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03665528-7B48-445B-A68E-B5F75A374D17}" xr6:coauthVersionLast="47" xr6:coauthVersionMax="47" xr10:uidLastSave="{00000000-0000-0000-0000-000000000000}"/>
  <bookViews>
    <workbookView xWindow="240" yWindow="105" windowWidth="14805" windowHeight="8010" firstSheet="20" activeTab="17" xr2:uid="{00000000-000D-0000-FFFF-FFFF00000000}"/>
  </bookViews>
  <sheets>
    <sheet name="Formulario" sheetId="128" r:id="rId1"/>
    <sheet name="Datos iniciales " sheetId="127" r:id="rId2"/>
    <sheet name="RESUMEN" sheetId="163" r:id="rId3"/>
    <sheet name="PROVISIONALES" sheetId="124" r:id="rId4"/>
    <sheet name="APU PROVISIONALES" sheetId="135" r:id="rId5"/>
    <sheet name="ESTRUCTURA" sheetId="123" r:id="rId6"/>
    <sheet name="APU ESTRUCTURAS" sheetId="129" r:id="rId7"/>
    <sheet name="ARQUITECTURA" sheetId="122" r:id="rId8"/>
    <sheet name="APUS ARQUITECTURA" sheetId="157" r:id="rId9"/>
    <sheet name="SANITARIAS" sheetId="125" r:id="rId10"/>
    <sheet name="APUS SANITARIAS" sheetId="158" r:id="rId11"/>
    <sheet name="ELECTRICAS" sheetId="130" r:id="rId12"/>
    <sheet name="APUS ELECTRICAS" sheetId="159" r:id="rId13"/>
    <sheet name="COMUNICACIONES" sheetId="131" r:id="rId14"/>
    <sheet name="APUS COMUNICACIONES" sheetId="160" r:id="rId15"/>
    <sheet name="Metrado Provisionales" sheetId="168" r:id="rId16"/>
    <sheet name="Metrado Estructuras" sheetId="169" r:id="rId17"/>
    <sheet name="Metrado Arquitectura" sheetId="170" r:id="rId18"/>
    <sheet name="Metrado Sanitarias" sheetId="171" r:id="rId19"/>
    <sheet name="Metrado Electricas" sheetId="172" r:id="rId20"/>
    <sheet name="Metrado Comunicaciones" sheetId="173" r:id="rId21"/>
    <sheet name="Obras provisionales" sheetId="119" r:id="rId22"/>
    <sheet name="Obras exteriores " sheetId="121" r:id="rId23"/>
    <sheet name="calculo r" sheetId="164" r:id="rId24"/>
    <sheet name="Estructura 1" sheetId="64" r:id="rId25"/>
    <sheet name="Estructura 2" sheetId="140" r:id="rId26"/>
    <sheet name="Escalera" sheetId="65" r:id="rId27"/>
    <sheet name="Lista de insumos" sheetId="162" r:id="rId28"/>
    <sheet name="Cimentación 1 piso" sheetId="74" r:id="rId29"/>
    <sheet name="Cimentación 2 pisos " sheetId="72" r:id="rId30"/>
    <sheet name="Cimentación 3 pisos" sheetId="71" r:id="rId31"/>
    <sheet name="Cimentación 4 pisos" sheetId="62" r:id="rId32"/>
    <sheet name="Platea de Cimentacion" sheetId="138" r:id="rId33"/>
    <sheet name="costos" sheetId="167" r:id="rId34"/>
    <sheet name="metrado" sheetId="166" r:id="rId35"/>
    <sheet name="Hoja1" sheetId="165" r:id="rId36"/>
    <sheet name="BIBLIOTECA" sheetId="118" r:id="rId37"/>
    <sheet name="Laboratorio" sheetId="80" r:id="rId38"/>
    <sheet name="ALMACÉN MAT. DEP." sheetId="82" r:id="rId39"/>
    <sheet name="SUM" sheetId="83" r:id="rId40"/>
    <sheet name="MÓDULO DE CONECTIVIDAD" sheetId="84" r:id="rId41"/>
    <sheet name="DIRECCIÓN ADM." sheetId="85" r:id="rId42"/>
    <sheet name="SUBDIRECCIÓN " sheetId="155" r:id="rId43"/>
    <sheet name="SALA DE REUNIONES" sheetId="86" r:id="rId44"/>
    <sheet name="SECRETARÍA " sheetId="87" r:id="rId45"/>
    <sheet name="ÁREA DE ESPERA" sheetId="156" r:id="rId46"/>
    <sheet name="COORDINACIÓN ADMINISTRATIVA" sheetId="88" r:id="rId47"/>
    <sheet name="ARCHIVO" sheetId="89" r:id="rId48"/>
    <sheet name="TALLER CREATIVO PRIM" sheetId="90" r:id="rId49"/>
    <sheet name="TALLER CREATIVO SEC" sheetId="145" r:id="rId50"/>
    <sheet name="ECONOMATO" sheetId="91" r:id="rId51"/>
    <sheet name="COORDINACIÓN PEDAGÓGICA" sheetId="92" r:id="rId52"/>
    <sheet name="TOPICO" sheetId="93" r:id="rId53"/>
    <sheet name="SALA DE PROFESORES" sheetId="94" r:id="rId54"/>
    <sheet name="TIENDA ESCOLAR" sheetId="95" r:id="rId55"/>
    <sheet name="ALMACÉN" sheetId="96" r:id="rId56"/>
    <sheet name="SSHH ADM.-HOMBRES" sheetId="97" r:id="rId57"/>
    <sheet name="SSHH ADM.-MUJERES" sheetId="151" r:id="rId58"/>
    <sheet name="SSHH INICIAL-HOMBRES " sheetId="98" r:id="rId59"/>
    <sheet name="SSHH INICIAL- MUJERES" sheetId="147" r:id="rId60"/>
    <sheet name="SSHH PRIM-HOMBRES" sheetId="146" r:id="rId61"/>
    <sheet name="SSHH PRIM-MUJERES" sheetId="148" r:id="rId62"/>
    <sheet name="SSHH SEC-HOMBRES" sheetId="149" r:id="rId63"/>
    <sheet name="SSHH SEC-MUJERES" sheetId="150" r:id="rId64"/>
    <sheet name="VESTUARIOS HOMBRES" sheetId="99" r:id="rId65"/>
    <sheet name="VESTUARIOS MUJERES" sheetId="161" r:id="rId66"/>
    <sheet name="COCINA INICIAL" sheetId="152" r:id="rId67"/>
    <sheet name="COCINA PRIM- SEC" sheetId="100" r:id="rId68"/>
    <sheet name="OFICINA DE BIENESTAR" sheetId="102" r:id="rId69"/>
    <sheet name="LACTARIO" sheetId="103" r:id="rId70"/>
    <sheet name="CTO ELÉCTRICO" sheetId="104" r:id="rId71"/>
    <sheet name="DEP. MATERIAL DEPORTIVO" sheetId="106" r:id="rId72"/>
    <sheet name="DEPOSITO" sheetId="107" r:id="rId73"/>
    <sheet name="GUARDIANIA" sheetId="110" r:id="rId74"/>
    <sheet name="CUARTO DE LIMPIEZA" sheetId="112" r:id="rId75"/>
    <sheet name="AULAS CICLO I" sheetId="113" r:id="rId76"/>
    <sheet name="AULAS CICLO II" sheetId="141" r:id="rId77"/>
    <sheet name="AULAS PRIMARIA" sheetId="143" r:id="rId78"/>
    <sheet name="AULAS SECUNDARIA" sheetId="142" r:id="rId79"/>
    <sheet name="AULAS PSICOMOTRICIDAD" sheetId="154" r:id="rId80"/>
    <sheet name="AULA DE INNOVACION PRIM" sheetId="117" r:id="rId81"/>
    <sheet name="AULA DE INNOVACION SEC" sheetId="144" r:id="rId82"/>
    <sheet name="TALLER EPT " sheetId="116" r:id="rId83"/>
    <sheet name="MAESTRANZA" sheetId="111" r:id="rId84"/>
    <sheet name="RESIDUOS" sheetId="109" r:id="rId85"/>
    <sheet name="CIRCULACIÓN " sheetId="108" r:id="rId86"/>
    <sheet name="ESCALERA PRIM" sheetId="153" r:id="rId87"/>
    <sheet name="ESCALERA SEC" sheetId="105" r:id="rId88"/>
    <sheet name="INGRESO" sheetId="101" r:id="rId89"/>
  </sheets>
  <externalReferences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8" l="1"/>
  <c r="M8" i="168"/>
  <c r="M9" i="168"/>
  <c r="M10" i="168"/>
  <c r="M11" i="168"/>
  <c r="M12" i="168"/>
  <c r="M13" i="168"/>
  <c r="M15" i="168"/>
  <c r="M16" i="168"/>
  <c r="M17" i="168"/>
  <c r="M18" i="168"/>
  <c r="M21" i="168"/>
  <c r="M22" i="168"/>
  <c r="M24" i="168"/>
  <c r="M25" i="168"/>
  <c r="M27" i="168"/>
  <c r="M28" i="168"/>
  <c r="M31" i="168"/>
  <c r="M32" i="168"/>
  <c r="M33" i="168"/>
  <c r="M34" i="168"/>
  <c r="M35" i="168"/>
  <c r="M36" i="168"/>
  <c r="M37" i="168"/>
  <c r="M40" i="168"/>
  <c r="M41" i="168"/>
  <c r="M43" i="168"/>
  <c r="M45" i="168"/>
  <c r="M48" i="168"/>
  <c r="M49" i="168"/>
  <c r="M50" i="168"/>
  <c r="M52" i="168"/>
  <c r="M53" i="168"/>
  <c r="M54" i="168"/>
  <c r="M55" i="168"/>
  <c r="M57" i="168"/>
  <c r="M58" i="168"/>
  <c r="M60" i="168"/>
  <c r="M62" i="168"/>
  <c r="M63" i="168"/>
  <c r="M64" i="168"/>
  <c r="M65" i="168"/>
  <c r="M68" i="168"/>
  <c r="M69" i="168"/>
  <c r="M70" i="168"/>
  <c r="M71" i="168"/>
  <c r="M72" i="168"/>
  <c r="M73" i="168"/>
  <c r="M74" i="168"/>
  <c r="M76" i="168"/>
  <c r="M77" i="168"/>
  <c r="M6" i="168"/>
  <c r="M6" i="169"/>
  <c r="M7" i="169"/>
  <c r="M8" i="169"/>
  <c r="M9" i="169"/>
  <c r="M10" i="169"/>
  <c r="M11" i="169"/>
  <c r="M12" i="169"/>
  <c r="M13" i="169"/>
  <c r="M16" i="169"/>
  <c r="M18" i="169"/>
  <c r="M20" i="169"/>
  <c r="M22" i="169"/>
  <c r="M25" i="169"/>
  <c r="M26" i="169"/>
  <c r="M28" i="169"/>
  <c r="M29" i="169"/>
  <c r="M30" i="169"/>
  <c r="M32" i="169"/>
  <c r="M33" i="169"/>
  <c r="M34" i="169"/>
  <c r="M36" i="169"/>
  <c r="M37" i="169"/>
  <c r="M38" i="169"/>
  <c r="M40" i="169"/>
  <c r="M41" i="169"/>
  <c r="M42" i="169"/>
  <c r="M44" i="169"/>
  <c r="M45" i="169"/>
  <c r="M46" i="169"/>
  <c r="M48" i="169"/>
  <c r="M49" i="169"/>
  <c r="M50" i="169"/>
  <c r="M52" i="169"/>
  <c r="M53" i="169"/>
  <c r="M54" i="169"/>
  <c r="M56" i="169"/>
  <c r="M57" i="169"/>
  <c r="M58" i="169"/>
  <c r="M59" i="169"/>
  <c r="M61" i="169"/>
  <c r="M62" i="169"/>
  <c r="M63" i="169"/>
  <c r="M65" i="169"/>
  <c r="M66" i="169"/>
  <c r="M67" i="169"/>
  <c r="M69" i="169"/>
  <c r="M70" i="169"/>
  <c r="M71" i="169"/>
  <c r="M74" i="169"/>
  <c r="M75" i="169"/>
  <c r="M76" i="169"/>
  <c r="M77" i="169"/>
  <c r="M78" i="169"/>
  <c r="M79" i="169"/>
  <c r="M80" i="169"/>
  <c r="M81" i="169"/>
  <c r="M83" i="169"/>
  <c r="M84" i="169"/>
  <c r="M85" i="169"/>
  <c r="M86" i="169"/>
  <c r="M87" i="169"/>
  <c r="M88" i="169"/>
  <c r="M89" i="169"/>
  <c r="M90" i="169"/>
  <c r="M92" i="169"/>
  <c r="M93" i="169"/>
  <c r="M94" i="169"/>
  <c r="M95" i="169"/>
  <c r="M96" i="169"/>
  <c r="M97" i="169"/>
  <c r="M99" i="169"/>
  <c r="M100" i="169"/>
  <c r="M101" i="169"/>
  <c r="M102" i="169"/>
  <c r="M103" i="169"/>
  <c r="M105" i="169"/>
  <c r="M107" i="169"/>
  <c r="M108" i="169"/>
  <c r="M109" i="169"/>
  <c r="M110" i="169"/>
  <c r="M112" i="169"/>
  <c r="M5" i="169"/>
  <c r="M6" i="170"/>
  <c r="M7" i="170"/>
  <c r="M8" i="170"/>
  <c r="M9" i="170"/>
  <c r="M12" i="170"/>
  <c r="M13" i="170"/>
  <c r="M15" i="170"/>
  <c r="M17" i="170"/>
  <c r="M18" i="170"/>
  <c r="M20" i="170"/>
  <c r="M21" i="170"/>
  <c r="M22" i="170"/>
  <c r="M23" i="170"/>
  <c r="M24" i="170"/>
  <c r="M25" i="170"/>
  <c r="M27" i="170"/>
  <c r="M28" i="170"/>
  <c r="M29" i="170"/>
  <c r="M30" i="170"/>
  <c r="M31" i="170"/>
  <c r="M32" i="170"/>
  <c r="M34" i="170"/>
  <c r="M35" i="170"/>
  <c r="M36" i="170"/>
  <c r="M37" i="170"/>
  <c r="M38" i="170"/>
  <c r="M40" i="170"/>
  <c r="M41" i="170"/>
  <c r="M45" i="170"/>
  <c r="M46" i="170"/>
  <c r="M47" i="170"/>
  <c r="M49" i="170"/>
  <c r="M51" i="170"/>
  <c r="M53" i="170"/>
  <c r="M55" i="170"/>
  <c r="M57" i="170"/>
  <c r="M59" i="170"/>
  <c r="M60" i="170"/>
  <c r="M61" i="170"/>
  <c r="M62" i="170"/>
  <c r="M64" i="170"/>
  <c r="M66" i="170"/>
  <c r="M67" i="170"/>
  <c r="M5" i="170"/>
  <c r="M6" i="173"/>
  <c r="M7" i="173"/>
  <c r="M8" i="173"/>
  <c r="M9" i="173"/>
  <c r="M10" i="173"/>
  <c r="M11" i="173"/>
  <c r="M12" i="173"/>
  <c r="M13" i="173"/>
  <c r="M14" i="173"/>
  <c r="M15" i="173"/>
  <c r="M17" i="173"/>
  <c r="M18" i="173"/>
  <c r="M19" i="173"/>
  <c r="M20" i="173"/>
  <c r="M21" i="173"/>
  <c r="M22" i="173"/>
  <c r="M23" i="173"/>
  <c r="M24" i="173"/>
  <c r="M25" i="173"/>
  <c r="M26" i="173"/>
  <c r="M27" i="173"/>
  <c r="M28" i="173"/>
  <c r="M29" i="173"/>
  <c r="M30" i="173"/>
  <c r="M31" i="173"/>
  <c r="M33" i="173"/>
  <c r="M34" i="173"/>
  <c r="M35" i="173"/>
  <c r="M37" i="173"/>
  <c r="M38" i="173"/>
  <c r="M40" i="173"/>
  <c r="M41" i="173"/>
  <c r="M42" i="173"/>
  <c r="M5" i="173"/>
  <c r="M6" i="172"/>
  <c r="M7" i="172"/>
  <c r="M8" i="172"/>
  <c r="M10" i="172"/>
  <c r="M11" i="172"/>
  <c r="M12" i="172"/>
  <c r="M13" i="172"/>
  <c r="M14" i="172"/>
  <c r="M15" i="172"/>
  <c r="M5" i="172"/>
  <c r="Q41" i="173"/>
  <c r="Q42" i="173"/>
  <c r="Q38" i="173"/>
  <c r="Q34" i="173"/>
  <c r="Q35" i="173"/>
  <c r="Q5" i="173"/>
  <c r="Q6" i="173"/>
  <c r="Q7" i="173"/>
  <c r="Q8" i="173"/>
  <c r="Q9" i="173"/>
  <c r="Q10" i="173"/>
  <c r="Q11" i="173"/>
  <c r="Q12" i="173"/>
  <c r="Q13" i="173"/>
  <c r="Q14" i="173"/>
  <c r="Q15" i="173"/>
  <c r="M6" i="171"/>
  <c r="M7" i="171"/>
  <c r="M8" i="171"/>
  <c r="M10" i="171"/>
  <c r="M11" i="171"/>
  <c r="M13" i="171"/>
  <c r="M15" i="171"/>
  <c r="M17" i="171"/>
  <c r="M19" i="171"/>
  <c r="M20" i="171"/>
  <c r="M22" i="171"/>
  <c r="M24" i="171"/>
  <c r="M25" i="171"/>
  <c r="M27" i="171"/>
  <c r="M28" i="171"/>
  <c r="M29" i="171"/>
  <c r="Q10" i="172"/>
  <c r="Q11" i="172"/>
  <c r="Q12" i="172"/>
  <c r="Q13" i="172"/>
  <c r="Q14" i="172"/>
  <c r="Q15" i="172"/>
  <c r="Q5" i="172"/>
  <c r="Q6" i="172"/>
  <c r="Q7" i="172"/>
  <c r="Q8" i="172"/>
  <c r="M5" i="171"/>
  <c r="Q25" i="171"/>
  <c r="Q24" i="171"/>
  <c r="Q22" i="171"/>
  <c r="Q20" i="171"/>
  <c r="Q19" i="171"/>
  <c r="Q17" i="171"/>
  <c r="Q15" i="171"/>
  <c r="Q13" i="171"/>
  <c r="Q11" i="171"/>
  <c r="Q10" i="171"/>
  <c r="Q8" i="171"/>
  <c r="Q7" i="171"/>
  <c r="Q6" i="171"/>
  <c r="Q5" i="171"/>
  <c r="Q67" i="170"/>
  <c r="Q66" i="170"/>
  <c r="Q64" i="170"/>
  <c r="Q62" i="170"/>
  <c r="Q61" i="170"/>
  <c r="Q60" i="170"/>
  <c r="Q59" i="170"/>
  <c r="Q57" i="170"/>
  <c r="Q55" i="170"/>
  <c r="Q53" i="170"/>
  <c r="Q51" i="170"/>
  <c r="Q49" i="170"/>
  <c r="Q47" i="170"/>
  <c r="Q46" i="170"/>
  <c r="Q45" i="170"/>
  <c r="Q41" i="170"/>
  <c r="Q40" i="170"/>
  <c r="Q38" i="170"/>
  <c r="Q37" i="170"/>
  <c r="Q36" i="170"/>
  <c r="Q35" i="170"/>
  <c r="Q34" i="170"/>
  <c r="Q32" i="170"/>
  <c r="Q31" i="170"/>
  <c r="Q30" i="170"/>
  <c r="Q29" i="170"/>
  <c r="Q28" i="170"/>
  <c r="Q27" i="170"/>
  <c r="Q25" i="170"/>
  <c r="Q24" i="170"/>
  <c r="Q23" i="170"/>
  <c r="Q22" i="170"/>
  <c r="Q21" i="170"/>
  <c r="Q20" i="170"/>
  <c r="Q18" i="170"/>
  <c r="Q17" i="170"/>
  <c r="Q15" i="170"/>
  <c r="Q13" i="170"/>
  <c r="Q12" i="170"/>
  <c r="Q9" i="170"/>
  <c r="Q8" i="170"/>
  <c r="Q7" i="170"/>
  <c r="Q6" i="170"/>
  <c r="Q5" i="170"/>
  <c r="Q112" i="169"/>
  <c r="Q110" i="169"/>
  <c r="Q109" i="169"/>
  <c r="Q108" i="169"/>
  <c r="Q107" i="169"/>
  <c r="Q105" i="169"/>
  <c r="Q103" i="169"/>
  <c r="Q102" i="169"/>
  <c r="Q101" i="169"/>
  <c r="Q100" i="169"/>
  <c r="Q99" i="169"/>
  <c r="Q97" i="169"/>
  <c r="Q96" i="169"/>
  <c r="Q95" i="169"/>
  <c r="Q94" i="169"/>
  <c r="Q93" i="169"/>
  <c r="Q92" i="169"/>
  <c r="Q90" i="169"/>
  <c r="Q89" i="169"/>
  <c r="Q88" i="169"/>
  <c r="Q87" i="169"/>
  <c r="Q86" i="169"/>
  <c r="Q85" i="169"/>
  <c r="Q84" i="169"/>
  <c r="Q83" i="169"/>
  <c r="Q81" i="169"/>
  <c r="Q80" i="169"/>
  <c r="Q79" i="169"/>
  <c r="Q78" i="169"/>
  <c r="Q77" i="169"/>
  <c r="Q76" i="169"/>
  <c r="Q75" i="169"/>
  <c r="Q74" i="169"/>
  <c r="Q67" i="169"/>
  <c r="Q66" i="169"/>
  <c r="Q65" i="169"/>
  <c r="Q59" i="169"/>
  <c r="Q58" i="169"/>
  <c r="Q57" i="169"/>
  <c r="Q56" i="169"/>
  <c r="Q54" i="169"/>
  <c r="Q53" i="169"/>
  <c r="Q52" i="169"/>
  <c r="Q50" i="169"/>
  <c r="Q49" i="169"/>
  <c r="Q48" i="169"/>
  <c r="Q46" i="169"/>
  <c r="Q45" i="169"/>
  <c r="Q44" i="169"/>
  <c r="Q42" i="169"/>
  <c r="Q41" i="169"/>
  <c r="Q40" i="169"/>
  <c r="Q30" i="169"/>
  <c r="Q29" i="169"/>
  <c r="Q28" i="169"/>
  <c r="Q16" i="169"/>
  <c r="Q13" i="169"/>
  <c r="Q12" i="169"/>
  <c r="Q11" i="168"/>
  <c r="Q6" i="168"/>
  <c r="Q77" i="168"/>
  <c r="Q76" i="168"/>
  <c r="Q74" i="168"/>
  <c r="Q73" i="168"/>
  <c r="Q72" i="168"/>
  <c r="Q71" i="168"/>
  <c r="Q70" i="168"/>
  <c r="Q69" i="168"/>
  <c r="Q68" i="168"/>
  <c r="Q65" i="168"/>
  <c r="Q64" i="168"/>
  <c r="Q63" i="168"/>
  <c r="Q62" i="168"/>
  <c r="Q60" i="168"/>
  <c r="Q58" i="168"/>
  <c r="Q57" i="168"/>
  <c r="Q55" i="168"/>
  <c r="Q54" i="168"/>
  <c r="Q53" i="168"/>
  <c r="Q52" i="168"/>
  <c r="Q50" i="168"/>
  <c r="Q49" i="168"/>
  <c r="Q48" i="168"/>
  <c r="Q45" i="168"/>
  <c r="Q43" i="168"/>
  <c r="Q41" i="168"/>
  <c r="Q40" i="168"/>
  <c r="Q37" i="168"/>
  <c r="Q36" i="168"/>
  <c r="Q35" i="168"/>
  <c r="Q34" i="168"/>
  <c r="Q33" i="168"/>
  <c r="Q32" i="168"/>
  <c r="Q31" i="168"/>
  <c r="Q28" i="168"/>
  <c r="Q27" i="168"/>
  <c r="Q25" i="168"/>
  <c r="Q24" i="168"/>
  <c r="Q22" i="168"/>
  <c r="Q21" i="168"/>
  <c r="Q18" i="168"/>
  <c r="Q17" i="168"/>
  <c r="Q16" i="168"/>
  <c r="Q15" i="168"/>
  <c r="Q13" i="168"/>
  <c r="Q12" i="168"/>
  <c r="Q10" i="168"/>
  <c r="Q9" i="168"/>
  <c r="Q8" i="168"/>
  <c r="Q7" i="168"/>
  <c r="C70" i="164"/>
  <c r="E4" i="164"/>
  <c r="P5" i="164"/>
  <c r="D59" i="164"/>
  <c r="D61" i="164"/>
  <c r="E58" i="164"/>
  <c r="E59" i="164"/>
  <c r="G58" i="164"/>
  <c r="Q4" i="164"/>
  <c r="E60" i="164"/>
  <c r="E61" i="164"/>
  <c r="C59" i="164"/>
  <c r="C60" i="164"/>
  <c r="C61" i="164"/>
  <c r="C62" i="164"/>
  <c r="C64" i="164"/>
  <c r="C65" i="164"/>
  <c r="C66" i="164"/>
  <c r="C68" i="164"/>
  <c r="C58" i="164"/>
  <c r="C4" i="164"/>
  <c r="C5" i="164"/>
  <c r="C6" i="164"/>
  <c r="C7" i="164"/>
  <c r="C8" i="164"/>
  <c r="C9" i="164"/>
  <c r="C10" i="164"/>
  <c r="C11" i="164"/>
  <c r="C12" i="164"/>
  <c r="C13" i="164"/>
  <c r="C14" i="164"/>
  <c r="C15" i="164"/>
  <c r="C16" i="164"/>
  <c r="C17" i="164"/>
  <c r="C18" i="164"/>
  <c r="C19" i="164"/>
  <c r="C20" i="164"/>
  <c r="C21" i="164"/>
  <c r="C22" i="164"/>
  <c r="C23" i="164"/>
  <c r="C24" i="164"/>
  <c r="C25" i="164"/>
  <c r="C26" i="164"/>
  <c r="C27" i="164"/>
  <c r="C28" i="164"/>
  <c r="C29" i="164"/>
  <c r="C30" i="164"/>
  <c r="C31" i="164"/>
  <c r="C32" i="164"/>
  <c r="C33" i="164"/>
  <c r="C34" i="164"/>
  <c r="C35" i="164"/>
  <c r="C36" i="164"/>
  <c r="C37" i="164"/>
  <c r="C38" i="164"/>
  <c r="C39" i="164"/>
  <c r="C40" i="164"/>
  <c r="C41" i="164"/>
  <c r="C42" i="164"/>
  <c r="C43" i="164"/>
  <c r="C44" i="164"/>
  <c r="C45" i="164"/>
  <c r="C46" i="164"/>
  <c r="C47" i="164"/>
  <c r="C48" i="164"/>
  <c r="C49" i="164"/>
  <c r="C50" i="164"/>
  <c r="C51" i="164"/>
  <c r="C52" i="164"/>
  <c r="C53" i="164"/>
  <c r="C54" i="164"/>
  <c r="C55" i="164"/>
  <c r="C56" i="164"/>
  <c r="C91" i="127"/>
  <c r="N2" i="138"/>
  <c r="N2" i="62"/>
  <c r="N2" i="71"/>
  <c r="N2" i="72"/>
  <c r="N2" i="74"/>
  <c r="B59" i="164"/>
  <c r="B60" i="164"/>
  <c r="B61" i="164"/>
  <c r="B62" i="164"/>
  <c r="B63" i="164"/>
  <c r="B64" i="164"/>
  <c r="B65" i="164"/>
  <c r="B66" i="164"/>
  <c r="B67" i="164"/>
  <c r="B68" i="164"/>
  <c r="B69" i="164"/>
  <c r="B58" i="164"/>
  <c r="E82" i="127"/>
  <c r="E80" i="127"/>
  <c r="E79" i="127"/>
  <c r="E78" i="127"/>
  <c r="E73" i="127"/>
  <c r="E74" i="127"/>
  <c r="E75" i="127"/>
  <c r="E76" i="127"/>
  <c r="E72" i="127"/>
  <c r="D17" i="127"/>
  <c r="D18" i="127"/>
  <c r="D19" i="127"/>
  <c r="D20" i="127"/>
  <c r="D21" i="127"/>
  <c r="D22" i="127"/>
  <c r="D23" i="127"/>
  <c r="D24" i="127"/>
  <c r="D25" i="127"/>
  <c r="D26" i="127"/>
  <c r="D27" i="127"/>
  <c r="D28" i="127"/>
  <c r="D29" i="127"/>
  <c r="D30" i="127"/>
  <c r="D31" i="127"/>
  <c r="D32" i="127"/>
  <c r="D33" i="127"/>
  <c r="D34" i="127"/>
  <c r="D35" i="127"/>
  <c r="D36" i="127"/>
  <c r="D37" i="127"/>
  <c r="D38" i="127"/>
  <c r="D39" i="127"/>
  <c r="D40" i="127"/>
  <c r="D41" i="127"/>
  <c r="D42" i="127"/>
  <c r="D43" i="127"/>
  <c r="D44" i="127"/>
  <c r="D45" i="127"/>
  <c r="D46" i="127"/>
  <c r="D47" i="127"/>
  <c r="D48" i="127"/>
  <c r="D49" i="127"/>
  <c r="D50" i="127"/>
  <c r="D51" i="127"/>
  <c r="D52" i="127"/>
  <c r="D53" i="127"/>
  <c r="D54" i="127"/>
  <c r="D55" i="127"/>
  <c r="D56" i="127"/>
  <c r="D57" i="127"/>
  <c r="D58" i="127"/>
  <c r="D59" i="127"/>
  <c r="D60" i="127"/>
  <c r="D61" i="127"/>
  <c r="D62" i="127"/>
  <c r="D63" i="127"/>
  <c r="D64" i="127"/>
  <c r="D65" i="127"/>
  <c r="D66" i="127"/>
  <c r="D67" i="127"/>
  <c r="D68" i="127"/>
  <c r="D16" i="127"/>
  <c r="C10" i="163"/>
  <c r="C11" i="163"/>
  <c r="C12" i="163"/>
  <c r="C13" i="163"/>
  <c r="C14" i="163"/>
  <c r="C15" i="163"/>
  <c r="C16" i="163"/>
  <c r="C17" i="163"/>
  <c r="C18" i="163"/>
  <c r="C19" i="163"/>
  <c r="C20" i="163"/>
  <c r="C21" i="163"/>
  <c r="C22" i="163"/>
  <c r="C23" i="163"/>
  <c r="C24" i="163"/>
  <c r="C25" i="163"/>
  <c r="C26" i="163"/>
  <c r="C27" i="163"/>
  <c r="C28" i="163"/>
  <c r="C29" i="163"/>
  <c r="C30" i="163"/>
  <c r="C31" i="163"/>
  <c r="C32" i="163"/>
  <c r="C33" i="163"/>
  <c r="C34" i="163"/>
  <c r="C35" i="163"/>
  <c r="C36" i="163"/>
  <c r="C37" i="163"/>
  <c r="C38" i="163"/>
  <c r="C39" i="163"/>
  <c r="C40" i="163"/>
  <c r="C41" i="163"/>
  <c r="C42" i="163"/>
  <c r="C43" i="163"/>
  <c r="C44" i="163"/>
  <c r="C45" i="163"/>
  <c r="C46" i="163"/>
  <c r="C47" i="163"/>
  <c r="C48" i="163"/>
  <c r="C49" i="163"/>
  <c r="C50" i="163"/>
  <c r="C51" i="163"/>
  <c r="C52" i="163"/>
  <c r="C53" i="163"/>
  <c r="C54" i="163"/>
  <c r="C55" i="163"/>
  <c r="C56" i="163"/>
  <c r="C5" i="163"/>
  <c r="C6" i="163"/>
  <c r="C7" i="163"/>
  <c r="C8" i="163"/>
  <c r="C9" i="163"/>
  <c r="C4" i="163"/>
  <c r="H76" i="167"/>
  <c r="H91" i="167"/>
  <c r="H90" i="167"/>
  <c r="H88" i="167"/>
  <c r="H86" i="167"/>
  <c r="H85" i="167"/>
  <c r="H82" i="167"/>
  <c r="H81" i="167"/>
  <c r="H80" i="167"/>
  <c r="H79" i="167"/>
  <c r="H78" i="167"/>
  <c r="H77" i="167"/>
  <c r="H75" i="167"/>
  <c r="H74" i="167"/>
  <c r="H73" i="167"/>
  <c r="H72" i="167"/>
  <c r="H67" i="167"/>
  <c r="H66" i="167"/>
  <c r="H65" i="167"/>
  <c r="H64" i="167"/>
  <c r="H62" i="167"/>
  <c r="H61" i="167"/>
  <c r="H60" i="167"/>
  <c r="H59" i="167"/>
  <c r="H57" i="167"/>
  <c r="H56" i="167"/>
  <c r="H55" i="167"/>
  <c r="H54" i="167"/>
  <c r="H53" i="167"/>
  <c r="H51" i="167"/>
  <c r="H50" i="167"/>
  <c r="H49" i="167"/>
  <c r="H48" i="167"/>
  <c r="H47" i="167"/>
  <c r="H46" i="167"/>
  <c r="H45" i="167"/>
  <c r="H44" i="167"/>
  <c r="H42" i="167"/>
  <c r="H41" i="167"/>
  <c r="H39" i="167"/>
  <c r="H38" i="167"/>
  <c r="H37" i="167"/>
  <c r="H36" i="167"/>
  <c r="H35" i="167"/>
  <c r="H33" i="167"/>
  <c r="H32" i="167"/>
  <c r="H31" i="167"/>
  <c r="H30" i="167"/>
  <c r="H29" i="167"/>
  <c r="H28" i="167"/>
  <c r="H26" i="167"/>
  <c r="H25" i="167"/>
  <c r="H24" i="167"/>
  <c r="H23" i="167"/>
  <c r="H22" i="167"/>
  <c r="H21" i="167"/>
  <c r="H19" i="167"/>
  <c r="H18" i="167"/>
  <c r="H16" i="167"/>
  <c r="H14" i="167"/>
  <c r="H13" i="167"/>
  <c r="H10" i="167"/>
  <c r="H9" i="167"/>
  <c r="H8" i="167"/>
  <c r="H7" i="167"/>
  <c r="H6" i="167"/>
  <c r="Q11" i="167"/>
  <c r="AC11" i="167"/>
  <c r="BC11" i="167"/>
  <c r="BF11" i="167"/>
  <c r="BI11" i="167"/>
  <c r="Q12" i="167"/>
  <c r="AC12" i="167"/>
  <c r="BC12" i="167"/>
  <c r="BF12" i="167"/>
  <c r="BI12" i="167"/>
  <c r="Q15" i="167"/>
  <c r="AC15" i="167"/>
  <c r="BC15" i="167"/>
  <c r="BF15" i="167"/>
  <c r="BI15" i="167"/>
  <c r="Q17" i="167"/>
  <c r="AC17" i="167"/>
  <c r="BC17" i="167"/>
  <c r="BF17" i="167"/>
  <c r="BI17" i="167"/>
  <c r="Q20" i="167"/>
  <c r="AC20" i="167"/>
  <c r="BC20" i="167"/>
  <c r="BF20" i="167"/>
  <c r="BI20" i="167"/>
  <c r="Q27" i="167"/>
  <c r="AC27" i="167"/>
  <c r="BC27" i="167"/>
  <c r="BF27" i="167"/>
  <c r="BI27" i="167"/>
  <c r="Q34" i="167"/>
  <c r="AC34" i="167"/>
  <c r="BC34" i="167"/>
  <c r="BF34" i="167"/>
  <c r="BI34" i="167"/>
  <c r="Q40" i="167"/>
  <c r="AC40" i="167"/>
  <c r="BC40" i="167"/>
  <c r="BF40" i="167"/>
  <c r="BI40" i="167"/>
  <c r="I91" i="112"/>
  <c r="I90" i="112"/>
  <c r="I88" i="112"/>
  <c r="I86" i="112"/>
  <c r="I85" i="112"/>
  <c r="I82" i="112"/>
  <c r="I81" i="112"/>
  <c r="I80" i="112"/>
  <c r="I79" i="112"/>
  <c r="I78" i="112"/>
  <c r="I77" i="112"/>
  <c r="I76" i="112"/>
  <c r="I75" i="112"/>
  <c r="I74" i="112"/>
  <c r="I73" i="112"/>
  <c r="I72" i="112"/>
  <c r="I91" i="110"/>
  <c r="I90" i="110"/>
  <c r="I88" i="110"/>
  <c r="I86" i="110"/>
  <c r="I85" i="110"/>
  <c r="I82" i="110"/>
  <c r="I81" i="110"/>
  <c r="I80" i="110"/>
  <c r="I79" i="110"/>
  <c r="I78" i="110"/>
  <c r="I77" i="110"/>
  <c r="I76" i="110"/>
  <c r="I75" i="110"/>
  <c r="I74" i="110"/>
  <c r="I73" i="110"/>
  <c r="I72" i="110"/>
  <c r="I91" i="107"/>
  <c r="I90" i="107"/>
  <c r="I88" i="107"/>
  <c r="I86" i="107"/>
  <c r="I85" i="107"/>
  <c r="I82" i="107"/>
  <c r="I81" i="107"/>
  <c r="I80" i="107"/>
  <c r="I79" i="107"/>
  <c r="I78" i="107"/>
  <c r="I77" i="107"/>
  <c r="I76" i="107"/>
  <c r="I75" i="107"/>
  <c r="I74" i="107"/>
  <c r="I73" i="107"/>
  <c r="I72" i="107"/>
  <c r="I91" i="106"/>
  <c r="I90" i="106"/>
  <c r="I88" i="106"/>
  <c r="I86" i="106"/>
  <c r="I85" i="106"/>
  <c r="I82" i="106"/>
  <c r="I81" i="106"/>
  <c r="I80" i="106"/>
  <c r="I79" i="106"/>
  <c r="I78" i="106"/>
  <c r="I77" i="106"/>
  <c r="I76" i="106"/>
  <c r="I75" i="106"/>
  <c r="I74" i="106"/>
  <c r="I73" i="106"/>
  <c r="I72" i="106"/>
  <c r="P11" i="166"/>
  <c r="P12" i="166"/>
  <c r="P15" i="166"/>
  <c r="P17" i="166"/>
  <c r="P20" i="166"/>
  <c r="P27" i="166"/>
  <c r="P34" i="166"/>
  <c r="P40" i="166"/>
  <c r="P43" i="166"/>
  <c r="P83" i="166"/>
  <c r="P84" i="166"/>
  <c r="AB11" i="166"/>
  <c r="AB12" i="166"/>
  <c r="AB15" i="166"/>
  <c r="AB17" i="166"/>
  <c r="AB20" i="166"/>
  <c r="AB27" i="166"/>
  <c r="AB34" i="166"/>
  <c r="AB40" i="166"/>
  <c r="AB43" i="166"/>
  <c r="AB83" i="166"/>
  <c r="AB84" i="166"/>
  <c r="BB11" i="166"/>
  <c r="BB12" i="166"/>
  <c r="BB15" i="166"/>
  <c r="BB17" i="166"/>
  <c r="BB20" i="166"/>
  <c r="BB27" i="166"/>
  <c r="BB34" i="166"/>
  <c r="BB40" i="166"/>
  <c r="BB43" i="166"/>
  <c r="BB83" i="166"/>
  <c r="BB84" i="166"/>
  <c r="BE11" i="166"/>
  <c r="BE12" i="166"/>
  <c r="BE15" i="166"/>
  <c r="BE17" i="166"/>
  <c r="BE20" i="166"/>
  <c r="BE27" i="166"/>
  <c r="BE34" i="166"/>
  <c r="BE40" i="166"/>
  <c r="BE43" i="166"/>
  <c r="BE83" i="166"/>
  <c r="BE84" i="166"/>
  <c r="BH11" i="166"/>
  <c r="BH12" i="166"/>
  <c r="BH15" i="166"/>
  <c r="BH17" i="166"/>
  <c r="BH20" i="166"/>
  <c r="BH27" i="166"/>
  <c r="BH34" i="166"/>
  <c r="BH40" i="166"/>
  <c r="BH43" i="166"/>
  <c r="BH83" i="166"/>
  <c r="BH84" i="166"/>
  <c r="BF11" i="166" a="1"/>
  <c r="BF11" i="166"/>
  <c r="BG11" i="167" s="1"/>
  <c r="BG11" i="166" a="1"/>
  <c r="BG11" i="166"/>
  <c r="BH11" i="167" s="1"/>
  <c r="BF12" i="166" a="1"/>
  <c r="BF12" i="166"/>
  <c r="BG12" i="167" s="1"/>
  <c r="BG12" i="166" a="1"/>
  <c r="BG12" i="166"/>
  <c r="BH12" i="167" s="1"/>
  <c r="BF15" i="166" a="1"/>
  <c r="BF15" i="166"/>
  <c r="BG15" i="167" s="1"/>
  <c r="BG15" i="166" a="1"/>
  <c r="BG15" i="166"/>
  <c r="BH15" i="167" s="1"/>
  <c r="BF17" i="166" a="1"/>
  <c r="BF17" i="166"/>
  <c r="BG17" i="167" s="1"/>
  <c r="BG17" i="166" a="1"/>
  <c r="BG17" i="166"/>
  <c r="BH17" i="167" s="1"/>
  <c r="BF20" i="166" a="1"/>
  <c r="BF20" i="166"/>
  <c r="BG20" i="167" s="1"/>
  <c r="BG20" i="166" a="1"/>
  <c r="BG20" i="166"/>
  <c r="BH20" i="167" s="1"/>
  <c r="BF27" i="166" a="1"/>
  <c r="BF27" i="166"/>
  <c r="BG27" i="167" s="1"/>
  <c r="BG27" i="166" a="1"/>
  <c r="BG27" i="166"/>
  <c r="BH27" i="167" s="1"/>
  <c r="BF34" i="166" a="1"/>
  <c r="BF34" i="166"/>
  <c r="BG34" i="167" s="1"/>
  <c r="BG34" i="166" a="1"/>
  <c r="BG34" i="166"/>
  <c r="BH34" i="167" s="1"/>
  <c r="BF40" i="166" a="1"/>
  <c r="BF40" i="166"/>
  <c r="BG40" i="167" s="1"/>
  <c r="BG40" i="166" a="1"/>
  <c r="BG40" i="166"/>
  <c r="BH40" i="167" s="1"/>
  <c r="BF43" i="166" a="1"/>
  <c r="BF43" i="166"/>
  <c r="BG43" i="166" a="1"/>
  <c r="BG43" i="166"/>
  <c r="BF83" i="166" a="1"/>
  <c r="BF83" i="166"/>
  <c r="BG83" i="166" a="1"/>
  <c r="BG83" i="166"/>
  <c r="BF84" i="166" a="1"/>
  <c r="BF84" i="166"/>
  <c r="BG84" i="166" a="1"/>
  <c r="BG84" i="166"/>
  <c r="BC11" i="166" a="1"/>
  <c r="BC11" i="166"/>
  <c r="BD11" i="167" s="1"/>
  <c r="BD11" i="166" a="1"/>
  <c r="BD11" i="166"/>
  <c r="BE11" i="167" s="1"/>
  <c r="BC12" i="166" a="1"/>
  <c r="BC12" i="166"/>
  <c r="BD12" i="167" s="1"/>
  <c r="BD12" i="166" a="1"/>
  <c r="BD12" i="166"/>
  <c r="BE12" i="167" s="1"/>
  <c r="BC15" i="166" a="1"/>
  <c r="BC15" i="166"/>
  <c r="BD15" i="167" s="1"/>
  <c r="BD15" i="166" a="1"/>
  <c r="BD15" i="166"/>
  <c r="BE15" i="167" s="1"/>
  <c r="BC17" i="166" a="1"/>
  <c r="BC17" i="166"/>
  <c r="BD17" i="167" s="1"/>
  <c r="BD17" i="166" a="1"/>
  <c r="BD17" i="166"/>
  <c r="BE17" i="167" s="1"/>
  <c r="BC20" i="166" a="1"/>
  <c r="BC20" i="166"/>
  <c r="BD20" i="167" s="1"/>
  <c r="BD20" i="166" a="1"/>
  <c r="BD20" i="166"/>
  <c r="BE20" i="167" s="1"/>
  <c r="BC27" i="166" a="1"/>
  <c r="BC27" i="166"/>
  <c r="BD27" i="167" s="1"/>
  <c r="BD27" i="166" a="1"/>
  <c r="BD27" i="166"/>
  <c r="BE27" i="167" s="1"/>
  <c r="BC34" i="166" a="1"/>
  <c r="BC34" i="166"/>
  <c r="BD34" i="167" s="1"/>
  <c r="BD34" i="166" a="1"/>
  <c r="BD34" i="166"/>
  <c r="BE34" i="167" s="1"/>
  <c r="BC40" i="166" a="1"/>
  <c r="BC40" i="166"/>
  <c r="BD40" i="167" s="1"/>
  <c r="BD40" i="166" a="1"/>
  <c r="BD40" i="166"/>
  <c r="BE40" i="167" s="1"/>
  <c r="BC43" i="166" a="1"/>
  <c r="BC43" i="166"/>
  <c r="BD43" i="166" a="1"/>
  <c r="BD43" i="166"/>
  <c r="BC83" i="166" a="1"/>
  <c r="BC83" i="166"/>
  <c r="BD83" i="166" a="1"/>
  <c r="BD83" i="166"/>
  <c r="BC84" i="166" a="1"/>
  <c r="BC84" i="166"/>
  <c r="BD84" i="166" a="1"/>
  <c r="BD84" i="166"/>
  <c r="AV11" i="166" a="1"/>
  <c r="AV11" i="166"/>
  <c r="AW11" i="167" s="1"/>
  <c r="AW11" i="166" a="1"/>
  <c r="AW11" i="166"/>
  <c r="AX11" i="167" s="1"/>
  <c r="AX11" i="166" a="1"/>
  <c r="AX11" i="166"/>
  <c r="AY11" i="167" s="1"/>
  <c r="AY11" i="166" a="1"/>
  <c r="AY11" i="166"/>
  <c r="AZ11" i="167" s="1"/>
  <c r="AZ11" i="166" a="1"/>
  <c r="AZ11" i="166"/>
  <c r="BA11" i="167" s="1"/>
  <c r="BA11" i="166" a="1"/>
  <c r="BA11" i="166"/>
  <c r="BB11" i="167" s="1"/>
  <c r="AV12" i="166" a="1"/>
  <c r="AV12" i="166"/>
  <c r="AW12" i="167" s="1"/>
  <c r="AW12" i="166" a="1"/>
  <c r="AW12" i="166"/>
  <c r="AX12" i="167" s="1"/>
  <c r="AX12" i="166" a="1"/>
  <c r="AX12" i="166"/>
  <c r="AY12" i="167" s="1"/>
  <c r="AY12" i="166" a="1"/>
  <c r="AY12" i="166"/>
  <c r="AZ12" i="167" s="1"/>
  <c r="AZ12" i="166" a="1"/>
  <c r="AZ12" i="166"/>
  <c r="BA12" i="167" s="1"/>
  <c r="BA12" i="166" a="1"/>
  <c r="BA12" i="166"/>
  <c r="BB12" i="167" s="1"/>
  <c r="AV15" i="166" a="1"/>
  <c r="AV15" i="166"/>
  <c r="AW15" i="167" s="1"/>
  <c r="AW15" i="166" a="1"/>
  <c r="AW15" i="166"/>
  <c r="AX15" i="167" s="1"/>
  <c r="AX15" i="166" a="1"/>
  <c r="AX15" i="166"/>
  <c r="AY15" i="167" s="1"/>
  <c r="AY15" i="166" a="1"/>
  <c r="AY15" i="166"/>
  <c r="AZ15" i="167" s="1"/>
  <c r="AZ15" i="166" a="1"/>
  <c r="AZ15" i="166"/>
  <c r="BA15" i="167" s="1"/>
  <c r="BA15" i="166" a="1"/>
  <c r="BA15" i="166"/>
  <c r="BB15" i="167" s="1"/>
  <c r="AV17" i="166" a="1"/>
  <c r="AV17" i="166"/>
  <c r="AW17" i="167" s="1"/>
  <c r="AW17" i="166" a="1"/>
  <c r="AW17" i="166"/>
  <c r="AX17" i="167" s="1"/>
  <c r="AX17" i="166" a="1"/>
  <c r="AX17" i="166"/>
  <c r="AY17" i="167" s="1"/>
  <c r="AY17" i="166" a="1"/>
  <c r="AY17" i="166"/>
  <c r="AZ17" i="167" s="1"/>
  <c r="AZ17" i="166" a="1"/>
  <c r="AZ17" i="166"/>
  <c r="BA17" i="167" s="1"/>
  <c r="BA17" i="166" a="1"/>
  <c r="BA17" i="166"/>
  <c r="BB17" i="167" s="1"/>
  <c r="AV20" i="166" a="1"/>
  <c r="AV20" i="166"/>
  <c r="AW20" i="167" s="1"/>
  <c r="AW20" i="166" a="1"/>
  <c r="AW20" i="166"/>
  <c r="AX20" i="167" s="1"/>
  <c r="AX20" i="166" a="1"/>
  <c r="AX20" i="166"/>
  <c r="AY20" i="167" s="1"/>
  <c r="AY20" i="166" a="1"/>
  <c r="AY20" i="166"/>
  <c r="AZ20" i="167" s="1"/>
  <c r="AZ20" i="166" a="1"/>
  <c r="AZ20" i="166"/>
  <c r="BA20" i="167" s="1"/>
  <c r="BA20" i="166" a="1"/>
  <c r="BA20" i="166"/>
  <c r="BB20" i="167" s="1"/>
  <c r="AV27" i="166" a="1"/>
  <c r="AV27" i="166"/>
  <c r="AW27" i="167" s="1"/>
  <c r="AW27" i="166" a="1"/>
  <c r="AW27" i="166"/>
  <c r="AX27" i="167" s="1"/>
  <c r="AX27" i="166" a="1"/>
  <c r="AX27" i="166"/>
  <c r="AY27" i="167" s="1"/>
  <c r="AY27" i="166" a="1"/>
  <c r="AY27" i="166"/>
  <c r="AZ27" i="167" s="1"/>
  <c r="AZ27" i="166" a="1"/>
  <c r="AZ27" i="166"/>
  <c r="BA27" i="167" s="1"/>
  <c r="BA27" i="166" a="1"/>
  <c r="BA27" i="166"/>
  <c r="BB27" i="167" s="1"/>
  <c r="AV34" i="166" a="1"/>
  <c r="AV34" i="166"/>
  <c r="AW34" i="167" s="1"/>
  <c r="AW34" i="166" a="1"/>
  <c r="AW34" i="166"/>
  <c r="AX34" i="167" s="1"/>
  <c r="AX34" i="166" a="1"/>
  <c r="AX34" i="166"/>
  <c r="AY34" i="167" s="1"/>
  <c r="AY34" i="166" a="1"/>
  <c r="AY34" i="166"/>
  <c r="AZ34" i="167" s="1"/>
  <c r="AZ34" i="166" a="1"/>
  <c r="AZ34" i="166"/>
  <c r="BA34" i="167" s="1"/>
  <c r="BA34" i="166" a="1"/>
  <c r="BA34" i="166"/>
  <c r="BB34" i="167" s="1"/>
  <c r="AV40" i="166" a="1"/>
  <c r="AV40" i="166"/>
  <c r="AW40" i="167" s="1"/>
  <c r="AW40" i="166" a="1"/>
  <c r="AW40" i="166"/>
  <c r="AX40" i="167" s="1"/>
  <c r="AX40" i="166" a="1"/>
  <c r="AX40" i="166"/>
  <c r="AY40" i="167" s="1"/>
  <c r="AY40" i="166" a="1"/>
  <c r="AY40" i="166"/>
  <c r="AZ40" i="167" s="1"/>
  <c r="AZ40" i="166" a="1"/>
  <c r="AZ40" i="166"/>
  <c r="BA40" i="167" s="1"/>
  <c r="BA40" i="166" a="1"/>
  <c r="BA40" i="166"/>
  <c r="BB40" i="167" s="1"/>
  <c r="AV43" i="166" a="1"/>
  <c r="AV43" i="166"/>
  <c r="AW43" i="166" a="1"/>
  <c r="AW43" i="166"/>
  <c r="AX43" i="166" a="1"/>
  <c r="AX43" i="166"/>
  <c r="AY43" i="166" a="1"/>
  <c r="AY43" i="166"/>
  <c r="AZ43" i="166" a="1"/>
  <c r="AZ43" i="166"/>
  <c r="BA43" i="166" a="1"/>
  <c r="BA43" i="166"/>
  <c r="AV83" i="166" a="1"/>
  <c r="AV83" i="166"/>
  <c r="AW83" i="166" a="1"/>
  <c r="AW83" i="166"/>
  <c r="AX83" i="166" a="1"/>
  <c r="AX83" i="166"/>
  <c r="AY83" i="166" a="1"/>
  <c r="AY83" i="166"/>
  <c r="AZ83" i="166" a="1"/>
  <c r="AZ83" i="166"/>
  <c r="BA83" i="166" a="1"/>
  <c r="BA83" i="166"/>
  <c r="AV84" i="166" a="1"/>
  <c r="AV84" i="166"/>
  <c r="AW84" i="166" a="1"/>
  <c r="AW84" i="166"/>
  <c r="AX84" i="166" a="1"/>
  <c r="AX84" i="166"/>
  <c r="AY84" i="166" a="1"/>
  <c r="AY84" i="166"/>
  <c r="AZ84" i="166" a="1"/>
  <c r="AZ84" i="166"/>
  <c r="BA84" i="166" a="1"/>
  <c r="BA84" i="166"/>
  <c r="AE7" i="166" a="1"/>
  <c r="AE7" i="166"/>
  <c r="AF7" i="167" s="1"/>
  <c r="AF7" i="166" a="1"/>
  <c r="AF7" i="166"/>
  <c r="AG7" i="167" s="1"/>
  <c r="AG7" i="166" a="1"/>
  <c r="AG7" i="166"/>
  <c r="AH7" i="167" s="1"/>
  <c r="AH7" i="166" a="1"/>
  <c r="AH7" i="166"/>
  <c r="AI7" i="167" s="1"/>
  <c r="AI7" i="166" a="1"/>
  <c r="AI7" i="166"/>
  <c r="AJ7" i="167" s="1"/>
  <c r="AK7" i="166" a="1"/>
  <c r="AK7" i="166"/>
  <c r="AL7" i="167" s="1"/>
  <c r="AM7" i="166" a="1"/>
  <c r="AM7" i="166"/>
  <c r="AN7" i="167" s="1"/>
  <c r="AE8" i="166" a="1"/>
  <c r="AE8" i="166"/>
  <c r="AF8" i="167" s="1"/>
  <c r="AF8" i="166" a="1"/>
  <c r="AF8" i="166"/>
  <c r="AG8" i="167" s="1"/>
  <c r="AG8" i="166" a="1"/>
  <c r="AG8" i="166"/>
  <c r="AH8" i="167" s="1"/>
  <c r="AH8" i="166" a="1"/>
  <c r="AH8" i="166"/>
  <c r="AI8" i="167" s="1"/>
  <c r="AI8" i="166" a="1"/>
  <c r="AI8" i="166"/>
  <c r="AJ8" i="167" s="1"/>
  <c r="AK8" i="166" a="1"/>
  <c r="AK8" i="166"/>
  <c r="AL8" i="167" s="1"/>
  <c r="AM8" i="166" a="1"/>
  <c r="AM8" i="166"/>
  <c r="AN8" i="167" s="1"/>
  <c r="AE9" i="166" a="1"/>
  <c r="AE9" i="166"/>
  <c r="AF9" i="167" s="1"/>
  <c r="AF9" i="166" a="1"/>
  <c r="AF9" i="166"/>
  <c r="AG9" i="167" s="1"/>
  <c r="AG9" i="166" a="1"/>
  <c r="AG9" i="166"/>
  <c r="AH9" i="167" s="1"/>
  <c r="AH9" i="166" a="1"/>
  <c r="AH9" i="166"/>
  <c r="AI9" i="167" s="1"/>
  <c r="AI9" i="166" a="1"/>
  <c r="AI9" i="166"/>
  <c r="AJ9" i="167" s="1"/>
  <c r="AK9" i="166" a="1"/>
  <c r="AK9" i="166"/>
  <c r="AL9" i="167" s="1"/>
  <c r="AM9" i="166" a="1"/>
  <c r="AM9" i="166"/>
  <c r="AN9" i="167" s="1"/>
  <c r="AE10" i="166" a="1"/>
  <c r="AE10" i="166"/>
  <c r="AF10" i="167" s="1"/>
  <c r="AF10" i="166" a="1"/>
  <c r="AF10" i="166"/>
  <c r="AG10" i="167" s="1"/>
  <c r="AG10" i="166" a="1"/>
  <c r="AG10" i="166"/>
  <c r="AH10" i="167" s="1"/>
  <c r="AH10" i="166" a="1"/>
  <c r="AH10" i="166"/>
  <c r="AI10" i="167" s="1"/>
  <c r="AI10" i="166" a="1"/>
  <c r="AI10" i="166"/>
  <c r="AJ10" i="167" s="1"/>
  <c r="AK10" i="166" a="1"/>
  <c r="AK10" i="166"/>
  <c r="AL10" i="167" s="1"/>
  <c r="AM10" i="166" a="1"/>
  <c r="AM10" i="166"/>
  <c r="AN10" i="167" s="1"/>
  <c r="AC11" i="166" a="1"/>
  <c r="AC11" i="166"/>
  <c r="AD11" i="167" s="1"/>
  <c r="AD11" i="166" a="1"/>
  <c r="AD11" i="166"/>
  <c r="AE11" i="167" s="1"/>
  <c r="AE11" i="166" a="1"/>
  <c r="AE11" i="166"/>
  <c r="AF11" i="167" s="1"/>
  <c r="AF11" i="166" a="1"/>
  <c r="AF11" i="166"/>
  <c r="AG11" i="167" s="1"/>
  <c r="AG11" i="166" a="1"/>
  <c r="AG11" i="166"/>
  <c r="AH11" i="167" s="1"/>
  <c r="AH11" i="166" a="1"/>
  <c r="AH11" i="166"/>
  <c r="AI11" i="167" s="1"/>
  <c r="AI11" i="166" a="1"/>
  <c r="AI11" i="166"/>
  <c r="AJ11" i="167" s="1"/>
  <c r="AJ11" i="166" a="1"/>
  <c r="AJ11" i="166"/>
  <c r="AK11" i="167" s="1"/>
  <c r="AK11" i="166" a="1"/>
  <c r="AK11" i="166"/>
  <c r="AL11" i="167" s="1"/>
  <c r="AL11" i="166" a="1"/>
  <c r="AL11" i="166"/>
  <c r="AM11" i="167" s="1"/>
  <c r="AM11" i="166" a="1"/>
  <c r="AM11" i="166"/>
  <c r="AN11" i="167" s="1"/>
  <c r="AN11" i="166" a="1"/>
  <c r="AN11" i="166"/>
  <c r="AO11" i="167" s="1"/>
  <c r="AO11" i="166" a="1"/>
  <c r="AO11" i="166"/>
  <c r="AP11" i="167" s="1"/>
  <c r="AP11" i="166" a="1"/>
  <c r="AP11" i="166"/>
  <c r="AQ11" i="167" s="1"/>
  <c r="AQ11" i="166" a="1"/>
  <c r="AQ11" i="166"/>
  <c r="AR11" i="167" s="1"/>
  <c r="AR11" i="166" a="1"/>
  <c r="AR11" i="166"/>
  <c r="AS11" i="167" s="1"/>
  <c r="AS11" i="166" a="1"/>
  <c r="AS11" i="166"/>
  <c r="AT11" i="167" s="1"/>
  <c r="AT11" i="166" a="1"/>
  <c r="AT11" i="166"/>
  <c r="AU11" i="167" s="1"/>
  <c r="AU11" i="166" a="1"/>
  <c r="AU11" i="166"/>
  <c r="AV11" i="167" s="1"/>
  <c r="AC12" i="166" a="1"/>
  <c r="AC12" i="166"/>
  <c r="AD12" i="167" s="1"/>
  <c r="AD12" i="166" a="1"/>
  <c r="AD12" i="166"/>
  <c r="AE12" i="167" s="1"/>
  <c r="AE12" i="166" a="1"/>
  <c r="AE12" i="166"/>
  <c r="AF12" i="167" s="1"/>
  <c r="AF12" i="166" a="1"/>
  <c r="AF12" i="166"/>
  <c r="AG12" i="167" s="1"/>
  <c r="AG12" i="166" a="1"/>
  <c r="AG12" i="166"/>
  <c r="AH12" i="167" s="1"/>
  <c r="AH12" i="166" a="1"/>
  <c r="AH12" i="166"/>
  <c r="AI12" i="167" s="1"/>
  <c r="AI12" i="166" a="1"/>
  <c r="AI12" i="166"/>
  <c r="AJ12" i="167" s="1"/>
  <c r="AJ12" i="166" a="1"/>
  <c r="AJ12" i="166"/>
  <c r="AK12" i="167" s="1"/>
  <c r="AK12" i="166" a="1"/>
  <c r="AK12" i="166"/>
  <c r="AL12" i="167" s="1"/>
  <c r="AL12" i="166" a="1"/>
  <c r="AL12" i="166"/>
  <c r="AM12" i="167" s="1"/>
  <c r="AM12" i="166" a="1"/>
  <c r="AM12" i="166"/>
  <c r="AN12" i="167" s="1"/>
  <c r="AN12" i="166" a="1"/>
  <c r="AN12" i="166"/>
  <c r="AO12" i="167" s="1"/>
  <c r="AO12" i="166" a="1"/>
  <c r="AO12" i="166"/>
  <c r="AP12" i="167" s="1"/>
  <c r="AP12" i="166" a="1"/>
  <c r="AP12" i="166"/>
  <c r="AQ12" i="167" s="1"/>
  <c r="AQ12" i="166" a="1"/>
  <c r="AQ12" i="166"/>
  <c r="AR12" i="167" s="1"/>
  <c r="AR12" i="166" a="1"/>
  <c r="AR12" i="166"/>
  <c r="AS12" i="167" s="1"/>
  <c r="AS12" i="166" a="1"/>
  <c r="AS12" i="166"/>
  <c r="AT12" i="167" s="1"/>
  <c r="AT12" i="166" a="1"/>
  <c r="AT12" i="166"/>
  <c r="AU12" i="167" s="1"/>
  <c r="AU12" i="166" a="1"/>
  <c r="AU12" i="166"/>
  <c r="AV12" i="167" s="1"/>
  <c r="AE13" i="166" a="1"/>
  <c r="AE13" i="166"/>
  <c r="AF13" i="167" s="1"/>
  <c r="AF13" i="166" a="1"/>
  <c r="AF13" i="166"/>
  <c r="AG13" i="167" s="1"/>
  <c r="AG13" i="166" a="1"/>
  <c r="AG13" i="166"/>
  <c r="AH13" i="167" s="1"/>
  <c r="AH13" i="166" a="1"/>
  <c r="AH13" i="166"/>
  <c r="AI13" i="167" s="1"/>
  <c r="AI13" i="166" a="1"/>
  <c r="AI13" i="166"/>
  <c r="AJ13" i="167" s="1"/>
  <c r="AK13" i="166" a="1"/>
  <c r="AK13" i="166"/>
  <c r="AL13" i="167" s="1"/>
  <c r="AM13" i="166" a="1"/>
  <c r="AM13" i="166"/>
  <c r="AN13" i="167" s="1"/>
  <c r="AE14" i="166" a="1"/>
  <c r="AE14" i="166"/>
  <c r="AF14" i="167" s="1"/>
  <c r="AF14" i="166" a="1"/>
  <c r="AF14" i="166"/>
  <c r="AG14" i="167" s="1"/>
  <c r="AG14" i="166" a="1"/>
  <c r="AG14" i="166"/>
  <c r="AH14" i="167" s="1"/>
  <c r="AH14" i="166" a="1"/>
  <c r="AH14" i="166"/>
  <c r="AI14" i="167" s="1"/>
  <c r="AI14" i="166" a="1"/>
  <c r="AI14" i="166"/>
  <c r="AJ14" i="167" s="1"/>
  <c r="AK14" i="166" a="1"/>
  <c r="AK14" i="166"/>
  <c r="AL14" i="167" s="1"/>
  <c r="AM14" i="166" a="1"/>
  <c r="AM14" i="166"/>
  <c r="AN14" i="167" s="1"/>
  <c r="AC15" i="166" a="1"/>
  <c r="AC15" i="166"/>
  <c r="AD15" i="167" s="1"/>
  <c r="AD15" i="166" a="1"/>
  <c r="AD15" i="166"/>
  <c r="AE15" i="167" s="1"/>
  <c r="AE15" i="166" a="1"/>
  <c r="AE15" i="166"/>
  <c r="AF15" i="167" s="1"/>
  <c r="AF15" i="166" a="1"/>
  <c r="AF15" i="166"/>
  <c r="AG15" i="167" s="1"/>
  <c r="AG15" i="166" a="1"/>
  <c r="AG15" i="166"/>
  <c r="AH15" i="167" s="1"/>
  <c r="AH15" i="166" a="1"/>
  <c r="AH15" i="166"/>
  <c r="AI15" i="167" s="1"/>
  <c r="AI15" i="166" a="1"/>
  <c r="AI15" i="166"/>
  <c r="AJ15" i="167" s="1"/>
  <c r="AJ15" i="166" a="1"/>
  <c r="AJ15" i="166"/>
  <c r="AK15" i="167" s="1"/>
  <c r="AK15" i="166" a="1"/>
  <c r="AK15" i="166"/>
  <c r="AL15" i="167" s="1"/>
  <c r="AL15" i="166" a="1"/>
  <c r="AL15" i="166"/>
  <c r="AM15" i="167" s="1"/>
  <c r="AM15" i="166" a="1"/>
  <c r="AM15" i="166"/>
  <c r="AN15" i="167" s="1"/>
  <c r="AN15" i="166" a="1"/>
  <c r="AN15" i="166"/>
  <c r="AO15" i="167" s="1"/>
  <c r="AO15" i="166" a="1"/>
  <c r="AO15" i="166"/>
  <c r="AP15" i="167" s="1"/>
  <c r="AP15" i="166" a="1"/>
  <c r="AP15" i="166"/>
  <c r="AQ15" i="167" s="1"/>
  <c r="AQ15" i="166" a="1"/>
  <c r="AQ15" i="166"/>
  <c r="AR15" i="167" s="1"/>
  <c r="AR15" i="166" a="1"/>
  <c r="AR15" i="166"/>
  <c r="AS15" i="167" s="1"/>
  <c r="AS15" i="166" a="1"/>
  <c r="AS15" i="166"/>
  <c r="AT15" i="167" s="1"/>
  <c r="AT15" i="166" a="1"/>
  <c r="AT15" i="166"/>
  <c r="AU15" i="167" s="1"/>
  <c r="AU15" i="166" a="1"/>
  <c r="AU15" i="166"/>
  <c r="AV15" i="167" s="1"/>
  <c r="AE16" i="166" a="1"/>
  <c r="AE16" i="166"/>
  <c r="AF16" i="167" s="1"/>
  <c r="AF16" i="166" a="1"/>
  <c r="AF16" i="166"/>
  <c r="AG16" i="167" s="1"/>
  <c r="AG16" i="166" a="1"/>
  <c r="AG16" i="166"/>
  <c r="AH16" i="167" s="1"/>
  <c r="AH16" i="166" a="1"/>
  <c r="AH16" i="166"/>
  <c r="AI16" i="167" s="1"/>
  <c r="AI16" i="166" a="1"/>
  <c r="AI16" i="166"/>
  <c r="AJ16" i="167" s="1"/>
  <c r="AK16" i="166" a="1"/>
  <c r="AK16" i="166"/>
  <c r="AL16" i="167" s="1"/>
  <c r="AM16" i="166" a="1"/>
  <c r="AM16" i="166"/>
  <c r="AN16" i="167" s="1"/>
  <c r="AC17" i="166" a="1"/>
  <c r="AC17" i="166"/>
  <c r="AD17" i="167" s="1"/>
  <c r="AD17" i="166" a="1"/>
  <c r="AD17" i="166"/>
  <c r="AE17" i="167" s="1"/>
  <c r="AE17" i="166" a="1"/>
  <c r="AE17" i="166"/>
  <c r="AF17" i="167" s="1"/>
  <c r="AF17" i="166" a="1"/>
  <c r="AF17" i="166"/>
  <c r="AG17" i="167" s="1"/>
  <c r="AG17" i="166" a="1"/>
  <c r="AG17" i="166"/>
  <c r="AH17" i="167" s="1"/>
  <c r="AH17" i="166" a="1"/>
  <c r="AH17" i="166"/>
  <c r="AI17" i="167" s="1"/>
  <c r="AI17" i="166" a="1"/>
  <c r="AI17" i="166"/>
  <c r="AJ17" i="167" s="1"/>
  <c r="AJ17" i="166" a="1"/>
  <c r="AJ17" i="166"/>
  <c r="AK17" i="167" s="1"/>
  <c r="AK17" i="166" a="1"/>
  <c r="AK17" i="166"/>
  <c r="AL17" i="167" s="1"/>
  <c r="AL17" i="166" a="1"/>
  <c r="AL17" i="166"/>
  <c r="AM17" i="167" s="1"/>
  <c r="AM17" i="166" a="1"/>
  <c r="AM17" i="166"/>
  <c r="AN17" i="167" s="1"/>
  <c r="AN17" i="166" a="1"/>
  <c r="AN17" i="166"/>
  <c r="AO17" i="167" s="1"/>
  <c r="AO17" i="166" a="1"/>
  <c r="AO17" i="166"/>
  <c r="AP17" i="167" s="1"/>
  <c r="AP17" i="166" a="1"/>
  <c r="AP17" i="166"/>
  <c r="AQ17" i="167" s="1"/>
  <c r="AQ17" i="166" a="1"/>
  <c r="AQ17" i="166"/>
  <c r="AR17" i="167" s="1"/>
  <c r="AR17" i="166" a="1"/>
  <c r="AR17" i="166"/>
  <c r="AS17" i="167" s="1"/>
  <c r="AS17" i="166" a="1"/>
  <c r="AS17" i="166"/>
  <c r="AT17" i="167" s="1"/>
  <c r="AT17" i="166" a="1"/>
  <c r="AT17" i="166"/>
  <c r="AU17" i="167" s="1"/>
  <c r="AU17" i="166" a="1"/>
  <c r="AU17" i="166"/>
  <c r="AV17" i="167" s="1"/>
  <c r="AE18" i="166" a="1"/>
  <c r="AE18" i="166"/>
  <c r="AF18" i="167" s="1"/>
  <c r="AF18" i="166" a="1"/>
  <c r="AF18" i="166"/>
  <c r="AG18" i="167" s="1"/>
  <c r="AG18" i="166" a="1"/>
  <c r="AG18" i="166"/>
  <c r="AH18" i="167" s="1"/>
  <c r="AH18" i="166" a="1"/>
  <c r="AH18" i="166"/>
  <c r="AI18" i="167" s="1"/>
  <c r="AI18" i="166" a="1"/>
  <c r="AI18" i="166"/>
  <c r="AJ18" i="167" s="1"/>
  <c r="AK18" i="166" a="1"/>
  <c r="AK18" i="166"/>
  <c r="AL18" i="167" s="1"/>
  <c r="AM18" i="166" a="1"/>
  <c r="AM18" i="166"/>
  <c r="AN18" i="167" s="1"/>
  <c r="AE19" i="166" a="1"/>
  <c r="AE19" i="166"/>
  <c r="AF19" i="167" s="1"/>
  <c r="AF19" i="166" a="1"/>
  <c r="AF19" i="166"/>
  <c r="AG19" i="167" s="1"/>
  <c r="AG19" i="166" a="1"/>
  <c r="AG19" i="166"/>
  <c r="AH19" i="167" s="1"/>
  <c r="AH19" i="166" a="1"/>
  <c r="AH19" i="166"/>
  <c r="AI19" i="167" s="1"/>
  <c r="AI19" i="166" a="1"/>
  <c r="AI19" i="166"/>
  <c r="AJ19" i="167" s="1"/>
  <c r="AK19" i="166" a="1"/>
  <c r="AK19" i="166"/>
  <c r="AL19" i="167" s="1"/>
  <c r="AM19" i="166" a="1"/>
  <c r="AM19" i="166"/>
  <c r="AN19" i="167" s="1"/>
  <c r="AC20" i="166" a="1"/>
  <c r="AC20" i="166"/>
  <c r="AD20" i="167" s="1"/>
  <c r="AD20" i="166" a="1"/>
  <c r="AD20" i="166"/>
  <c r="AE20" i="167" s="1"/>
  <c r="AE20" i="166" a="1"/>
  <c r="AE20" i="166"/>
  <c r="AF20" i="167" s="1"/>
  <c r="AF20" i="166" a="1"/>
  <c r="AF20" i="166"/>
  <c r="AG20" i="167" s="1"/>
  <c r="AG20" i="166" a="1"/>
  <c r="AG20" i="166"/>
  <c r="AH20" i="167" s="1"/>
  <c r="AH20" i="166" a="1"/>
  <c r="AH20" i="166"/>
  <c r="AI20" i="167" s="1"/>
  <c r="AI20" i="166" a="1"/>
  <c r="AI20" i="166"/>
  <c r="AJ20" i="167" s="1"/>
  <c r="AJ20" i="166" a="1"/>
  <c r="AJ20" i="166"/>
  <c r="AK20" i="167" s="1"/>
  <c r="AK20" i="166" a="1"/>
  <c r="AK20" i="166"/>
  <c r="AL20" i="167" s="1"/>
  <c r="AL20" i="166" a="1"/>
  <c r="AL20" i="166"/>
  <c r="AM20" i="167" s="1"/>
  <c r="AM20" i="166" a="1"/>
  <c r="AM20" i="166"/>
  <c r="AN20" i="167" s="1"/>
  <c r="AN20" i="166" a="1"/>
  <c r="AN20" i="166"/>
  <c r="AO20" i="167" s="1"/>
  <c r="AO20" i="166" a="1"/>
  <c r="AO20" i="166"/>
  <c r="AP20" i="167" s="1"/>
  <c r="AP20" i="166" a="1"/>
  <c r="AP20" i="166"/>
  <c r="AQ20" i="167" s="1"/>
  <c r="AQ20" i="166" a="1"/>
  <c r="AQ20" i="166"/>
  <c r="AR20" i="167" s="1"/>
  <c r="AR20" i="166" a="1"/>
  <c r="AR20" i="166"/>
  <c r="AS20" i="167" s="1"/>
  <c r="AS20" i="166" a="1"/>
  <c r="AS20" i="166"/>
  <c r="AT20" i="167" s="1"/>
  <c r="AT20" i="166" a="1"/>
  <c r="AT20" i="166"/>
  <c r="AU20" i="167" s="1"/>
  <c r="AU20" i="166" a="1"/>
  <c r="AU20" i="166"/>
  <c r="AV20" i="167" s="1"/>
  <c r="AE21" i="166" a="1"/>
  <c r="AE21" i="166"/>
  <c r="AF21" i="167" s="1"/>
  <c r="AF21" i="166" a="1"/>
  <c r="AF21" i="166"/>
  <c r="AG21" i="167" s="1"/>
  <c r="AG21" i="166" a="1"/>
  <c r="AG21" i="166"/>
  <c r="AH21" i="167" s="1"/>
  <c r="AH21" i="166" a="1"/>
  <c r="AH21" i="166"/>
  <c r="AI21" i="167" s="1"/>
  <c r="AI21" i="166" a="1"/>
  <c r="AI21" i="166"/>
  <c r="AJ21" i="167" s="1"/>
  <c r="AK21" i="166" a="1"/>
  <c r="AK21" i="166"/>
  <c r="AL21" i="167" s="1"/>
  <c r="AM21" i="166" a="1"/>
  <c r="AM21" i="166"/>
  <c r="AN21" i="167" s="1"/>
  <c r="AE22" i="166" a="1"/>
  <c r="AE22" i="166"/>
  <c r="AF22" i="167" s="1"/>
  <c r="AF22" i="166" a="1"/>
  <c r="AF22" i="166"/>
  <c r="AG22" i="167" s="1"/>
  <c r="AG22" i="166" a="1"/>
  <c r="AG22" i="166"/>
  <c r="AH22" i="167" s="1"/>
  <c r="AH22" i="166" a="1"/>
  <c r="AH22" i="166"/>
  <c r="AI22" i="167" s="1"/>
  <c r="AI22" i="166" a="1"/>
  <c r="AI22" i="166"/>
  <c r="AJ22" i="167" s="1"/>
  <c r="AK22" i="166" a="1"/>
  <c r="AK22" i="166"/>
  <c r="AL22" i="167" s="1"/>
  <c r="AM22" i="166" a="1"/>
  <c r="AM22" i="166"/>
  <c r="AN22" i="167" s="1"/>
  <c r="AE23" i="166" a="1"/>
  <c r="AE23" i="166"/>
  <c r="AF23" i="167" s="1"/>
  <c r="AF23" i="166" a="1"/>
  <c r="AF23" i="166"/>
  <c r="AG23" i="167" s="1"/>
  <c r="AG23" i="166" a="1"/>
  <c r="AG23" i="166"/>
  <c r="AH23" i="167" s="1"/>
  <c r="AH23" i="166" a="1"/>
  <c r="AH23" i="166"/>
  <c r="AI23" i="167" s="1"/>
  <c r="AI23" i="166" a="1"/>
  <c r="AI23" i="166"/>
  <c r="AJ23" i="167" s="1"/>
  <c r="AK23" i="166" a="1"/>
  <c r="AK23" i="166"/>
  <c r="AL23" i="167" s="1"/>
  <c r="AM23" i="166" a="1"/>
  <c r="AM23" i="166"/>
  <c r="AN23" i="167" s="1"/>
  <c r="AE24" i="166" a="1"/>
  <c r="AE24" i="166"/>
  <c r="AF24" i="167" s="1"/>
  <c r="AF24" i="166" a="1"/>
  <c r="AF24" i="166"/>
  <c r="AG24" i="167" s="1"/>
  <c r="AG24" i="166" a="1"/>
  <c r="AG24" i="166"/>
  <c r="AH24" i="167" s="1"/>
  <c r="AH24" i="166" a="1"/>
  <c r="AH24" i="166"/>
  <c r="AI24" i="167" s="1"/>
  <c r="AI24" i="166" a="1"/>
  <c r="AI24" i="166"/>
  <c r="AJ24" i="167" s="1"/>
  <c r="AK24" i="166" a="1"/>
  <c r="AK24" i="166"/>
  <c r="AL24" i="167" s="1"/>
  <c r="AM24" i="166" a="1"/>
  <c r="AM24" i="166"/>
  <c r="AN24" i="167" s="1"/>
  <c r="AE25" i="166" a="1"/>
  <c r="AE25" i="166"/>
  <c r="AF25" i="167" s="1"/>
  <c r="AF25" i="166" a="1"/>
  <c r="AF25" i="166"/>
  <c r="AG25" i="167" s="1"/>
  <c r="AG25" i="166" a="1"/>
  <c r="AG25" i="166"/>
  <c r="AH25" i="167" s="1"/>
  <c r="AH25" i="166" a="1"/>
  <c r="AH25" i="166"/>
  <c r="AI25" i="167" s="1"/>
  <c r="AI25" i="166" a="1"/>
  <c r="AI25" i="166"/>
  <c r="AJ25" i="167" s="1"/>
  <c r="AK25" i="166" a="1"/>
  <c r="AK25" i="166"/>
  <c r="AL25" i="167" s="1"/>
  <c r="AM25" i="166" a="1"/>
  <c r="AM25" i="166"/>
  <c r="AN25" i="167" s="1"/>
  <c r="AE26" i="166" a="1"/>
  <c r="AE26" i="166"/>
  <c r="AF26" i="167" s="1"/>
  <c r="AF26" i="166" a="1"/>
  <c r="AF26" i="166"/>
  <c r="AG26" i="167" s="1"/>
  <c r="AG26" i="166" a="1"/>
  <c r="AG26" i="166"/>
  <c r="AH26" i="167" s="1"/>
  <c r="AH26" i="166" a="1"/>
  <c r="AH26" i="166"/>
  <c r="AI26" i="167" s="1"/>
  <c r="AI26" i="166" a="1"/>
  <c r="AI26" i="166"/>
  <c r="AJ26" i="167" s="1"/>
  <c r="AK26" i="166" a="1"/>
  <c r="AK26" i="166"/>
  <c r="AL26" i="167" s="1"/>
  <c r="AM26" i="166" a="1"/>
  <c r="AM26" i="166"/>
  <c r="AN26" i="167" s="1"/>
  <c r="AC27" i="166" a="1"/>
  <c r="AC27" i="166"/>
  <c r="AD27" i="167" s="1"/>
  <c r="AD27" i="166" a="1"/>
  <c r="AD27" i="166"/>
  <c r="AE27" i="167" s="1"/>
  <c r="AE27" i="166" a="1"/>
  <c r="AE27" i="166"/>
  <c r="AF27" i="167" s="1"/>
  <c r="AF27" i="166" a="1"/>
  <c r="AF27" i="166"/>
  <c r="AG27" i="167" s="1"/>
  <c r="AG27" i="166" a="1"/>
  <c r="AG27" i="166"/>
  <c r="AH27" i="167" s="1"/>
  <c r="AH27" i="166" a="1"/>
  <c r="AH27" i="166"/>
  <c r="AI27" i="167" s="1"/>
  <c r="AI27" i="166" a="1"/>
  <c r="AI27" i="166"/>
  <c r="AJ27" i="167" s="1"/>
  <c r="AJ27" i="166" a="1"/>
  <c r="AJ27" i="166"/>
  <c r="AK27" i="167" s="1"/>
  <c r="AK27" i="166" a="1"/>
  <c r="AK27" i="166"/>
  <c r="AL27" i="167" s="1"/>
  <c r="AL27" i="166" a="1"/>
  <c r="AL27" i="166"/>
  <c r="AM27" i="167" s="1"/>
  <c r="AM27" i="166" a="1"/>
  <c r="AM27" i="166"/>
  <c r="AN27" i="167" s="1"/>
  <c r="AN27" i="166" a="1"/>
  <c r="AN27" i="166"/>
  <c r="AO27" i="167" s="1"/>
  <c r="AO27" i="166" a="1"/>
  <c r="AO27" i="166"/>
  <c r="AP27" i="167" s="1"/>
  <c r="AP27" i="166" a="1"/>
  <c r="AP27" i="166"/>
  <c r="AQ27" i="167" s="1"/>
  <c r="AQ27" i="166" a="1"/>
  <c r="AQ27" i="166"/>
  <c r="AR27" i="167" s="1"/>
  <c r="AR27" i="166" a="1"/>
  <c r="AR27" i="166"/>
  <c r="AS27" i="167" s="1"/>
  <c r="AS27" i="166" a="1"/>
  <c r="AS27" i="166"/>
  <c r="AT27" i="167" s="1"/>
  <c r="AT27" i="166" a="1"/>
  <c r="AT27" i="166"/>
  <c r="AU27" i="167" s="1"/>
  <c r="AU27" i="166" a="1"/>
  <c r="AU27" i="166"/>
  <c r="AV27" i="167" s="1"/>
  <c r="AE28" i="166" a="1"/>
  <c r="AE28" i="166"/>
  <c r="AF28" i="167" s="1"/>
  <c r="AF28" i="166" a="1"/>
  <c r="AF28" i="166"/>
  <c r="AG28" i="167" s="1"/>
  <c r="AG28" i="166" a="1"/>
  <c r="AG28" i="166"/>
  <c r="AH28" i="167" s="1"/>
  <c r="AH28" i="166" a="1"/>
  <c r="AH28" i="166"/>
  <c r="AI28" i="167" s="1"/>
  <c r="AI28" i="166" a="1"/>
  <c r="AI28" i="166"/>
  <c r="AJ28" i="167" s="1"/>
  <c r="AK28" i="166" a="1"/>
  <c r="AK28" i="166"/>
  <c r="AL28" i="167" s="1"/>
  <c r="AM28" i="166" a="1"/>
  <c r="AM28" i="166"/>
  <c r="AN28" i="167" s="1"/>
  <c r="AE29" i="166" a="1"/>
  <c r="AE29" i="166"/>
  <c r="AF29" i="167" s="1"/>
  <c r="AF29" i="166" a="1"/>
  <c r="AF29" i="166"/>
  <c r="AG29" i="167" s="1"/>
  <c r="AG29" i="166" a="1"/>
  <c r="AG29" i="166"/>
  <c r="AH29" i="167" s="1"/>
  <c r="AH29" i="166" a="1"/>
  <c r="AH29" i="166"/>
  <c r="AI29" i="167" s="1"/>
  <c r="AI29" i="166" a="1"/>
  <c r="AI29" i="166"/>
  <c r="AJ29" i="167" s="1"/>
  <c r="AK29" i="166" a="1"/>
  <c r="AK29" i="166"/>
  <c r="AL29" i="167" s="1"/>
  <c r="AM29" i="166" a="1"/>
  <c r="AM29" i="166"/>
  <c r="AN29" i="167" s="1"/>
  <c r="AE30" i="166" a="1"/>
  <c r="AE30" i="166"/>
  <c r="AF30" i="167" s="1"/>
  <c r="AF30" i="166" a="1"/>
  <c r="AF30" i="166"/>
  <c r="AG30" i="167" s="1"/>
  <c r="AG30" i="166" a="1"/>
  <c r="AG30" i="166"/>
  <c r="AH30" i="167" s="1"/>
  <c r="AH30" i="166" a="1"/>
  <c r="AH30" i="166"/>
  <c r="AI30" i="167" s="1"/>
  <c r="AI30" i="166" a="1"/>
  <c r="AI30" i="166"/>
  <c r="AJ30" i="167" s="1"/>
  <c r="AK30" i="166" a="1"/>
  <c r="AK30" i="166"/>
  <c r="AL30" i="167" s="1"/>
  <c r="AM30" i="166" a="1"/>
  <c r="AM30" i="166"/>
  <c r="AN30" i="167" s="1"/>
  <c r="AE31" i="166" a="1"/>
  <c r="AE31" i="166"/>
  <c r="AF31" i="167" s="1"/>
  <c r="AF31" i="166" a="1"/>
  <c r="AF31" i="166"/>
  <c r="AG31" i="167" s="1"/>
  <c r="AG31" i="166" a="1"/>
  <c r="AG31" i="166"/>
  <c r="AH31" i="167" s="1"/>
  <c r="AH31" i="166" a="1"/>
  <c r="AH31" i="166"/>
  <c r="AI31" i="167" s="1"/>
  <c r="AI31" i="166" a="1"/>
  <c r="AI31" i="166"/>
  <c r="AJ31" i="167" s="1"/>
  <c r="AK31" i="166" a="1"/>
  <c r="AK31" i="166"/>
  <c r="AL31" i="167" s="1"/>
  <c r="AM31" i="166" a="1"/>
  <c r="AM31" i="166"/>
  <c r="AN31" i="167" s="1"/>
  <c r="AE32" i="166" a="1"/>
  <c r="AE32" i="166"/>
  <c r="AF32" i="167" s="1"/>
  <c r="AF32" i="166" a="1"/>
  <c r="AF32" i="166"/>
  <c r="AG32" i="167" s="1"/>
  <c r="AG32" i="166" a="1"/>
  <c r="AG32" i="166"/>
  <c r="AH32" i="167" s="1"/>
  <c r="AH32" i="166" a="1"/>
  <c r="AH32" i="166"/>
  <c r="AI32" i="167" s="1"/>
  <c r="AI32" i="166" a="1"/>
  <c r="AI32" i="166"/>
  <c r="AJ32" i="167" s="1"/>
  <c r="AK32" i="166" a="1"/>
  <c r="AK32" i="166"/>
  <c r="AL32" i="167" s="1"/>
  <c r="AM32" i="166" a="1"/>
  <c r="AM32" i="166"/>
  <c r="AN32" i="167" s="1"/>
  <c r="AE33" i="166" a="1"/>
  <c r="AE33" i="166"/>
  <c r="AF33" i="167" s="1"/>
  <c r="AF33" i="166" a="1"/>
  <c r="AF33" i="166"/>
  <c r="AG33" i="167" s="1"/>
  <c r="AG33" i="166" a="1"/>
  <c r="AG33" i="166"/>
  <c r="AH33" i="167" s="1"/>
  <c r="AH33" i="166" a="1"/>
  <c r="AH33" i="166"/>
  <c r="AI33" i="167" s="1"/>
  <c r="AI33" i="166" a="1"/>
  <c r="AI33" i="166"/>
  <c r="AJ33" i="167" s="1"/>
  <c r="AK33" i="166" a="1"/>
  <c r="AK33" i="166"/>
  <c r="AL33" i="167" s="1"/>
  <c r="AM33" i="166" a="1"/>
  <c r="AM33" i="166"/>
  <c r="AN33" i="167" s="1"/>
  <c r="AC34" i="166" a="1"/>
  <c r="AC34" i="166"/>
  <c r="AD34" i="167" s="1"/>
  <c r="AD34" i="166" a="1"/>
  <c r="AD34" i="166"/>
  <c r="AE34" i="167" s="1"/>
  <c r="AE34" i="166" a="1"/>
  <c r="AE34" i="166"/>
  <c r="AF34" i="167" s="1"/>
  <c r="AF34" i="166" a="1"/>
  <c r="AF34" i="166"/>
  <c r="AG34" i="167" s="1"/>
  <c r="AG34" i="166" a="1"/>
  <c r="AG34" i="166"/>
  <c r="AH34" i="167" s="1"/>
  <c r="AH34" i="166" a="1"/>
  <c r="AH34" i="166"/>
  <c r="AI34" i="167" s="1"/>
  <c r="AI34" i="166" a="1"/>
  <c r="AI34" i="166"/>
  <c r="AJ34" i="167" s="1"/>
  <c r="AJ34" i="166" a="1"/>
  <c r="AJ34" i="166"/>
  <c r="AK34" i="167" s="1"/>
  <c r="AK34" i="166" a="1"/>
  <c r="AK34" i="166"/>
  <c r="AL34" i="167" s="1"/>
  <c r="AL34" i="166" a="1"/>
  <c r="AL34" i="166"/>
  <c r="AM34" i="167" s="1"/>
  <c r="AM34" i="166" a="1"/>
  <c r="AM34" i="166"/>
  <c r="AN34" i="167" s="1"/>
  <c r="AN34" i="166" a="1"/>
  <c r="AN34" i="166"/>
  <c r="AO34" i="167" s="1"/>
  <c r="AO34" i="166" a="1"/>
  <c r="AO34" i="166"/>
  <c r="AP34" i="167" s="1"/>
  <c r="AP34" i="166" a="1"/>
  <c r="AP34" i="166"/>
  <c r="AQ34" i="167" s="1"/>
  <c r="AQ34" i="166" a="1"/>
  <c r="AQ34" i="166"/>
  <c r="AR34" i="167" s="1"/>
  <c r="AR34" i="166" a="1"/>
  <c r="AR34" i="166"/>
  <c r="AS34" i="167" s="1"/>
  <c r="AS34" i="166" a="1"/>
  <c r="AS34" i="166"/>
  <c r="AT34" i="167" s="1"/>
  <c r="AT34" i="166" a="1"/>
  <c r="AT34" i="166"/>
  <c r="AU34" i="167" s="1"/>
  <c r="AU34" i="166" a="1"/>
  <c r="AU34" i="166"/>
  <c r="AV34" i="167" s="1"/>
  <c r="AE35" i="166" a="1"/>
  <c r="AE35" i="166"/>
  <c r="AF35" i="167" s="1"/>
  <c r="AF35" i="166" a="1"/>
  <c r="AF35" i="166"/>
  <c r="AG35" i="167" s="1"/>
  <c r="AG35" i="166" a="1"/>
  <c r="AG35" i="166"/>
  <c r="AH35" i="167" s="1"/>
  <c r="AH35" i="166" a="1"/>
  <c r="AH35" i="166"/>
  <c r="AI35" i="167" s="1"/>
  <c r="AI35" i="166" a="1"/>
  <c r="AI35" i="166"/>
  <c r="AJ35" i="167" s="1"/>
  <c r="AK35" i="166" a="1"/>
  <c r="AK35" i="166"/>
  <c r="AL35" i="167" s="1"/>
  <c r="AM35" i="166" a="1"/>
  <c r="AM35" i="166"/>
  <c r="AN35" i="167" s="1"/>
  <c r="AE36" i="166" a="1"/>
  <c r="AE36" i="166"/>
  <c r="AF36" i="167" s="1"/>
  <c r="AF36" i="166" a="1"/>
  <c r="AF36" i="166"/>
  <c r="AG36" i="167" s="1"/>
  <c r="AG36" i="166" a="1"/>
  <c r="AG36" i="166"/>
  <c r="AH36" i="167" s="1"/>
  <c r="AH36" i="166" a="1"/>
  <c r="AH36" i="166"/>
  <c r="AI36" i="167" s="1"/>
  <c r="AI36" i="166" a="1"/>
  <c r="AI36" i="166"/>
  <c r="AJ36" i="167" s="1"/>
  <c r="AK36" i="166" a="1"/>
  <c r="AK36" i="166"/>
  <c r="AL36" i="167" s="1"/>
  <c r="AM36" i="166" a="1"/>
  <c r="AM36" i="166"/>
  <c r="AN36" i="167" s="1"/>
  <c r="AE37" i="166" a="1"/>
  <c r="AE37" i="166"/>
  <c r="AF37" i="167" s="1"/>
  <c r="AF37" i="166" a="1"/>
  <c r="AF37" i="166"/>
  <c r="AG37" i="167" s="1"/>
  <c r="AG37" i="166" a="1"/>
  <c r="AG37" i="166"/>
  <c r="AH37" i="167" s="1"/>
  <c r="AH37" i="166" a="1"/>
  <c r="AH37" i="166"/>
  <c r="AI37" i="167" s="1"/>
  <c r="AI37" i="166" a="1"/>
  <c r="AI37" i="166"/>
  <c r="AJ37" i="167" s="1"/>
  <c r="AK37" i="166" a="1"/>
  <c r="AK37" i="166"/>
  <c r="AL37" i="167" s="1"/>
  <c r="AM37" i="166" a="1"/>
  <c r="AM37" i="166"/>
  <c r="AN37" i="167" s="1"/>
  <c r="AE38" i="166" a="1"/>
  <c r="AE38" i="166"/>
  <c r="AF38" i="167" s="1"/>
  <c r="AF38" i="166" a="1"/>
  <c r="AF38" i="166"/>
  <c r="AG38" i="167" s="1"/>
  <c r="AG38" i="166" a="1"/>
  <c r="AG38" i="166"/>
  <c r="AH38" i="167" s="1"/>
  <c r="AH38" i="166" a="1"/>
  <c r="AH38" i="166"/>
  <c r="AI38" i="167" s="1"/>
  <c r="AI38" i="166" a="1"/>
  <c r="AI38" i="166"/>
  <c r="AJ38" i="167" s="1"/>
  <c r="AK38" i="166" a="1"/>
  <c r="AK38" i="166"/>
  <c r="AL38" i="167" s="1"/>
  <c r="AM38" i="166" a="1"/>
  <c r="AM38" i="166"/>
  <c r="AN38" i="167" s="1"/>
  <c r="AE39" i="166" a="1"/>
  <c r="AE39" i="166"/>
  <c r="AF39" i="167" s="1"/>
  <c r="AF39" i="166" a="1"/>
  <c r="AF39" i="166"/>
  <c r="AG39" i="167" s="1"/>
  <c r="AG39" i="166" a="1"/>
  <c r="AG39" i="166"/>
  <c r="AH39" i="167" s="1"/>
  <c r="AH39" i="166" a="1"/>
  <c r="AH39" i="166"/>
  <c r="AI39" i="167" s="1"/>
  <c r="AI39" i="166" a="1"/>
  <c r="AI39" i="166"/>
  <c r="AJ39" i="167" s="1"/>
  <c r="AK39" i="166" a="1"/>
  <c r="AK39" i="166"/>
  <c r="AL39" i="167" s="1"/>
  <c r="AM39" i="166" a="1"/>
  <c r="AM39" i="166"/>
  <c r="AN39" i="167" s="1"/>
  <c r="AC40" i="166" a="1"/>
  <c r="AC40" i="166"/>
  <c r="AD40" i="167" s="1"/>
  <c r="AD40" i="166" a="1"/>
  <c r="AD40" i="166"/>
  <c r="AE40" i="167" s="1"/>
  <c r="AE40" i="166" a="1"/>
  <c r="AE40" i="166"/>
  <c r="AF40" i="167" s="1"/>
  <c r="AF40" i="166" a="1"/>
  <c r="AF40" i="166"/>
  <c r="AG40" i="167" s="1"/>
  <c r="AG40" i="166" a="1"/>
  <c r="AG40" i="166"/>
  <c r="AH40" i="167" s="1"/>
  <c r="AH40" i="166" a="1"/>
  <c r="AH40" i="166"/>
  <c r="AI40" i="167" s="1"/>
  <c r="AI40" i="166" a="1"/>
  <c r="AI40" i="166"/>
  <c r="AJ40" i="167" s="1"/>
  <c r="AJ40" i="166" a="1"/>
  <c r="AJ40" i="166"/>
  <c r="AK40" i="167" s="1"/>
  <c r="AK40" i="166" a="1"/>
  <c r="AK40" i="166"/>
  <c r="AL40" i="167" s="1"/>
  <c r="AL40" i="166" a="1"/>
  <c r="AL40" i="166"/>
  <c r="AM40" i="167" s="1"/>
  <c r="AM40" i="166" a="1"/>
  <c r="AM40" i="166"/>
  <c r="AN40" i="167" s="1"/>
  <c r="AN40" i="166" a="1"/>
  <c r="AN40" i="166"/>
  <c r="AO40" i="167" s="1"/>
  <c r="AO40" i="166" a="1"/>
  <c r="AO40" i="166"/>
  <c r="AP40" i="167" s="1"/>
  <c r="AP40" i="166" a="1"/>
  <c r="AP40" i="166"/>
  <c r="AQ40" i="167" s="1"/>
  <c r="AQ40" i="166" a="1"/>
  <c r="AQ40" i="166"/>
  <c r="AR40" i="167" s="1"/>
  <c r="AR40" i="166" a="1"/>
  <c r="AR40" i="166"/>
  <c r="AS40" i="167" s="1"/>
  <c r="AS40" i="166" a="1"/>
  <c r="AS40" i="166"/>
  <c r="AT40" i="167" s="1"/>
  <c r="AT40" i="166" a="1"/>
  <c r="AT40" i="166"/>
  <c r="AU40" i="167" s="1"/>
  <c r="AU40" i="166" a="1"/>
  <c r="AU40" i="166"/>
  <c r="AV40" i="167" s="1"/>
  <c r="AE41" i="166" a="1"/>
  <c r="AE41" i="166"/>
  <c r="AF41" i="167" s="1"/>
  <c r="AF41" i="166" a="1"/>
  <c r="AF41" i="166"/>
  <c r="AG41" i="167" s="1"/>
  <c r="AG41" i="166" a="1"/>
  <c r="AG41" i="166"/>
  <c r="AH41" i="167" s="1"/>
  <c r="AH41" i="166" a="1"/>
  <c r="AH41" i="166"/>
  <c r="AI41" i="167" s="1"/>
  <c r="AI41" i="166" a="1"/>
  <c r="AI41" i="166"/>
  <c r="AJ41" i="167" s="1"/>
  <c r="AK41" i="166" a="1"/>
  <c r="AK41" i="166"/>
  <c r="AL41" i="167" s="1"/>
  <c r="AM41" i="166" a="1"/>
  <c r="AM41" i="166"/>
  <c r="AN41" i="167" s="1"/>
  <c r="AE42" i="166" a="1"/>
  <c r="AE42" i="166"/>
  <c r="AF42" i="167" s="1"/>
  <c r="AF42" i="166" a="1"/>
  <c r="AF42" i="166"/>
  <c r="AG42" i="167" s="1"/>
  <c r="AG42" i="166" a="1"/>
  <c r="AG42" i="166"/>
  <c r="AH42" i="167" s="1"/>
  <c r="AH42" i="166" a="1"/>
  <c r="AH42" i="166"/>
  <c r="AI42" i="167" s="1"/>
  <c r="AI42" i="166" a="1"/>
  <c r="AI42" i="166"/>
  <c r="AJ42" i="167" s="1"/>
  <c r="AK42" i="166" a="1"/>
  <c r="AK42" i="166"/>
  <c r="AL42" i="167" s="1"/>
  <c r="AM42" i="166" a="1"/>
  <c r="AM42" i="166"/>
  <c r="AN42" i="167" s="1"/>
  <c r="AC43" i="166" a="1"/>
  <c r="AC43" i="166"/>
  <c r="AD43" i="166" a="1"/>
  <c r="AD43" i="166"/>
  <c r="AE43" i="166" a="1"/>
  <c r="AE43" i="166"/>
  <c r="AF43" i="166" a="1"/>
  <c r="AF43" i="166"/>
  <c r="AG43" i="166" a="1"/>
  <c r="AG43" i="166"/>
  <c r="AH43" i="166" a="1"/>
  <c r="AH43" i="166"/>
  <c r="AI43" i="166" a="1"/>
  <c r="AI43" i="166"/>
  <c r="AJ43" i="166" a="1"/>
  <c r="AJ43" i="166"/>
  <c r="AK43" i="166" a="1"/>
  <c r="AK43" i="166"/>
  <c r="AL43" i="166" a="1"/>
  <c r="AL43" i="166"/>
  <c r="AM43" i="166" a="1"/>
  <c r="AM43" i="166"/>
  <c r="AN43" i="166" a="1"/>
  <c r="AN43" i="166"/>
  <c r="AO43" i="166" a="1"/>
  <c r="AO43" i="166"/>
  <c r="AP43" i="166" a="1"/>
  <c r="AP43" i="166"/>
  <c r="AQ43" i="166" a="1"/>
  <c r="AQ43" i="166"/>
  <c r="AR43" i="166" a="1"/>
  <c r="AR43" i="166"/>
  <c r="AS43" i="166" a="1"/>
  <c r="AS43" i="166"/>
  <c r="AT43" i="166" a="1"/>
  <c r="AT43" i="166"/>
  <c r="AU43" i="166" a="1"/>
  <c r="AU43" i="166"/>
  <c r="AE44" i="166" a="1"/>
  <c r="AE44" i="166"/>
  <c r="AF44" i="166" a="1"/>
  <c r="AF44" i="166"/>
  <c r="AG44" i="166" a="1"/>
  <c r="AG44" i="166"/>
  <c r="AH44" i="166" a="1"/>
  <c r="AH44" i="166"/>
  <c r="AI44" i="166" a="1"/>
  <c r="AI44" i="166"/>
  <c r="AK44" i="166" a="1"/>
  <c r="AK44" i="166"/>
  <c r="AM44" i="166" a="1"/>
  <c r="AM44" i="166"/>
  <c r="AE45" i="166" a="1"/>
  <c r="AE45" i="166"/>
  <c r="AF45" i="166" a="1"/>
  <c r="AF45" i="166"/>
  <c r="AG45" i="166" a="1"/>
  <c r="AG45" i="166"/>
  <c r="AH45" i="166" a="1"/>
  <c r="AH45" i="166"/>
  <c r="AI45" i="166" a="1"/>
  <c r="AI45" i="166"/>
  <c r="AK45" i="166" a="1"/>
  <c r="AK45" i="166"/>
  <c r="AM45" i="166" a="1"/>
  <c r="AM45" i="166"/>
  <c r="AE46" i="166" a="1"/>
  <c r="AE46" i="166"/>
  <c r="AF46" i="166" a="1"/>
  <c r="AF46" i="166"/>
  <c r="AG46" i="166" a="1"/>
  <c r="AG46" i="166"/>
  <c r="AH46" i="166" a="1"/>
  <c r="AH46" i="166"/>
  <c r="AI46" i="166" a="1"/>
  <c r="AI46" i="166"/>
  <c r="AK46" i="166" a="1"/>
  <c r="AK46" i="166"/>
  <c r="AM46" i="166" a="1"/>
  <c r="AM46" i="166"/>
  <c r="AE47" i="166" a="1"/>
  <c r="AE47" i="166"/>
  <c r="AF47" i="166" a="1"/>
  <c r="AF47" i="166"/>
  <c r="AG47" i="166" a="1"/>
  <c r="AG47" i="166"/>
  <c r="AH47" i="166" a="1"/>
  <c r="AH47" i="166"/>
  <c r="AI47" i="166" a="1"/>
  <c r="AI47" i="166"/>
  <c r="AK47" i="166" a="1"/>
  <c r="AK47" i="166"/>
  <c r="AM47" i="166" a="1"/>
  <c r="AM47" i="166"/>
  <c r="AE48" i="166" a="1"/>
  <c r="AE48" i="166"/>
  <c r="AF48" i="166" a="1"/>
  <c r="AF48" i="166"/>
  <c r="AG48" i="166" a="1"/>
  <c r="AG48" i="166"/>
  <c r="AH48" i="166" a="1"/>
  <c r="AH48" i="166"/>
  <c r="AI48" i="166" a="1"/>
  <c r="AI48" i="166"/>
  <c r="AK48" i="166" a="1"/>
  <c r="AK48" i="166"/>
  <c r="AM48" i="166" a="1"/>
  <c r="AM48" i="166"/>
  <c r="AE49" i="166" a="1"/>
  <c r="AE49" i="166"/>
  <c r="AF49" i="166" a="1"/>
  <c r="AF49" i="166"/>
  <c r="AG49" i="166" a="1"/>
  <c r="AG49" i="166"/>
  <c r="AH49" i="166" a="1"/>
  <c r="AH49" i="166"/>
  <c r="AI49" i="166" a="1"/>
  <c r="AI49" i="166"/>
  <c r="AK49" i="166" a="1"/>
  <c r="AK49" i="166"/>
  <c r="AM49" i="166" a="1"/>
  <c r="AM49" i="166"/>
  <c r="AE50" i="166" a="1"/>
  <c r="AE50" i="166"/>
  <c r="AF50" i="166" a="1"/>
  <c r="AF50" i="166"/>
  <c r="AG50" i="166" a="1"/>
  <c r="AG50" i="166"/>
  <c r="AH50" i="166" a="1"/>
  <c r="AH50" i="166"/>
  <c r="AI50" i="166" a="1"/>
  <c r="AI50" i="166"/>
  <c r="AK50" i="166" a="1"/>
  <c r="AK50" i="166"/>
  <c r="AM50" i="166" a="1"/>
  <c r="AM50" i="166"/>
  <c r="AE51" i="166" a="1"/>
  <c r="AE51" i="166"/>
  <c r="AF51" i="166" a="1"/>
  <c r="AF51" i="166"/>
  <c r="AG51" i="166" a="1"/>
  <c r="AG51" i="166"/>
  <c r="AH51" i="166" a="1"/>
  <c r="AH51" i="166"/>
  <c r="AI51" i="166" a="1"/>
  <c r="AI51" i="166"/>
  <c r="AK51" i="166" a="1"/>
  <c r="AK51" i="166"/>
  <c r="AM51" i="166" a="1"/>
  <c r="AM51" i="166"/>
  <c r="AE52" i="166" a="1"/>
  <c r="AE52" i="166"/>
  <c r="AF52" i="166" a="1"/>
  <c r="AF52" i="166"/>
  <c r="AG52" i="166" a="1"/>
  <c r="AG52" i="166"/>
  <c r="AH52" i="166" a="1"/>
  <c r="AH52" i="166"/>
  <c r="AI52" i="166" a="1"/>
  <c r="AI52" i="166"/>
  <c r="AK52" i="166" a="1"/>
  <c r="AK52" i="166"/>
  <c r="AM52" i="166" a="1"/>
  <c r="AM52" i="166"/>
  <c r="AE53" i="166" a="1"/>
  <c r="AE53" i="166"/>
  <c r="AF53" i="166" a="1"/>
  <c r="AF53" i="166"/>
  <c r="AG53" i="166" a="1"/>
  <c r="AG53" i="166"/>
  <c r="AH53" i="166" a="1"/>
  <c r="AH53" i="166"/>
  <c r="AI53" i="166" a="1"/>
  <c r="AI53" i="166"/>
  <c r="AK53" i="166" a="1"/>
  <c r="AK53" i="166"/>
  <c r="AM53" i="166" a="1"/>
  <c r="AM53" i="166"/>
  <c r="AE54" i="166" a="1"/>
  <c r="AE54" i="166"/>
  <c r="AF54" i="166" a="1"/>
  <c r="AF54" i="166"/>
  <c r="AG54" i="166" a="1"/>
  <c r="AG54" i="166"/>
  <c r="AH54" i="166" a="1"/>
  <c r="AH54" i="166"/>
  <c r="AI54" i="166" a="1"/>
  <c r="AI54" i="166"/>
  <c r="AK54" i="166" a="1"/>
  <c r="AK54" i="166"/>
  <c r="AM54" i="166" a="1"/>
  <c r="AM54" i="166"/>
  <c r="AE55" i="166" a="1"/>
  <c r="AE55" i="166"/>
  <c r="AF55" i="166" a="1"/>
  <c r="AF55" i="166"/>
  <c r="AG55" i="166" a="1"/>
  <c r="AG55" i="166"/>
  <c r="AH55" i="166" a="1"/>
  <c r="AH55" i="166"/>
  <c r="AI55" i="166" a="1"/>
  <c r="AI55" i="166"/>
  <c r="AK55" i="166" a="1"/>
  <c r="AK55" i="166"/>
  <c r="AM55" i="166" a="1"/>
  <c r="AM55" i="166"/>
  <c r="AE56" i="166" a="1"/>
  <c r="AE56" i="166"/>
  <c r="AF56" i="166" a="1"/>
  <c r="AF56" i="166"/>
  <c r="AG56" i="166" a="1"/>
  <c r="AG56" i="166"/>
  <c r="AH56" i="166" a="1"/>
  <c r="AH56" i="166"/>
  <c r="AI56" i="166" a="1"/>
  <c r="AI56" i="166"/>
  <c r="AK56" i="166" a="1"/>
  <c r="AK56" i="166"/>
  <c r="AM56" i="166" a="1"/>
  <c r="AM56" i="166"/>
  <c r="AE57" i="166" a="1"/>
  <c r="AE57" i="166"/>
  <c r="AF57" i="166" a="1"/>
  <c r="AF57" i="166"/>
  <c r="AG57" i="166" a="1"/>
  <c r="AG57" i="166"/>
  <c r="AH57" i="166" a="1"/>
  <c r="AH57" i="166"/>
  <c r="AI57" i="166" a="1"/>
  <c r="AI57" i="166"/>
  <c r="AK57" i="166" a="1"/>
  <c r="AK57" i="166"/>
  <c r="AM57" i="166" a="1"/>
  <c r="AM57" i="166"/>
  <c r="AE58" i="166" a="1"/>
  <c r="AE58" i="166"/>
  <c r="AF58" i="166" a="1"/>
  <c r="AF58" i="166"/>
  <c r="AG58" i="166" a="1"/>
  <c r="AG58" i="166"/>
  <c r="AH58" i="166" a="1"/>
  <c r="AH58" i="166"/>
  <c r="AI58" i="166" a="1"/>
  <c r="AI58" i="166"/>
  <c r="AK58" i="166" a="1"/>
  <c r="AK58" i="166"/>
  <c r="AM58" i="166" a="1"/>
  <c r="AM58" i="166"/>
  <c r="AE59" i="166" a="1"/>
  <c r="AE59" i="166"/>
  <c r="AF59" i="166" a="1"/>
  <c r="AF59" i="166"/>
  <c r="AG59" i="166" a="1"/>
  <c r="AG59" i="166"/>
  <c r="AH59" i="166" a="1"/>
  <c r="AH59" i="166"/>
  <c r="AI59" i="166" a="1"/>
  <c r="AI59" i="166"/>
  <c r="AK59" i="166" a="1"/>
  <c r="AK59" i="166"/>
  <c r="AM59" i="166" a="1"/>
  <c r="AM59" i="166"/>
  <c r="AE60" i="166" a="1"/>
  <c r="AE60" i="166"/>
  <c r="AF60" i="166" a="1"/>
  <c r="AF60" i="166"/>
  <c r="AG60" i="166" a="1"/>
  <c r="AG60" i="166"/>
  <c r="AH60" i="166" a="1"/>
  <c r="AH60" i="166"/>
  <c r="AI60" i="166" a="1"/>
  <c r="AI60" i="166"/>
  <c r="AK60" i="166" a="1"/>
  <c r="AK60" i="166"/>
  <c r="AM60" i="166" a="1"/>
  <c r="AM60" i="166"/>
  <c r="AE61" i="166" a="1"/>
  <c r="AE61" i="166"/>
  <c r="AF61" i="166" a="1"/>
  <c r="AF61" i="166"/>
  <c r="AG61" i="166" a="1"/>
  <c r="AG61" i="166"/>
  <c r="AH61" i="166" a="1"/>
  <c r="AH61" i="166"/>
  <c r="AI61" i="166" a="1"/>
  <c r="AI61" i="166"/>
  <c r="AK61" i="166" a="1"/>
  <c r="AK61" i="166"/>
  <c r="AM61" i="166" a="1"/>
  <c r="AM61" i="166"/>
  <c r="AE62" i="166" a="1"/>
  <c r="AE62" i="166"/>
  <c r="AF62" i="166" a="1"/>
  <c r="AF62" i="166"/>
  <c r="AG62" i="166" a="1"/>
  <c r="AG62" i="166"/>
  <c r="AH62" i="166" a="1"/>
  <c r="AH62" i="166"/>
  <c r="AI62" i="166" a="1"/>
  <c r="AI62" i="166"/>
  <c r="AK62" i="166" a="1"/>
  <c r="AK62" i="166"/>
  <c r="AM62" i="166" a="1"/>
  <c r="AM62" i="166"/>
  <c r="AE63" i="166" a="1"/>
  <c r="AE63" i="166"/>
  <c r="AF63" i="166" a="1"/>
  <c r="AF63" i="166"/>
  <c r="AG63" i="166" a="1"/>
  <c r="AG63" i="166"/>
  <c r="AH63" i="166" a="1"/>
  <c r="AH63" i="166"/>
  <c r="AI63" i="166" a="1"/>
  <c r="AI63" i="166"/>
  <c r="AK63" i="166" a="1"/>
  <c r="AK63" i="166"/>
  <c r="AM63" i="166" a="1"/>
  <c r="AM63" i="166"/>
  <c r="AE64" i="166" a="1"/>
  <c r="AE64" i="166"/>
  <c r="AF64" i="166" a="1"/>
  <c r="AF64" i="166"/>
  <c r="AG64" i="166" a="1"/>
  <c r="AG64" i="166"/>
  <c r="AH64" i="166" a="1"/>
  <c r="AH64" i="166"/>
  <c r="AI64" i="166" a="1"/>
  <c r="AI64" i="166"/>
  <c r="AK64" i="166" a="1"/>
  <c r="AK64" i="166"/>
  <c r="AM64" i="166" a="1"/>
  <c r="AM64" i="166"/>
  <c r="AE65" i="166" a="1"/>
  <c r="AE65" i="166"/>
  <c r="AF65" i="166" a="1"/>
  <c r="AF65" i="166"/>
  <c r="AG65" i="166" a="1"/>
  <c r="AG65" i="166"/>
  <c r="AH65" i="166" a="1"/>
  <c r="AH65" i="166"/>
  <c r="AI65" i="166" a="1"/>
  <c r="AI65" i="166"/>
  <c r="AK65" i="166" a="1"/>
  <c r="AK65" i="166"/>
  <c r="AM65" i="166" a="1"/>
  <c r="AM65" i="166"/>
  <c r="AE66" i="166" a="1"/>
  <c r="AE66" i="166"/>
  <c r="AF66" i="166" a="1"/>
  <c r="AF66" i="166"/>
  <c r="AG66" i="166" a="1"/>
  <c r="AG66" i="166"/>
  <c r="AH66" i="166" a="1"/>
  <c r="AH66" i="166"/>
  <c r="AI66" i="166" a="1"/>
  <c r="AI66" i="166"/>
  <c r="AK66" i="166" a="1"/>
  <c r="AK66" i="166"/>
  <c r="AM66" i="166" a="1"/>
  <c r="AM66" i="166"/>
  <c r="AE67" i="166" a="1"/>
  <c r="AE67" i="166"/>
  <c r="AF67" i="166" a="1"/>
  <c r="AF67" i="166"/>
  <c r="AG67" i="166" a="1"/>
  <c r="AG67" i="166"/>
  <c r="AH67" i="166" a="1"/>
  <c r="AH67" i="166"/>
  <c r="AI67" i="166" a="1"/>
  <c r="AI67" i="166"/>
  <c r="AK67" i="166" a="1"/>
  <c r="AK67" i="166"/>
  <c r="AM67" i="166" a="1"/>
  <c r="AM67" i="166"/>
  <c r="AE68" i="166" a="1"/>
  <c r="AE68" i="166"/>
  <c r="AF68" i="166" a="1"/>
  <c r="AF68" i="166"/>
  <c r="AG68" i="166" a="1"/>
  <c r="AG68" i="166"/>
  <c r="AH68" i="166" a="1"/>
  <c r="AH68" i="166"/>
  <c r="AI68" i="166" a="1"/>
  <c r="AI68" i="166"/>
  <c r="AK68" i="166" a="1"/>
  <c r="AK68" i="166"/>
  <c r="AM68" i="166" a="1"/>
  <c r="AM68" i="166"/>
  <c r="AQ68" i="166" a="1"/>
  <c r="AQ68" i="166"/>
  <c r="AR68" i="166" a="1"/>
  <c r="AR68" i="166"/>
  <c r="AS68" i="166" a="1"/>
  <c r="AS68" i="166"/>
  <c r="AT68" i="166" a="1"/>
  <c r="AT68" i="166"/>
  <c r="AE69" i="166" a="1"/>
  <c r="AE69" i="166"/>
  <c r="AF69" i="166" a="1"/>
  <c r="AF69" i="166"/>
  <c r="AG69" i="166" a="1"/>
  <c r="AG69" i="166"/>
  <c r="AH69" i="166" a="1"/>
  <c r="AH69" i="166"/>
  <c r="AI69" i="166" a="1"/>
  <c r="AI69" i="166"/>
  <c r="AK69" i="166" a="1"/>
  <c r="AK69" i="166"/>
  <c r="AM69" i="166" a="1"/>
  <c r="AM69" i="166"/>
  <c r="AQ69" i="166" a="1"/>
  <c r="AQ69" i="166"/>
  <c r="AR69" i="166" a="1"/>
  <c r="AR69" i="166"/>
  <c r="AS69" i="166" a="1"/>
  <c r="AS69" i="166"/>
  <c r="AT69" i="166" a="1"/>
  <c r="AT69" i="166"/>
  <c r="AE70" i="166" a="1"/>
  <c r="AE70" i="166"/>
  <c r="AF70" i="166" a="1"/>
  <c r="AF70" i="166"/>
  <c r="AG70" i="166" a="1"/>
  <c r="AG70" i="166"/>
  <c r="AH70" i="166" a="1"/>
  <c r="AH70" i="166"/>
  <c r="AI70" i="166" a="1"/>
  <c r="AI70" i="166"/>
  <c r="AK70" i="166" a="1"/>
  <c r="AK70" i="166"/>
  <c r="AM70" i="166" a="1"/>
  <c r="AM70" i="166"/>
  <c r="AQ70" i="166" a="1"/>
  <c r="AQ70" i="166"/>
  <c r="AR70" i="166" a="1"/>
  <c r="AR70" i="166"/>
  <c r="AS70" i="166" a="1"/>
  <c r="AS70" i="166"/>
  <c r="AT70" i="166" a="1"/>
  <c r="AT70" i="166"/>
  <c r="AE71" i="166" a="1"/>
  <c r="AE71" i="166"/>
  <c r="AF71" i="166" a="1"/>
  <c r="AF71" i="166"/>
  <c r="AG71" i="166" a="1"/>
  <c r="AG71" i="166"/>
  <c r="AH71" i="166" a="1"/>
  <c r="AH71" i="166"/>
  <c r="AI71" i="166" a="1"/>
  <c r="AI71" i="166"/>
  <c r="AK71" i="166" a="1"/>
  <c r="AK71" i="166"/>
  <c r="AM71" i="166" a="1"/>
  <c r="AM71" i="166"/>
  <c r="AQ71" i="166" a="1"/>
  <c r="AQ71" i="166"/>
  <c r="AR71" i="166" a="1"/>
  <c r="AR71" i="166"/>
  <c r="AS71" i="166" a="1"/>
  <c r="AS71" i="166"/>
  <c r="AT71" i="166" a="1"/>
  <c r="AT71" i="166"/>
  <c r="AE72" i="166" a="1"/>
  <c r="AE72" i="166"/>
  <c r="AF72" i="166" a="1"/>
  <c r="AF72" i="166"/>
  <c r="AG72" i="166" a="1"/>
  <c r="AG72" i="166"/>
  <c r="AH72" i="166" a="1"/>
  <c r="AH72" i="166"/>
  <c r="AI72" i="166" a="1"/>
  <c r="AI72" i="166"/>
  <c r="AK72" i="166" a="1"/>
  <c r="AK72" i="166"/>
  <c r="AM72" i="166" a="1"/>
  <c r="AM72" i="166"/>
  <c r="AQ72" i="166" a="1"/>
  <c r="AQ72" i="166"/>
  <c r="AR72" i="166" a="1"/>
  <c r="AR72" i="166"/>
  <c r="AS72" i="166" a="1"/>
  <c r="AS72" i="166"/>
  <c r="AT72" i="166" a="1"/>
  <c r="AT72" i="166"/>
  <c r="AE73" i="166" a="1"/>
  <c r="AE73" i="166"/>
  <c r="AF73" i="166" a="1"/>
  <c r="AF73" i="166"/>
  <c r="AG73" i="166" a="1"/>
  <c r="AG73" i="166"/>
  <c r="AH73" i="166" a="1"/>
  <c r="AH73" i="166"/>
  <c r="AI73" i="166" a="1"/>
  <c r="AI73" i="166"/>
  <c r="AK73" i="166" a="1"/>
  <c r="AK73" i="166"/>
  <c r="AM73" i="166" a="1"/>
  <c r="AM73" i="166"/>
  <c r="AQ73" i="166" a="1"/>
  <c r="AQ73" i="166"/>
  <c r="AR73" i="166" a="1"/>
  <c r="AR73" i="166"/>
  <c r="AS73" i="166" a="1"/>
  <c r="AS73" i="166"/>
  <c r="AT73" i="166" a="1"/>
  <c r="AT73" i="166"/>
  <c r="AE74" i="166" a="1"/>
  <c r="AE74" i="166"/>
  <c r="AF74" i="166" a="1"/>
  <c r="AF74" i="166"/>
  <c r="AG74" i="166" a="1"/>
  <c r="AG74" i="166"/>
  <c r="AH74" i="166" a="1"/>
  <c r="AH74" i="166"/>
  <c r="AI74" i="166" a="1"/>
  <c r="AI74" i="166"/>
  <c r="AK74" i="166" a="1"/>
  <c r="AK74" i="166"/>
  <c r="AM74" i="166" a="1"/>
  <c r="AM74" i="166"/>
  <c r="AQ74" i="166" a="1"/>
  <c r="AQ74" i="166"/>
  <c r="AR74" i="166" a="1"/>
  <c r="AR74" i="166"/>
  <c r="AS74" i="166" a="1"/>
  <c r="AS74" i="166"/>
  <c r="AT74" i="166" a="1"/>
  <c r="AT74" i="166"/>
  <c r="AE75" i="166" a="1"/>
  <c r="AE75" i="166"/>
  <c r="AF75" i="166" a="1"/>
  <c r="AF75" i="166"/>
  <c r="AG75" i="166" a="1"/>
  <c r="AG75" i="166"/>
  <c r="AH75" i="166" a="1"/>
  <c r="AH75" i="166"/>
  <c r="AI75" i="166" a="1"/>
  <c r="AI75" i="166"/>
  <c r="AK75" i="166" a="1"/>
  <c r="AK75" i="166"/>
  <c r="AM75" i="166" a="1"/>
  <c r="AM75" i="166"/>
  <c r="AQ75" i="166" a="1"/>
  <c r="AQ75" i="166"/>
  <c r="AR75" i="166" a="1"/>
  <c r="AR75" i="166"/>
  <c r="AS75" i="166" a="1"/>
  <c r="AS75" i="166"/>
  <c r="AT75" i="166" a="1"/>
  <c r="AT75" i="166"/>
  <c r="AE76" i="166" a="1"/>
  <c r="AE76" i="166"/>
  <c r="AF76" i="166" a="1"/>
  <c r="AF76" i="166"/>
  <c r="AG76" i="166" a="1"/>
  <c r="AG76" i="166"/>
  <c r="AH76" i="166" a="1"/>
  <c r="AH76" i="166"/>
  <c r="AI76" i="166" a="1"/>
  <c r="AI76" i="166"/>
  <c r="AK76" i="166" a="1"/>
  <c r="AK76" i="166"/>
  <c r="AM76" i="166" a="1"/>
  <c r="AM76" i="166"/>
  <c r="AQ76" i="166" a="1"/>
  <c r="AQ76" i="166"/>
  <c r="AR76" i="166" a="1"/>
  <c r="AR76" i="166"/>
  <c r="AS76" i="166" a="1"/>
  <c r="AS76" i="166"/>
  <c r="AT76" i="166" a="1"/>
  <c r="AT76" i="166"/>
  <c r="AE77" i="166" a="1"/>
  <c r="AE77" i="166"/>
  <c r="AF77" i="166" a="1"/>
  <c r="AF77" i="166"/>
  <c r="AG77" i="166" a="1"/>
  <c r="AG77" i="166"/>
  <c r="AH77" i="166" a="1"/>
  <c r="AH77" i="166"/>
  <c r="AI77" i="166" a="1"/>
  <c r="AI77" i="166"/>
  <c r="AK77" i="166" a="1"/>
  <c r="AK77" i="166"/>
  <c r="AM77" i="166" a="1"/>
  <c r="AM77" i="166"/>
  <c r="AQ77" i="166" a="1"/>
  <c r="AQ77" i="166"/>
  <c r="AR77" i="166" a="1"/>
  <c r="AR77" i="166"/>
  <c r="AS77" i="166" a="1"/>
  <c r="AS77" i="166"/>
  <c r="AT77" i="166" a="1"/>
  <c r="AT77" i="166"/>
  <c r="AE78" i="166" a="1"/>
  <c r="AE78" i="166"/>
  <c r="AF78" i="166" a="1"/>
  <c r="AF78" i="166"/>
  <c r="AG78" i="166" a="1"/>
  <c r="AG78" i="166"/>
  <c r="AH78" i="166" a="1"/>
  <c r="AH78" i="166"/>
  <c r="AI78" i="166" a="1"/>
  <c r="AI78" i="166"/>
  <c r="AK78" i="166" a="1"/>
  <c r="AK78" i="166"/>
  <c r="AM78" i="166" a="1"/>
  <c r="AM78" i="166"/>
  <c r="AQ78" i="166" a="1"/>
  <c r="AQ78" i="166"/>
  <c r="AR78" i="166" a="1"/>
  <c r="AR78" i="166"/>
  <c r="AS78" i="166" a="1"/>
  <c r="AS78" i="166"/>
  <c r="AT78" i="166" a="1"/>
  <c r="AT78" i="166"/>
  <c r="AE79" i="166" a="1"/>
  <c r="AE79" i="166"/>
  <c r="AF79" i="166" a="1"/>
  <c r="AF79" i="166"/>
  <c r="AG79" i="166" a="1"/>
  <c r="AG79" i="166"/>
  <c r="AH79" i="166" a="1"/>
  <c r="AH79" i="166"/>
  <c r="AI79" i="166" a="1"/>
  <c r="AI79" i="166"/>
  <c r="AK79" i="166" a="1"/>
  <c r="AK79" i="166"/>
  <c r="AM79" i="166" a="1"/>
  <c r="AM79" i="166"/>
  <c r="AQ79" i="166" a="1"/>
  <c r="AQ79" i="166"/>
  <c r="AR79" i="166" a="1"/>
  <c r="AR79" i="166"/>
  <c r="AS79" i="166" a="1"/>
  <c r="AS79" i="166"/>
  <c r="AT79" i="166" a="1"/>
  <c r="AT79" i="166"/>
  <c r="AE80" i="166" a="1"/>
  <c r="AE80" i="166"/>
  <c r="AF80" i="166" a="1"/>
  <c r="AF80" i="166"/>
  <c r="AG80" i="166" a="1"/>
  <c r="AG80" i="166"/>
  <c r="AH80" i="166" a="1"/>
  <c r="AH80" i="166"/>
  <c r="AI80" i="166" a="1"/>
  <c r="AI80" i="166"/>
  <c r="AK80" i="166" a="1"/>
  <c r="AK80" i="166"/>
  <c r="AM80" i="166" a="1"/>
  <c r="AM80" i="166"/>
  <c r="AQ80" i="166" a="1"/>
  <c r="AQ80" i="166"/>
  <c r="AR80" i="166" a="1"/>
  <c r="AR80" i="166"/>
  <c r="AS80" i="166" a="1"/>
  <c r="AS80" i="166"/>
  <c r="AT80" i="166" a="1"/>
  <c r="AT80" i="166"/>
  <c r="AE81" i="166" a="1"/>
  <c r="AE81" i="166"/>
  <c r="AF81" i="166" a="1"/>
  <c r="AF81" i="166"/>
  <c r="AG81" i="166" a="1"/>
  <c r="AG81" i="166"/>
  <c r="AH81" i="166" a="1"/>
  <c r="AH81" i="166"/>
  <c r="AI81" i="166" a="1"/>
  <c r="AI81" i="166"/>
  <c r="AK81" i="166" a="1"/>
  <c r="AK81" i="166"/>
  <c r="AM81" i="166" a="1"/>
  <c r="AM81" i="166"/>
  <c r="AQ81" i="166" a="1"/>
  <c r="AQ81" i="166"/>
  <c r="AR81" i="166" a="1"/>
  <c r="AR81" i="166"/>
  <c r="AS81" i="166" a="1"/>
  <c r="AS81" i="166"/>
  <c r="AT81" i="166" a="1"/>
  <c r="AT81" i="166"/>
  <c r="AE82" i="166" a="1"/>
  <c r="AE82" i="166"/>
  <c r="AF82" i="166" a="1"/>
  <c r="AF82" i="166"/>
  <c r="AG82" i="166" a="1"/>
  <c r="AG82" i="166"/>
  <c r="AH82" i="166" a="1"/>
  <c r="AH82" i="166"/>
  <c r="AI82" i="166" a="1"/>
  <c r="AI82" i="166"/>
  <c r="AK82" i="166" a="1"/>
  <c r="AK82" i="166"/>
  <c r="AM82" i="166" a="1"/>
  <c r="AM82" i="166"/>
  <c r="AQ82" i="166" a="1"/>
  <c r="AQ82" i="166"/>
  <c r="AR82" i="166" a="1"/>
  <c r="AR82" i="166"/>
  <c r="AS82" i="166" a="1"/>
  <c r="AS82" i="166"/>
  <c r="AT82" i="166" a="1"/>
  <c r="AT82" i="166"/>
  <c r="AC83" i="166" a="1"/>
  <c r="AC83" i="166"/>
  <c r="AD83" i="166" a="1"/>
  <c r="AD83" i="166"/>
  <c r="AE83" i="166" a="1"/>
  <c r="AE83" i="166"/>
  <c r="AF83" i="166" a="1"/>
  <c r="AF83" i="166"/>
  <c r="AG83" i="166" a="1"/>
  <c r="AG83" i="166"/>
  <c r="AH83" i="166" a="1"/>
  <c r="AH83" i="166"/>
  <c r="AI83" i="166" a="1"/>
  <c r="AI83" i="166"/>
  <c r="AJ83" i="166" a="1"/>
  <c r="AJ83" i="166"/>
  <c r="AK83" i="166" a="1"/>
  <c r="AK83" i="166"/>
  <c r="AL83" i="166" a="1"/>
  <c r="AL83" i="166"/>
  <c r="AM83" i="166" a="1"/>
  <c r="AM83" i="166"/>
  <c r="AN83" i="166" a="1"/>
  <c r="AN83" i="166"/>
  <c r="AO83" i="166" a="1"/>
  <c r="AO83" i="166"/>
  <c r="AP83" i="166" a="1"/>
  <c r="AP83" i="166"/>
  <c r="AQ83" i="166" a="1"/>
  <c r="AQ83" i="166"/>
  <c r="AR83" i="166" a="1"/>
  <c r="AR83" i="166"/>
  <c r="AS83" i="166" a="1"/>
  <c r="AS83" i="166"/>
  <c r="AT83" i="166" a="1"/>
  <c r="AT83" i="166"/>
  <c r="AU83" i="166" a="1"/>
  <c r="AU83" i="166"/>
  <c r="AC84" i="166" a="1"/>
  <c r="AC84" i="166"/>
  <c r="AD84" i="166" a="1"/>
  <c r="AD84" i="166"/>
  <c r="AE84" i="166" a="1"/>
  <c r="AE84" i="166"/>
  <c r="AF84" i="166" a="1"/>
  <c r="AF84" i="166"/>
  <c r="AG84" i="166" a="1"/>
  <c r="AG84" i="166"/>
  <c r="AH84" i="166" a="1"/>
  <c r="AH84" i="166"/>
  <c r="AI84" i="166" a="1"/>
  <c r="AI84" i="166"/>
  <c r="AJ84" i="166" a="1"/>
  <c r="AJ84" i="166"/>
  <c r="AK84" i="166" a="1"/>
  <c r="AK84" i="166"/>
  <c r="AL84" i="166" a="1"/>
  <c r="AL84" i="166"/>
  <c r="AM84" i="166" a="1"/>
  <c r="AM84" i="166"/>
  <c r="AN84" i="166" a="1"/>
  <c r="AN84" i="166"/>
  <c r="AO84" i="166" a="1"/>
  <c r="AO84" i="166"/>
  <c r="AP84" i="166" a="1"/>
  <c r="AP84" i="166"/>
  <c r="AQ84" i="166" a="1"/>
  <c r="AQ84" i="166"/>
  <c r="AR84" i="166" a="1"/>
  <c r="AR84" i="166"/>
  <c r="AS84" i="166" a="1"/>
  <c r="AS84" i="166"/>
  <c r="AT84" i="166" a="1"/>
  <c r="AT84" i="166"/>
  <c r="AU84" i="166" a="1"/>
  <c r="AU84" i="166"/>
  <c r="AE85" i="166" a="1"/>
  <c r="AE85" i="166"/>
  <c r="AF85" i="166" a="1"/>
  <c r="AF85" i="166"/>
  <c r="AG85" i="166" a="1"/>
  <c r="AG85" i="166"/>
  <c r="AH85" i="166" a="1"/>
  <c r="AH85" i="166"/>
  <c r="AI85" i="166" a="1"/>
  <c r="AI85" i="166"/>
  <c r="AK85" i="166" a="1"/>
  <c r="AK85" i="166"/>
  <c r="AM85" i="166" a="1"/>
  <c r="AM85" i="166"/>
  <c r="AQ85" i="166" a="1"/>
  <c r="AQ85" i="166"/>
  <c r="AR85" i="166" a="1"/>
  <c r="AR85" i="166"/>
  <c r="AS85" i="166" a="1"/>
  <c r="AS85" i="166"/>
  <c r="AT85" i="166" a="1"/>
  <c r="AT85" i="166"/>
  <c r="AE86" i="166" a="1"/>
  <c r="AE86" i="166"/>
  <c r="AF86" i="166" a="1"/>
  <c r="AF86" i="166"/>
  <c r="AG86" i="166" a="1"/>
  <c r="AG86" i="166"/>
  <c r="AH86" i="166" a="1"/>
  <c r="AH86" i="166"/>
  <c r="AI86" i="166" a="1"/>
  <c r="AI86" i="166"/>
  <c r="AK86" i="166" a="1"/>
  <c r="AK86" i="166"/>
  <c r="AM86" i="166" a="1"/>
  <c r="AM86" i="166"/>
  <c r="AQ86" i="166" a="1"/>
  <c r="AQ86" i="166"/>
  <c r="AR86" i="166" a="1"/>
  <c r="AR86" i="166"/>
  <c r="AS86" i="166" a="1"/>
  <c r="AS86" i="166"/>
  <c r="AT86" i="166" a="1"/>
  <c r="AT86" i="166"/>
  <c r="AE87" i="166" a="1"/>
  <c r="AE87" i="166"/>
  <c r="AF87" i="166" a="1"/>
  <c r="AF87" i="166"/>
  <c r="AG87" i="166" a="1"/>
  <c r="AG87" i="166"/>
  <c r="AH87" i="166" a="1"/>
  <c r="AH87" i="166"/>
  <c r="AI87" i="166" a="1"/>
  <c r="AI87" i="166"/>
  <c r="AK87" i="166" a="1"/>
  <c r="AK87" i="166"/>
  <c r="AM87" i="166" a="1"/>
  <c r="AM87" i="166"/>
  <c r="AQ87" i="166" a="1"/>
  <c r="AQ87" i="166"/>
  <c r="AR87" i="166" a="1"/>
  <c r="AR87" i="166"/>
  <c r="AS87" i="166" a="1"/>
  <c r="AS87" i="166"/>
  <c r="AT87" i="166" a="1"/>
  <c r="AT87" i="166"/>
  <c r="AE88" i="166" a="1"/>
  <c r="AE88" i="166"/>
  <c r="AF88" i="166" a="1"/>
  <c r="AF88" i="166"/>
  <c r="AG88" i="166" a="1"/>
  <c r="AG88" i="166"/>
  <c r="AH88" i="166" a="1"/>
  <c r="AH88" i="166"/>
  <c r="AI88" i="166" a="1"/>
  <c r="AI88" i="166"/>
  <c r="AK88" i="166" a="1"/>
  <c r="AK88" i="166"/>
  <c r="AM88" i="166" a="1"/>
  <c r="AM88" i="166"/>
  <c r="AQ88" i="166" a="1"/>
  <c r="AQ88" i="166"/>
  <c r="AR88" i="166" a="1"/>
  <c r="AR88" i="166"/>
  <c r="AS88" i="166" a="1"/>
  <c r="AS88" i="166"/>
  <c r="AT88" i="166" a="1"/>
  <c r="AT88" i="166"/>
  <c r="AE89" i="166" a="1"/>
  <c r="AE89" i="166"/>
  <c r="AF89" i="166" a="1"/>
  <c r="AF89" i="166"/>
  <c r="AG89" i="166" a="1"/>
  <c r="AG89" i="166"/>
  <c r="AH89" i="166" a="1"/>
  <c r="AH89" i="166"/>
  <c r="AI89" i="166" a="1"/>
  <c r="AI89" i="166"/>
  <c r="AK89" i="166" a="1"/>
  <c r="AK89" i="166"/>
  <c r="AM89" i="166" a="1"/>
  <c r="AM89" i="166"/>
  <c r="AQ89" i="166" a="1"/>
  <c r="AQ89" i="166"/>
  <c r="AR89" i="166" a="1"/>
  <c r="AR89" i="166"/>
  <c r="AS89" i="166" a="1"/>
  <c r="AS89" i="166"/>
  <c r="AT89" i="166" a="1"/>
  <c r="AT89" i="166"/>
  <c r="AE90" i="166" a="1"/>
  <c r="AE90" i="166"/>
  <c r="AF90" i="166" a="1"/>
  <c r="AF90" i="166"/>
  <c r="AG90" i="166" a="1"/>
  <c r="AG90" i="166"/>
  <c r="AH90" i="166" a="1"/>
  <c r="AH90" i="166"/>
  <c r="AI90" i="166" a="1"/>
  <c r="AI90" i="166"/>
  <c r="AK90" i="166" a="1"/>
  <c r="AK90" i="166"/>
  <c r="AM90" i="166" a="1"/>
  <c r="AM90" i="166"/>
  <c r="AQ90" i="166" a="1"/>
  <c r="AQ90" i="166"/>
  <c r="AR90" i="166" a="1"/>
  <c r="AR90" i="166"/>
  <c r="AS90" i="166" a="1"/>
  <c r="AS90" i="166"/>
  <c r="AT90" i="166" a="1"/>
  <c r="AT90" i="166"/>
  <c r="AE91" i="166" a="1"/>
  <c r="AE91" i="166"/>
  <c r="AF91" i="166" a="1"/>
  <c r="AF91" i="166"/>
  <c r="AG91" i="166" a="1"/>
  <c r="AG91" i="166"/>
  <c r="AH91" i="166" a="1"/>
  <c r="AH91" i="166"/>
  <c r="AI91" i="166" a="1"/>
  <c r="AI91" i="166"/>
  <c r="AK91" i="166" a="1"/>
  <c r="AK91" i="166"/>
  <c r="AM91" i="166" a="1"/>
  <c r="AM91" i="166"/>
  <c r="AQ91" i="166" a="1"/>
  <c r="AQ91" i="166"/>
  <c r="AR91" i="166" a="1"/>
  <c r="AR91" i="166"/>
  <c r="AS91" i="166" a="1"/>
  <c r="AS91" i="166"/>
  <c r="AT91" i="166" a="1"/>
  <c r="AT91" i="166"/>
  <c r="AE6" i="166" a="1"/>
  <c r="AE6" i="166"/>
  <c r="AF6" i="167" s="1"/>
  <c r="AF6" i="166" a="1"/>
  <c r="AF6" i="166"/>
  <c r="AG6" i="167" s="1"/>
  <c r="AG6" i="166" a="1"/>
  <c r="AG6" i="166"/>
  <c r="AH6" i="167" s="1"/>
  <c r="AH6" i="166" a="1"/>
  <c r="AH6" i="166"/>
  <c r="AI6" i="167" s="1"/>
  <c r="AI6" i="166" a="1"/>
  <c r="AI6" i="166"/>
  <c r="AJ6" i="167" s="1"/>
  <c r="AK6" i="166" a="1"/>
  <c r="AK6" i="166"/>
  <c r="AL6" i="167" s="1"/>
  <c r="AM6" i="166" a="1"/>
  <c r="AM6" i="166"/>
  <c r="AN6" i="167" s="1"/>
  <c r="Q11" i="166" a="1"/>
  <c r="Q11" i="166"/>
  <c r="R11" i="167" s="1"/>
  <c r="R11" i="166" a="1"/>
  <c r="R11" i="166"/>
  <c r="S11" i="167" s="1"/>
  <c r="S11" i="166" a="1"/>
  <c r="S11" i="166"/>
  <c r="T11" i="167" s="1"/>
  <c r="T11" i="166" a="1"/>
  <c r="T11" i="166"/>
  <c r="U11" i="167" s="1"/>
  <c r="U11" i="166" a="1"/>
  <c r="U11" i="166"/>
  <c r="V11" i="167" s="1"/>
  <c r="V11" i="166" a="1"/>
  <c r="V11" i="166"/>
  <c r="W11" i="167" s="1"/>
  <c r="W11" i="166" a="1"/>
  <c r="W11" i="166"/>
  <c r="X11" i="167" s="1"/>
  <c r="X11" i="166" a="1"/>
  <c r="X11" i="166"/>
  <c r="Y11" i="167" s="1"/>
  <c r="Y11" i="166" a="1"/>
  <c r="Y11" i="166"/>
  <c r="Z11" i="167" s="1"/>
  <c r="Z11" i="166" a="1"/>
  <c r="Z11" i="166"/>
  <c r="AA11" i="167" s="1"/>
  <c r="AA11" i="166" a="1"/>
  <c r="AA11" i="166"/>
  <c r="AB11" i="167" s="1"/>
  <c r="Q12" i="166" a="1"/>
  <c r="Q12" i="166"/>
  <c r="R12" i="167" s="1"/>
  <c r="R12" i="166" a="1"/>
  <c r="R12" i="166"/>
  <c r="S12" i="167" s="1"/>
  <c r="S12" i="166" a="1"/>
  <c r="S12" i="166"/>
  <c r="T12" i="167" s="1"/>
  <c r="T12" i="166" a="1"/>
  <c r="T12" i="166"/>
  <c r="U12" i="167" s="1"/>
  <c r="U12" i="166" a="1"/>
  <c r="U12" i="166"/>
  <c r="V12" i="167" s="1"/>
  <c r="V12" i="166" a="1"/>
  <c r="V12" i="166"/>
  <c r="W12" i="167" s="1"/>
  <c r="W12" i="166" a="1"/>
  <c r="W12" i="166"/>
  <c r="X12" i="167" s="1"/>
  <c r="X12" i="166" a="1"/>
  <c r="X12" i="166"/>
  <c r="Y12" i="167" s="1"/>
  <c r="Y12" i="166" a="1"/>
  <c r="Y12" i="166"/>
  <c r="Z12" i="167" s="1"/>
  <c r="Z12" i="166" a="1"/>
  <c r="Z12" i="166"/>
  <c r="AA12" i="167" s="1"/>
  <c r="AA12" i="166" a="1"/>
  <c r="AA12" i="166"/>
  <c r="AB12" i="167" s="1"/>
  <c r="Q15" i="166" a="1"/>
  <c r="Q15" i="166"/>
  <c r="R15" i="167" s="1"/>
  <c r="R15" i="166" a="1"/>
  <c r="R15" i="166"/>
  <c r="S15" i="167" s="1"/>
  <c r="S15" i="166" a="1"/>
  <c r="S15" i="166"/>
  <c r="T15" i="167" s="1"/>
  <c r="T15" i="166" a="1"/>
  <c r="T15" i="166"/>
  <c r="U15" i="167" s="1"/>
  <c r="U15" i="166" a="1"/>
  <c r="U15" i="166"/>
  <c r="V15" i="167" s="1"/>
  <c r="V15" i="166" a="1"/>
  <c r="V15" i="166"/>
  <c r="W15" i="167" s="1"/>
  <c r="W15" i="166" a="1"/>
  <c r="W15" i="166"/>
  <c r="X15" i="167" s="1"/>
  <c r="X15" i="166" a="1"/>
  <c r="X15" i="166"/>
  <c r="Y15" i="167" s="1"/>
  <c r="Y15" i="166" a="1"/>
  <c r="Y15" i="166"/>
  <c r="Z15" i="167" s="1"/>
  <c r="Z15" i="166" a="1"/>
  <c r="Z15" i="166"/>
  <c r="AA15" i="167" s="1"/>
  <c r="AA15" i="166" a="1"/>
  <c r="AA15" i="166"/>
  <c r="AB15" i="167" s="1"/>
  <c r="Q17" i="166" a="1"/>
  <c r="Q17" i="166"/>
  <c r="R17" i="167" s="1"/>
  <c r="R17" i="166" a="1"/>
  <c r="R17" i="166"/>
  <c r="S17" i="167" s="1"/>
  <c r="S17" i="166" a="1"/>
  <c r="S17" i="166"/>
  <c r="T17" i="167" s="1"/>
  <c r="T17" i="166" a="1"/>
  <c r="T17" i="166"/>
  <c r="U17" i="167" s="1"/>
  <c r="U17" i="166" a="1"/>
  <c r="U17" i="166"/>
  <c r="V17" i="167" s="1"/>
  <c r="V17" i="166" a="1"/>
  <c r="V17" i="166"/>
  <c r="W17" i="167" s="1"/>
  <c r="W17" i="166" a="1"/>
  <c r="W17" i="166"/>
  <c r="X17" i="167" s="1"/>
  <c r="X17" i="166" a="1"/>
  <c r="X17" i="166"/>
  <c r="Y17" i="167" s="1"/>
  <c r="Y17" i="166" a="1"/>
  <c r="Y17" i="166"/>
  <c r="Z17" i="167" s="1"/>
  <c r="Z17" i="166" a="1"/>
  <c r="Z17" i="166"/>
  <c r="AA17" i="167" s="1"/>
  <c r="AA17" i="166" a="1"/>
  <c r="AA17" i="166"/>
  <c r="AB17" i="167" s="1"/>
  <c r="Q20" i="166" a="1"/>
  <c r="Q20" i="166"/>
  <c r="R20" i="167" s="1"/>
  <c r="R20" i="166" a="1"/>
  <c r="R20" i="166"/>
  <c r="S20" i="167" s="1"/>
  <c r="S20" i="166" a="1"/>
  <c r="S20" i="166"/>
  <c r="T20" i="167" s="1"/>
  <c r="T20" i="166" a="1"/>
  <c r="T20" i="166"/>
  <c r="U20" i="167" s="1"/>
  <c r="U20" i="166" a="1"/>
  <c r="U20" i="166"/>
  <c r="V20" i="167" s="1"/>
  <c r="V20" i="166" a="1"/>
  <c r="V20" i="166"/>
  <c r="W20" i="167" s="1"/>
  <c r="W20" i="166" a="1"/>
  <c r="W20" i="166"/>
  <c r="X20" i="167" s="1"/>
  <c r="X20" i="166" a="1"/>
  <c r="X20" i="166"/>
  <c r="Y20" i="167" s="1"/>
  <c r="Y20" i="166" a="1"/>
  <c r="Y20" i="166"/>
  <c r="Z20" i="167" s="1"/>
  <c r="Z20" i="166" a="1"/>
  <c r="Z20" i="166"/>
  <c r="AA20" i="167" s="1"/>
  <c r="AA20" i="166" a="1"/>
  <c r="AA20" i="166"/>
  <c r="AB20" i="167" s="1"/>
  <c r="Q27" i="166" a="1"/>
  <c r="Q27" i="166"/>
  <c r="R27" i="167" s="1"/>
  <c r="R27" i="166" a="1"/>
  <c r="R27" i="166"/>
  <c r="S27" i="167" s="1"/>
  <c r="S27" i="166" a="1"/>
  <c r="S27" i="166"/>
  <c r="T27" i="167" s="1"/>
  <c r="T27" i="166" a="1"/>
  <c r="T27" i="166"/>
  <c r="U27" i="167" s="1"/>
  <c r="U27" i="166" a="1"/>
  <c r="U27" i="166"/>
  <c r="V27" i="167" s="1"/>
  <c r="V27" i="166" a="1"/>
  <c r="V27" i="166"/>
  <c r="W27" i="167" s="1"/>
  <c r="W27" i="166" a="1"/>
  <c r="W27" i="166"/>
  <c r="X27" i="167" s="1"/>
  <c r="X27" i="166" a="1"/>
  <c r="X27" i="166"/>
  <c r="Y27" i="167" s="1"/>
  <c r="Y27" i="166" a="1"/>
  <c r="Y27" i="166"/>
  <c r="Z27" i="167" s="1"/>
  <c r="Z27" i="166" a="1"/>
  <c r="Z27" i="166"/>
  <c r="AA27" i="167" s="1"/>
  <c r="AA27" i="166" a="1"/>
  <c r="AA27" i="166"/>
  <c r="AB27" i="167" s="1"/>
  <c r="Q34" i="166" a="1"/>
  <c r="Q34" i="166"/>
  <c r="R34" i="167" s="1"/>
  <c r="R34" i="166" a="1"/>
  <c r="R34" i="166"/>
  <c r="S34" i="167" s="1"/>
  <c r="S34" i="166" a="1"/>
  <c r="S34" i="166"/>
  <c r="T34" i="167" s="1"/>
  <c r="T34" i="166" a="1"/>
  <c r="T34" i="166"/>
  <c r="U34" i="167" s="1"/>
  <c r="U34" i="166" a="1"/>
  <c r="U34" i="166"/>
  <c r="V34" i="167" s="1"/>
  <c r="V34" i="166" a="1"/>
  <c r="V34" i="166"/>
  <c r="W34" i="167" s="1"/>
  <c r="W34" i="166" a="1"/>
  <c r="W34" i="166"/>
  <c r="X34" i="167" s="1"/>
  <c r="X34" i="166" a="1"/>
  <c r="X34" i="166"/>
  <c r="Y34" i="167" s="1"/>
  <c r="Y34" i="166" a="1"/>
  <c r="Y34" i="166"/>
  <c r="Z34" i="167" s="1"/>
  <c r="Z34" i="166" a="1"/>
  <c r="Z34" i="166"/>
  <c r="AA34" i="167" s="1"/>
  <c r="AA34" i="166" a="1"/>
  <c r="AA34" i="166"/>
  <c r="AB34" i="167" s="1"/>
  <c r="Q40" i="166" a="1"/>
  <c r="Q40" i="166"/>
  <c r="R40" i="167" s="1"/>
  <c r="R40" i="166" a="1"/>
  <c r="R40" i="166"/>
  <c r="S40" i="167" s="1"/>
  <c r="S40" i="166" a="1"/>
  <c r="S40" i="166"/>
  <c r="T40" i="167" s="1"/>
  <c r="T40" i="166" a="1"/>
  <c r="T40" i="166"/>
  <c r="U40" i="167" s="1"/>
  <c r="U40" i="166" a="1"/>
  <c r="U40" i="166"/>
  <c r="V40" i="167" s="1"/>
  <c r="V40" i="166" a="1"/>
  <c r="V40" i="166"/>
  <c r="W40" i="167" s="1"/>
  <c r="W40" i="166" a="1"/>
  <c r="W40" i="166"/>
  <c r="X40" i="167" s="1"/>
  <c r="X40" i="166" a="1"/>
  <c r="X40" i="166"/>
  <c r="Y40" i="167" s="1"/>
  <c r="Y40" i="166" a="1"/>
  <c r="Y40" i="166"/>
  <c r="Z40" i="167" s="1"/>
  <c r="Z40" i="166" a="1"/>
  <c r="Z40" i="166"/>
  <c r="AA40" i="167" s="1"/>
  <c r="AA40" i="166" a="1"/>
  <c r="AA40" i="166"/>
  <c r="AB40" i="167" s="1"/>
  <c r="Q43" i="166" a="1"/>
  <c r="Q43" i="166"/>
  <c r="R43" i="166" a="1"/>
  <c r="R43" i="166"/>
  <c r="S43" i="166" a="1"/>
  <c r="S43" i="166"/>
  <c r="T43" i="166" a="1"/>
  <c r="T43" i="166"/>
  <c r="U43" i="166" a="1"/>
  <c r="U43" i="166"/>
  <c r="V43" i="166" a="1"/>
  <c r="V43" i="166"/>
  <c r="W43" i="166" a="1"/>
  <c r="W43" i="166"/>
  <c r="X43" i="166" a="1"/>
  <c r="X43" i="166"/>
  <c r="Y43" i="166" a="1"/>
  <c r="Y43" i="166"/>
  <c r="Z43" i="166" a="1"/>
  <c r="Z43" i="166"/>
  <c r="AA43" i="166" a="1"/>
  <c r="AA43" i="166"/>
  <c r="Q83" i="166" a="1"/>
  <c r="Q83" i="166"/>
  <c r="R83" i="166" a="1"/>
  <c r="R83" i="166"/>
  <c r="S83" i="166" a="1"/>
  <c r="S83" i="166"/>
  <c r="T83" i="166" a="1"/>
  <c r="T83" i="166"/>
  <c r="U83" i="166" a="1"/>
  <c r="U83" i="166"/>
  <c r="V83" i="166" a="1"/>
  <c r="V83" i="166"/>
  <c r="W83" i="166" a="1"/>
  <c r="W83" i="166"/>
  <c r="X83" i="166" a="1"/>
  <c r="X83" i="166"/>
  <c r="Y83" i="166" a="1"/>
  <c r="Y83" i="166"/>
  <c r="Z83" i="166" a="1"/>
  <c r="Z83" i="166"/>
  <c r="AA83" i="166" a="1"/>
  <c r="AA83" i="166"/>
  <c r="Q84" i="166" a="1"/>
  <c r="Q84" i="166"/>
  <c r="R84" i="166" a="1"/>
  <c r="R84" i="166"/>
  <c r="S84" i="166" a="1"/>
  <c r="S84" i="166"/>
  <c r="T84" i="166" a="1"/>
  <c r="T84" i="166"/>
  <c r="U84" i="166" a="1"/>
  <c r="U84" i="166"/>
  <c r="V84" i="166" a="1"/>
  <c r="V84" i="166"/>
  <c r="W84" i="166" a="1"/>
  <c r="W84" i="166"/>
  <c r="X84" i="166" a="1"/>
  <c r="X84" i="166"/>
  <c r="Y84" i="166" a="1"/>
  <c r="Y84" i="166"/>
  <c r="Z84" i="166" a="1"/>
  <c r="Z84" i="166"/>
  <c r="AA84" i="166" a="1"/>
  <c r="AA84" i="166"/>
  <c r="N7" i="166" a="1"/>
  <c r="N7" i="166"/>
  <c r="O7" i="167" s="1"/>
  <c r="N8" i="166" a="1"/>
  <c r="N8" i="166"/>
  <c r="O8" i="167" s="1"/>
  <c r="N9" i="166" a="1"/>
  <c r="N9" i="166"/>
  <c r="O9" i="167" s="1"/>
  <c r="N10" i="166" a="1"/>
  <c r="N10" i="166"/>
  <c r="O10" i="167" s="1"/>
  <c r="H11" i="166" a="1"/>
  <c r="H11" i="166"/>
  <c r="I11" i="167" s="1"/>
  <c r="I11" i="166" a="1"/>
  <c r="I11" i="166"/>
  <c r="J11" i="167" s="1"/>
  <c r="J11" i="166" a="1"/>
  <c r="J11" i="166"/>
  <c r="K11" i="167" s="1"/>
  <c r="K11" i="166" a="1"/>
  <c r="K11" i="166"/>
  <c r="L11" i="167" s="1"/>
  <c r="L11" i="166" a="1"/>
  <c r="L11" i="166"/>
  <c r="M11" i="167" s="1"/>
  <c r="M11" i="166" a="1"/>
  <c r="M11" i="166"/>
  <c r="N11" i="167" s="1"/>
  <c r="N11" i="166" a="1"/>
  <c r="N11" i="166"/>
  <c r="O11" i="167" s="1"/>
  <c r="O11" i="166" a="1"/>
  <c r="O11" i="166"/>
  <c r="P11" i="167" s="1"/>
  <c r="H12" i="166" a="1"/>
  <c r="H12" i="166"/>
  <c r="I12" i="167" s="1"/>
  <c r="I12" i="166" a="1"/>
  <c r="I12" i="166"/>
  <c r="J12" i="167" s="1"/>
  <c r="J12" i="166" a="1"/>
  <c r="J12" i="166"/>
  <c r="K12" i="167" s="1"/>
  <c r="K12" i="166" a="1"/>
  <c r="K12" i="166"/>
  <c r="L12" i="167" s="1"/>
  <c r="L12" i="166" a="1"/>
  <c r="L12" i="166"/>
  <c r="M12" i="167" s="1"/>
  <c r="M12" i="166" a="1"/>
  <c r="M12" i="166"/>
  <c r="N12" i="167" s="1"/>
  <c r="N12" i="166" a="1"/>
  <c r="N12" i="166"/>
  <c r="O12" i="167" s="1"/>
  <c r="O12" i="166" a="1"/>
  <c r="O12" i="166"/>
  <c r="P12" i="167" s="1"/>
  <c r="N13" i="166" a="1"/>
  <c r="N13" i="166"/>
  <c r="O13" i="167" s="1"/>
  <c r="N14" i="166" a="1"/>
  <c r="N14" i="166"/>
  <c r="O14" i="167" s="1"/>
  <c r="H15" i="166" a="1"/>
  <c r="H15" i="166"/>
  <c r="I15" i="167" s="1"/>
  <c r="I15" i="166" a="1"/>
  <c r="I15" i="166"/>
  <c r="J15" i="167" s="1"/>
  <c r="J15" i="166" a="1"/>
  <c r="J15" i="166"/>
  <c r="K15" i="167" s="1"/>
  <c r="K15" i="166" a="1"/>
  <c r="K15" i="166"/>
  <c r="L15" i="167" s="1"/>
  <c r="L15" i="166" a="1"/>
  <c r="L15" i="166"/>
  <c r="M15" i="167" s="1"/>
  <c r="M15" i="166" a="1"/>
  <c r="M15" i="166"/>
  <c r="N15" i="167" s="1"/>
  <c r="N15" i="166" a="1"/>
  <c r="N15" i="166"/>
  <c r="O15" i="167" s="1"/>
  <c r="O15" i="166" a="1"/>
  <c r="O15" i="166"/>
  <c r="P15" i="167" s="1"/>
  <c r="N16" i="166" a="1"/>
  <c r="N16" i="166"/>
  <c r="O16" i="167" s="1"/>
  <c r="H17" i="166" a="1"/>
  <c r="H17" i="166"/>
  <c r="I17" i="167" s="1"/>
  <c r="I17" i="166" a="1"/>
  <c r="I17" i="166"/>
  <c r="J17" i="167" s="1"/>
  <c r="J17" i="166" a="1"/>
  <c r="J17" i="166"/>
  <c r="K17" i="167" s="1"/>
  <c r="K17" i="166" a="1"/>
  <c r="K17" i="166"/>
  <c r="L17" i="167" s="1"/>
  <c r="L17" i="166" a="1"/>
  <c r="L17" i="166"/>
  <c r="M17" i="167" s="1"/>
  <c r="M17" i="166" a="1"/>
  <c r="M17" i="166"/>
  <c r="N17" i="167" s="1"/>
  <c r="N17" i="166" a="1"/>
  <c r="N17" i="166"/>
  <c r="O17" i="167" s="1"/>
  <c r="O17" i="166" a="1"/>
  <c r="O17" i="166"/>
  <c r="P17" i="167" s="1"/>
  <c r="N18" i="166" a="1"/>
  <c r="N18" i="166"/>
  <c r="O18" i="167" s="1"/>
  <c r="N19" i="166" a="1"/>
  <c r="N19" i="166"/>
  <c r="O19" i="167" s="1"/>
  <c r="H20" i="166" a="1"/>
  <c r="H20" i="166"/>
  <c r="I20" i="167" s="1"/>
  <c r="I20" i="166" a="1"/>
  <c r="I20" i="166"/>
  <c r="J20" i="167" s="1"/>
  <c r="J20" i="166" a="1"/>
  <c r="J20" i="166"/>
  <c r="K20" i="167" s="1"/>
  <c r="K20" i="166" a="1"/>
  <c r="K20" i="166"/>
  <c r="L20" i="167" s="1"/>
  <c r="L20" i="166" a="1"/>
  <c r="L20" i="166"/>
  <c r="M20" i="167" s="1"/>
  <c r="M20" i="166" a="1"/>
  <c r="M20" i="166"/>
  <c r="N20" i="167" s="1"/>
  <c r="N20" i="166" a="1"/>
  <c r="N20" i="166"/>
  <c r="O20" i="167" s="1"/>
  <c r="O20" i="166" a="1"/>
  <c r="O20" i="166"/>
  <c r="P20" i="167" s="1"/>
  <c r="N21" i="166" a="1"/>
  <c r="N21" i="166"/>
  <c r="O21" i="167" s="1"/>
  <c r="N22" i="166" a="1"/>
  <c r="N22" i="166"/>
  <c r="O22" i="167" s="1"/>
  <c r="N23" i="166" a="1"/>
  <c r="N23" i="166"/>
  <c r="O23" i="167" s="1"/>
  <c r="N24" i="166" a="1"/>
  <c r="N24" i="166"/>
  <c r="O24" i="167" s="1"/>
  <c r="N25" i="166" a="1"/>
  <c r="N25" i="166"/>
  <c r="O25" i="167" s="1"/>
  <c r="N26" i="166" a="1"/>
  <c r="N26" i="166"/>
  <c r="O26" i="167" s="1"/>
  <c r="H27" i="166" a="1"/>
  <c r="H27" i="166"/>
  <c r="I27" i="167" s="1"/>
  <c r="I27" i="166" a="1"/>
  <c r="I27" i="166"/>
  <c r="J27" i="167" s="1"/>
  <c r="J27" i="166" a="1"/>
  <c r="J27" i="166"/>
  <c r="K27" i="167" s="1"/>
  <c r="K27" i="166" a="1"/>
  <c r="K27" i="166"/>
  <c r="L27" i="167" s="1"/>
  <c r="L27" i="166" a="1"/>
  <c r="L27" i="166"/>
  <c r="M27" i="167" s="1"/>
  <c r="M27" i="166" a="1"/>
  <c r="M27" i="166"/>
  <c r="N27" i="167" s="1"/>
  <c r="N27" i="166" a="1"/>
  <c r="N27" i="166"/>
  <c r="O27" i="167" s="1"/>
  <c r="O27" i="166" a="1"/>
  <c r="O27" i="166"/>
  <c r="P27" i="167" s="1"/>
  <c r="N28" i="166" a="1"/>
  <c r="N28" i="166"/>
  <c r="O28" i="167" s="1"/>
  <c r="N29" i="166" a="1"/>
  <c r="N29" i="166"/>
  <c r="O29" i="167" s="1"/>
  <c r="N30" i="166" a="1"/>
  <c r="N30" i="166"/>
  <c r="O30" i="167" s="1"/>
  <c r="N31" i="166" a="1"/>
  <c r="N31" i="166"/>
  <c r="O31" i="167" s="1"/>
  <c r="N32" i="166" a="1"/>
  <c r="N32" i="166"/>
  <c r="O32" i="167" s="1"/>
  <c r="N33" i="166" a="1"/>
  <c r="N33" i="166"/>
  <c r="O33" i="167" s="1"/>
  <c r="H34" i="166" a="1"/>
  <c r="H34" i="166"/>
  <c r="I34" i="167" s="1"/>
  <c r="I34" i="166" a="1"/>
  <c r="I34" i="166"/>
  <c r="J34" i="167" s="1"/>
  <c r="J34" i="166" a="1"/>
  <c r="J34" i="166"/>
  <c r="K34" i="167" s="1"/>
  <c r="K34" i="166" a="1"/>
  <c r="K34" i="166"/>
  <c r="L34" i="167" s="1"/>
  <c r="L34" i="166" a="1"/>
  <c r="L34" i="166"/>
  <c r="M34" i="167" s="1"/>
  <c r="M34" i="166" a="1"/>
  <c r="M34" i="166"/>
  <c r="N34" i="167" s="1"/>
  <c r="N34" i="166" a="1"/>
  <c r="N34" i="166"/>
  <c r="O34" i="167" s="1"/>
  <c r="O34" i="166" a="1"/>
  <c r="O34" i="166"/>
  <c r="P34" i="167" s="1"/>
  <c r="N35" i="166" a="1"/>
  <c r="N35" i="166"/>
  <c r="O35" i="167" s="1"/>
  <c r="N36" i="166" a="1"/>
  <c r="N36" i="166"/>
  <c r="O36" i="167" s="1"/>
  <c r="N37" i="166" a="1"/>
  <c r="N37" i="166"/>
  <c r="O37" i="167" s="1"/>
  <c r="N38" i="166" a="1"/>
  <c r="N38" i="166"/>
  <c r="O38" i="167" s="1"/>
  <c r="N39" i="166" a="1"/>
  <c r="N39" i="166"/>
  <c r="O39" i="167" s="1"/>
  <c r="H40" i="166" a="1"/>
  <c r="H40" i="166"/>
  <c r="I40" i="167" s="1"/>
  <c r="I40" i="166" a="1"/>
  <c r="I40" i="166"/>
  <c r="J40" i="167" s="1"/>
  <c r="J40" i="166" a="1"/>
  <c r="J40" i="166"/>
  <c r="K40" i="167" s="1"/>
  <c r="K40" i="166" a="1"/>
  <c r="K40" i="166"/>
  <c r="L40" i="167" s="1"/>
  <c r="L40" i="166" a="1"/>
  <c r="L40" i="166"/>
  <c r="M40" i="167" s="1"/>
  <c r="M40" i="166" a="1"/>
  <c r="M40" i="166"/>
  <c r="N40" i="167" s="1"/>
  <c r="N40" i="166" a="1"/>
  <c r="N40" i="166"/>
  <c r="O40" i="167" s="1"/>
  <c r="O40" i="166" a="1"/>
  <c r="O40" i="166"/>
  <c r="P40" i="167" s="1"/>
  <c r="N41" i="166" a="1"/>
  <c r="N41" i="166"/>
  <c r="O41" i="167" s="1"/>
  <c r="N42" i="166" a="1"/>
  <c r="N42" i="166"/>
  <c r="O42" i="167" s="1"/>
  <c r="H43" i="166" a="1"/>
  <c r="H43" i="166"/>
  <c r="I43" i="166" a="1"/>
  <c r="I43" i="166"/>
  <c r="J43" i="166" a="1"/>
  <c r="J43" i="166"/>
  <c r="K43" i="166" a="1"/>
  <c r="K43" i="166"/>
  <c r="L43" i="166" a="1"/>
  <c r="L43" i="166"/>
  <c r="M43" i="166" a="1"/>
  <c r="M43" i="166"/>
  <c r="N43" i="166" a="1"/>
  <c r="N43" i="166"/>
  <c r="O43" i="166" a="1"/>
  <c r="O43" i="166"/>
  <c r="N44" i="166" a="1"/>
  <c r="N44" i="166"/>
  <c r="N45" i="166" a="1"/>
  <c r="N45" i="166"/>
  <c r="N46" i="166" a="1"/>
  <c r="N46" i="166"/>
  <c r="N47" i="166" a="1"/>
  <c r="N47" i="166"/>
  <c r="N48" i="166" a="1"/>
  <c r="N48" i="166"/>
  <c r="N49" i="166" a="1"/>
  <c r="N49" i="166"/>
  <c r="N50" i="166" a="1"/>
  <c r="N50" i="166"/>
  <c r="N51" i="166" a="1"/>
  <c r="N51" i="166"/>
  <c r="N52" i="166" a="1"/>
  <c r="N52" i="166"/>
  <c r="N53" i="166" a="1"/>
  <c r="N53" i="166"/>
  <c r="N54" i="166" a="1"/>
  <c r="N54" i="166"/>
  <c r="N55" i="166" a="1"/>
  <c r="N55" i="166"/>
  <c r="N56" i="166" a="1"/>
  <c r="N56" i="166"/>
  <c r="N57" i="166" a="1"/>
  <c r="N57" i="166"/>
  <c r="N58" i="166" a="1"/>
  <c r="N58" i="166"/>
  <c r="N59" i="166" a="1"/>
  <c r="N59" i="166"/>
  <c r="N60" i="166" a="1"/>
  <c r="N60" i="166"/>
  <c r="N61" i="166" a="1"/>
  <c r="N61" i="166"/>
  <c r="N62" i="166" a="1"/>
  <c r="N62" i="166"/>
  <c r="N63" i="166" a="1"/>
  <c r="N63" i="166"/>
  <c r="N64" i="166" a="1"/>
  <c r="N64" i="166"/>
  <c r="N65" i="166" a="1"/>
  <c r="N65" i="166"/>
  <c r="N66" i="166" a="1"/>
  <c r="N66" i="166"/>
  <c r="N67" i="166" a="1"/>
  <c r="N67" i="166"/>
  <c r="N68" i="166" a="1"/>
  <c r="N68" i="166"/>
  <c r="N69" i="166" a="1"/>
  <c r="N69" i="166"/>
  <c r="N70" i="166" a="1"/>
  <c r="N70" i="166"/>
  <c r="N71" i="166" a="1"/>
  <c r="N71" i="166"/>
  <c r="N72" i="166" a="1"/>
  <c r="N72" i="166"/>
  <c r="N73" i="166" a="1"/>
  <c r="N73" i="166"/>
  <c r="N74" i="166" a="1"/>
  <c r="N74" i="166"/>
  <c r="N75" i="166" a="1"/>
  <c r="N75" i="166"/>
  <c r="N76" i="166" a="1"/>
  <c r="N76" i="166"/>
  <c r="N77" i="166" a="1"/>
  <c r="N77" i="166"/>
  <c r="N78" i="166" a="1"/>
  <c r="N78" i="166"/>
  <c r="N79" i="166" a="1"/>
  <c r="N79" i="166"/>
  <c r="N80" i="166" a="1"/>
  <c r="N80" i="166"/>
  <c r="N81" i="166" a="1"/>
  <c r="N81" i="166"/>
  <c r="N82" i="166" a="1"/>
  <c r="N82" i="166"/>
  <c r="H83" i="166" a="1"/>
  <c r="H83" i="166"/>
  <c r="I83" i="166" a="1"/>
  <c r="I83" i="166"/>
  <c r="J83" i="166" a="1"/>
  <c r="J83" i="166"/>
  <c r="K83" i="166" a="1"/>
  <c r="K83" i="166"/>
  <c r="L83" i="166" a="1"/>
  <c r="L83" i="166"/>
  <c r="M83" i="166" a="1"/>
  <c r="M83" i="166"/>
  <c r="N83" i="166" a="1"/>
  <c r="N83" i="166"/>
  <c r="O83" i="166" a="1"/>
  <c r="O83" i="166"/>
  <c r="H84" i="166" a="1"/>
  <c r="H84" i="166"/>
  <c r="I84" i="166" a="1"/>
  <c r="I84" i="166"/>
  <c r="J84" i="166" a="1"/>
  <c r="J84" i="166"/>
  <c r="K84" i="166" a="1"/>
  <c r="K84" i="166"/>
  <c r="L84" i="166" a="1"/>
  <c r="L84" i="166"/>
  <c r="M84" i="166" a="1"/>
  <c r="M84" i="166"/>
  <c r="N84" i="166" a="1"/>
  <c r="N84" i="166"/>
  <c r="O84" i="166" a="1"/>
  <c r="O84" i="166"/>
  <c r="N85" i="166" a="1"/>
  <c r="N85" i="166"/>
  <c r="N86" i="166" a="1"/>
  <c r="N86" i="166"/>
  <c r="N87" i="166" a="1"/>
  <c r="N87" i="166"/>
  <c r="N88" i="166" a="1"/>
  <c r="N88" i="166"/>
  <c r="N89" i="166" a="1"/>
  <c r="N89" i="166"/>
  <c r="N90" i="166" a="1"/>
  <c r="N90" i="166"/>
  <c r="N91" i="166" a="1"/>
  <c r="N91" i="166"/>
  <c r="N6" i="166" a="1"/>
  <c r="N6" i="166"/>
  <c r="O6" i="167" s="1"/>
  <c r="N6" i="165" a="1"/>
  <c r="N6" i="165"/>
  <c r="N7" i="165" a="1"/>
  <c r="N7" i="165"/>
  <c r="N8" i="165" a="1"/>
  <c r="N8" i="165"/>
  <c r="N9" i="165" a="1"/>
  <c r="N9" i="165"/>
  <c r="N10" i="165" a="1"/>
  <c r="N10" i="165"/>
  <c r="H11" i="165" a="1"/>
  <c r="H11" i="165"/>
  <c r="I11" i="165" a="1"/>
  <c r="I11" i="165"/>
  <c r="J11" i="165" a="1"/>
  <c r="J11" i="165"/>
  <c r="K11" i="165" a="1"/>
  <c r="K11" i="165"/>
  <c r="L11" i="165" a="1"/>
  <c r="L11" i="165"/>
  <c r="M11" i="165" a="1"/>
  <c r="M11" i="165"/>
  <c r="N11" i="165" a="1"/>
  <c r="N11" i="165"/>
  <c r="O11" i="165" a="1"/>
  <c r="O11" i="165"/>
  <c r="H12" i="165" a="1"/>
  <c r="H12" i="165"/>
  <c r="I12" i="165" a="1"/>
  <c r="I12" i="165"/>
  <c r="J12" i="165" a="1"/>
  <c r="J12" i="165"/>
  <c r="K12" i="165" a="1"/>
  <c r="K12" i="165"/>
  <c r="L12" i="165" a="1"/>
  <c r="L12" i="165"/>
  <c r="M12" i="165" a="1"/>
  <c r="M12" i="165"/>
  <c r="N12" i="165" a="1"/>
  <c r="N12" i="165"/>
  <c r="O12" i="165" a="1"/>
  <c r="O12" i="165"/>
  <c r="N13" i="165" a="1"/>
  <c r="N13" i="165"/>
  <c r="N14" i="165" a="1"/>
  <c r="N14" i="165"/>
  <c r="H15" i="165" a="1"/>
  <c r="H15" i="165"/>
  <c r="I15" i="165" a="1"/>
  <c r="I15" i="165"/>
  <c r="J15" i="165" a="1"/>
  <c r="J15" i="165"/>
  <c r="K15" i="165" a="1"/>
  <c r="K15" i="165"/>
  <c r="L15" i="165" a="1"/>
  <c r="L15" i="165"/>
  <c r="M15" i="165" a="1"/>
  <c r="M15" i="165"/>
  <c r="N15" i="165" a="1"/>
  <c r="N15" i="165"/>
  <c r="O15" i="165" a="1"/>
  <c r="O15" i="165"/>
  <c r="N16" i="165" a="1"/>
  <c r="N16" i="165"/>
  <c r="H17" i="165" a="1"/>
  <c r="H17" i="165"/>
  <c r="I17" i="165" a="1"/>
  <c r="I17" i="165"/>
  <c r="J17" i="165" a="1"/>
  <c r="J17" i="165"/>
  <c r="K17" i="165" a="1"/>
  <c r="K17" i="165"/>
  <c r="L17" i="165" a="1"/>
  <c r="L17" i="165"/>
  <c r="M17" i="165" a="1"/>
  <c r="M17" i="165"/>
  <c r="N17" i="165" a="1"/>
  <c r="N17" i="165"/>
  <c r="O17" i="165" a="1"/>
  <c r="O17" i="165"/>
  <c r="N18" i="165" a="1"/>
  <c r="N18" i="165"/>
  <c r="N19" i="165" a="1"/>
  <c r="N19" i="165"/>
  <c r="H20" i="165" a="1"/>
  <c r="H20" i="165"/>
  <c r="I20" i="165" a="1"/>
  <c r="I20" i="165"/>
  <c r="J20" i="165" a="1"/>
  <c r="J20" i="165"/>
  <c r="K20" i="165" a="1"/>
  <c r="K20" i="165"/>
  <c r="L20" i="165" a="1"/>
  <c r="L20" i="165"/>
  <c r="M20" i="165" a="1"/>
  <c r="M20" i="165"/>
  <c r="N20" i="165" a="1"/>
  <c r="N20" i="165"/>
  <c r="O20" i="165" a="1"/>
  <c r="O20" i="165"/>
  <c r="N21" i="165" a="1"/>
  <c r="N21" i="165"/>
  <c r="N22" i="165" a="1"/>
  <c r="N22" i="165"/>
  <c r="N23" i="165" a="1"/>
  <c r="N23" i="165"/>
  <c r="N24" i="165" a="1"/>
  <c r="N24" i="165"/>
  <c r="N25" i="165" a="1"/>
  <c r="N25" i="165"/>
  <c r="N26" i="165" a="1"/>
  <c r="N26" i="165"/>
  <c r="H27" i="165" a="1"/>
  <c r="H27" i="165"/>
  <c r="I27" i="165" a="1"/>
  <c r="I27" i="165"/>
  <c r="J27" i="165" a="1"/>
  <c r="J27" i="165"/>
  <c r="K27" i="165" a="1"/>
  <c r="K27" i="165"/>
  <c r="L27" i="165" a="1"/>
  <c r="L27" i="165"/>
  <c r="M27" i="165" a="1"/>
  <c r="M27" i="165"/>
  <c r="N27" i="165" a="1"/>
  <c r="N27" i="165"/>
  <c r="O27" i="165" a="1"/>
  <c r="O27" i="165"/>
  <c r="N28" i="165" a="1"/>
  <c r="N28" i="165"/>
  <c r="N29" i="165" a="1"/>
  <c r="N29" i="165"/>
  <c r="N30" i="165" a="1"/>
  <c r="N30" i="165"/>
  <c r="N31" i="165" a="1"/>
  <c r="N31" i="165"/>
  <c r="N32" i="165" a="1"/>
  <c r="N32" i="165"/>
  <c r="N33" i="165" a="1"/>
  <c r="N33" i="165"/>
  <c r="H34" i="165" a="1"/>
  <c r="H34" i="165"/>
  <c r="I34" i="165" a="1"/>
  <c r="I34" i="165"/>
  <c r="J34" i="165" a="1"/>
  <c r="J34" i="165"/>
  <c r="K34" i="165" a="1"/>
  <c r="K34" i="165"/>
  <c r="L34" i="165" a="1"/>
  <c r="L34" i="165"/>
  <c r="M34" i="165" a="1"/>
  <c r="M34" i="165"/>
  <c r="N34" i="165" a="1"/>
  <c r="N34" i="165"/>
  <c r="O34" i="165" a="1"/>
  <c r="O34" i="165"/>
  <c r="N35" i="165" a="1"/>
  <c r="N35" i="165"/>
  <c r="N36" i="165" a="1"/>
  <c r="N36" i="165"/>
  <c r="N37" i="165" a="1"/>
  <c r="N37" i="165"/>
  <c r="N38" i="165" a="1"/>
  <c r="N38" i="165"/>
  <c r="N39" i="165" a="1"/>
  <c r="N39" i="165"/>
  <c r="H40" i="165" a="1"/>
  <c r="H40" i="165"/>
  <c r="I40" i="165" a="1"/>
  <c r="I40" i="165"/>
  <c r="J40" i="165" a="1"/>
  <c r="J40" i="165"/>
  <c r="K40" i="165" a="1"/>
  <c r="K40" i="165"/>
  <c r="L40" i="165" a="1"/>
  <c r="L40" i="165"/>
  <c r="M40" i="165" a="1"/>
  <c r="M40" i="165"/>
  <c r="N40" i="165" a="1"/>
  <c r="N40" i="165"/>
  <c r="O40" i="165" a="1"/>
  <c r="O40" i="165"/>
  <c r="N41" i="165" a="1"/>
  <c r="N41" i="165"/>
  <c r="N42" i="165" a="1"/>
  <c r="N42" i="165"/>
  <c r="H43" i="165" a="1"/>
  <c r="H43" i="165"/>
  <c r="I43" i="165" a="1"/>
  <c r="I43" i="165"/>
  <c r="J43" i="165" a="1"/>
  <c r="J43" i="165"/>
  <c r="K43" i="165" a="1"/>
  <c r="K43" i="165"/>
  <c r="L43" i="165" a="1"/>
  <c r="L43" i="165"/>
  <c r="M43" i="165" a="1"/>
  <c r="M43" i="165"/>
  <c r="N43" i="165" a="1"/>
  <c r="N43" i="165"/>
  <c r="O43" i="165" a="1"/>
  <c r="O43" i="165"/>
  <c r="N44" i="165" a="1"/>
  <c r="N44" i="165"/>
  <c r="N45" i="165" a="1"/>
  <c r="N45" i="165"/>
  <c r="N46" i="165" a="1"/>
  <c r="N46" i="165"/>
  <c r="N47" i="165" a="1"/>
  <c r="N47" i="165"/>
  <c r="N48" i="165" a="1"/>
  <c r="N48" i="165"/>
  <c r="N49" i="165" a="1"/>
  <c r="N49" i="165"/>
  <c r="N50" i="165" a="1"/>
  <c r="N50" i="165"/>
  <c r="N51" i="165" a="1"/>
  <c r="N51" i="165"/>
  <c r="N52" i="165" a="1"/>
  <c r="N52" i="165"/>
  <c r="N53" i="165" a="1"/>
  <c r="N53" i="165"/>
  <c r="N54" i="165" a="1"/>
  <c r="N54" i="165"/>
  <c r="N55" i="165" a="1"/>
  <c r="N55" i="165"/>
  <c r="N56" i="165" a="1"/>
  <c r="N56" i="165"/>
  <c r="N57" i="165" a="1"/>
  <c r="N57" i="165"/>
  <c r="H58" i="165" a="1"/>
  <c r="H58" i="165"/>
  <c r="I58" i="165" a="1"/>
  <c r="I58" i="165"/>
  <c r="J58" i="165" a="1"/>
  <c r="J58" i="165"/>
  <c r="K58" i="165" a="1"/>
  <c r="K58" i="165"/>
  <c r="L58" i="165" a="1"/>
  <c r="L58" i="165"/>
  <c r="M58" i="165" a="1"/>
  <c r="M58" i="165"/>
  <c r="N58" i="165" a="1"/>
  <c r="N58" i="165"/>
  <c r="O58" i="165" a="1"/>
  <c r="O58" i="165"/>
  <c r="N59" i="165" a="1"/>
  <c r="N59" i="165"/>
  <c r="N60" i="165" a="1"/>
  <c r="N60" i="165"/>
  <c r="N61" i="165" a="1"/>
  <c r="N61" i="165"/>
  <c r="N62" i="165" a="1"/>
  <c r="N62" i="165"/>
  <c r="H63" i="165" a="1"/>
  <c r="H63" i="165"/>
  <c r="I63" i="165" a="1"/>
  <c r="I63" i="165"/>
  <c r="J63" i="165" a="1"/>
  <c r="J63" i="165"/>
  <c r="K63" i="165" a="1"/>
  <c r="K63" i="165"/>
  <c r="L63" i="165" a="1"/>
  <c r="L63" i="165"/>
  <c r="M63" i="165" a="1"/>
  <c r="M63" i="165"/>
  <c r="N63" i="165" a="1"/>
  <c r="N63" i="165"/>
  <c r="O63" i="165" a="1"/>
  <c r="O63" i="165"/>
  <c r="N64" i="165" a="1"/>
  <c r="N64" i="165"/>
  <c r="N65" i="165" a="1"/>
  <c r="N65" i="165"/>
  <c r="N66" i="165" a="1"/>
  <c r="N66" i="165"/>
  <c r="N67" i="165" a="1"/>
  <c r="N67" i="165"/>
  <c r="H68" i="165" a="1"/>
  <c r="H68" i="165"/>
  <c r="I68" i="165" a="1"/>
  <c r="I68" i="165"/>
  <c r="J68" i="165" a="1"/>
  <c r="J68" i="165"/>
  <c r="K68" i="165" a="1"/>
  <c r="K68" i="165"/>
  <c r="L68" i="165" a="1"/>
  <c r="L68" i="165"/>
  <c r="M68" i="165" a="1"/>
  <c r="M68" i="165"/>
  <c r="N68" i="165" a="1"/>
  <c r="N68" i="165"/>
  <c r="O68" i="165" a="1"/>
  <c r="O68" i="165"/>
  <c r="H69" i="165" a="1"/>
  <c r="H69" i="165"/>
  <c r="I69" i="165" a="1"/>
  <c r="I69" i="165"/>
  <c r="J69" i="165" a="1"/>
  <c r="J69" i="165"/>
  <c r="K69" i="165" a="1"/>
  <c r="K69" i="165"/>
  <c r="L69" i="165" a="1"/>
  <c r="L69" i="165"/>
  <c r="M69" i="165" a="1"/>
  <c r="M69" i="165"/>
  <c r="N69" i="165" a="1"/>
  <c r="N69" i="165"/>
  <c r="O69" i="165" a="1"/>
  <c r="O69" i="165"/>
  <c r="H70" i="165" a="1"/>
  <c r="H70" i="165"/>
  <c r="I70" i="165" a="1"/>
  <c r="I70" i="165"/>
  <c r="J70" i="165" a="1"/>
  <c r="J70" i="165"/>
  <c r="K70" i="165" a="1"/>
  <c r="K70" i="165"/>
  <c r="L70" i="165" a="1"/>
  <c r="L70" i="165"/>
  <c r="M70" i="165" a="1"/>
  <c r="M70" i="165"/>
  <c r="N70" i="165" a="1"/>
  <c r="N70" i="165"/>
  <c r="O70" i="165" a="1"/>
  <c r="O70" i="165"/>
  <c r="H71" i="165" a="1"/>
  <c r="H71" i="165"/>
  <c r="I71" i="165" a="1"/>
  <c r="I71" i="165"/>
  <c r="J71" i="165" a="1"/>
  <c r="J71" i="165"/>
  <c r="K71" i="165" a="1"/>
  <c r="K71" i="165"/>
  <c r="L71" i="165" a="1"/>
  <c r="L71" i="165"/>
  <c r="M71" i="165" a="1"/>
  <c r="M71" i="165"/>
  <c r="N71" i="165" a="1"/>
  <c r="N71" i="165"/>
  <c r="O71" i="165" a="1"/>
  <c r="O71" i="165"/>
  <c r="N72" i="165" a="1"/>
  <c r="N72" i="165"/>
  <c r="N73" i="165" a="1"/>
  <c r="N73" i="165"/>
  <c r="N74" i="165" a="1"/>
  <c r="N74" i="165"/>
  <c r="N75" i="165" a="1"/>
  <c r="N75" i="165"/>
  <c r="N76" i="165" a="1"/>
  <c r="N76" i="165"/>
  <c r="N77" i="165" a="1"/>
  <c r="N77" i="165"/>
  <c r="N78" i="165" a="1"/>
  <c r="N78" i="165"/>
  <c r="N79" i="165" a="1"/>
  <c r="N79" i="165"/>
  <c r="N80" i="165" a="1"/>
  <c r="N80" i="165"/>
  <c r="N81" i="165" a="1"/>
  <c r="N81" i="165"/>
  <c r="N82" i="165" a="1"/>
  <c r="N82" i="165"/>
  <c r="H83" i="165" a="1"/>
  <c r="H83" i="165"/>
  <c r="I83" i="165" a="1"/>
  <c r="I83" i="165"/>
  <c r="J83" i="165" a="1"/>
  <c r="J83" i="165"/>
  <c r="K83" i="165" a="1"/>
  <c r="K83" i="165"/>
  <c r="L83" i="165" a="1"/>
  <c r="L83" i="165"/>
  <c r="M83" i="165" a="1"/>
  <c r="M83" i="165"/>
  <c r="N83" i="165" a="1"/>
  <c r="N83" i="165"/>
  <c r="O83" i="165" a="1"/>
  <c r="O83" i="165"/>
  <c r="H84" i="165" a="1"/>
  <c r="H84" i="165"/>
  <c r="I84" i="165" a="1"/>
  <c r="I84" i="165"/>
  <c r="J84" i="165" a="1"/>
  <c r="J84" i="165"/>
  <c r="K84" i="165" a="1"/>
  <c r="K84" i="165"/>
  <c r="L84" i="165" a="1"/>
  <c r="L84" i="165"/>
  <c r="M84" i="165" a="1"/>
  <c r="M84" i="165"/>
  <c r="N84" i="165" a="1"/>
  <c r="N84" i="165"/>
  <c r="O84" i="165" a="1"/>
  <c r="O84" i="165"/>
  <c r="N85" i="165" a="1"/>
  <c r="N85" i="165"/>
  <c r="N86" i="165" a="1"/>
  <c r="N86" i="165"/>
  <c r="H87" i="165" a="1"/>
  <c r="H87" i="165"/>
  <c r="I87" i="165" a="1"/>
  <c r="I87" i="165"/>
  <c r="J87" i="165" a="1"/>
  <c r="J87" i="165"/>
  <c r="K87" i="165" a="1"/>
  <c r="K87" i="165"/>
  <c r="L87" i="165" a="1"/>
  <c r="L87" i="165"/>
  <c r="M87" i="165" a="1"/>
  <c r="M87" i="165"/>
  <c r="N87" i="165" a="1"/>
  <c r="N87" i="165"/>
  <c r="O87" i="165" a="1"/>
  <c r="O87" i="165"/>
  <c r="N88" i="165" a="1"/>
  <c r="N88" i="165"/>
  <c r="H89" i="165" a="1"/>
  <c r="H89" i="165"/>
  <c r="I89" i="165" a="1"/>
  <c r="I89" i="165"/>
  <c r="J89" i="165" a="1"/>
  <c r="J89" i="165"/>
  <c r="K89" i="165" a="1"/>
  <c r="K89" i="165"/>
  <c r="L89" i="165" a="1"/>
  <c r="L89" i="165"/>
  <c r="M89" i="165" a="1"/>
  <c r="M89" i="165"/>
  <c r="N89" i="165" a="1"/>
  <c r="N89" i="165"/>
  <c r="O89" i="165" a="1"/>
  <c r="O89" i="165"/>
  <c r="N90" i="165" a="1"/>
  <c r="N90" i="165"/>
  <c r="N91" i="165" a="1"/>
  <c r="N91" i="165"/>
  <c r="G84" i="166"/>
  <c r="G83" i="166"/>
  <c r="G43" i="166"/>
  <c r="F43" i="167" s="1"/>
  <c r="G40" i="166"/>
  <c r="F40" i="167" s="1"/>
  <c r="G34" i="166"/>
  <c r="F34" i="167" s="1"/>
  <c r="G27" i="166"/>
  <c r="F27" i="167" s="1"/>
  <c r="G20" i="166"/>
  <c r="F20" i="167" s="1"/>
  <c r="G17" i="166"/>
  <c r="F17" i="167" s="1"/>
  <c r="G15" i="166"/>
  <c r="F15" i="167" s="1"/>
  <c r="G12" i="166"/>
  <c r="F12" i="167" s="1"/>
  <c r="G11" i="166"/>
  <c r="F11" i="167" s="1"/>
  <c r="AB11" i="165"/>
  <c r="AB12" i="165"/>
  <c r="AB15" i="165"/>
  <c r="AB17" i="165"/>
  <c r="AB20" i="165"/>
  <c r="AB27" i="165"/>
  <c r="AB34" i="165"/>
  <c r="AB40" i="165"/>
  <c r="AB43" i="165"/>
  <c r="AB58" i="165"/>
  <c r="AB63" i="165"/>
  <c r="AB68" i="165"/>
  <c r="AB69" i="165"/>
  <c r="AB70" i="165"/>
  <c r="AB71" i="165"/>
  <c r="AB83" i="165"/>
  <c r="AB84" i="165"/>
  <c r="AB87" i="165"/>
  <c r="AB89" i="165"/>
  <c r="BH11" i="165"/>
  <c r="BH12" i="165"/>
  <c r="BH15" i="165"/>
  <c r="BH17" i="165"/>
  <c r="BH20" i="165"/>
  <c r="BH27" i="165"/>
  <c r="BH34" i="165"/>
  <c r="BH40" i="165"/>
  <c r="BH43" i="165"/>
  <c r="BH58" i="165"/>
  <c r="BH63" i="165"/>
  <c r="BH68" i="165"/>
  <c r="BH69" i="165"/>
  <c r="BH70" i="165"/>
  <c r="BH71" i="165"/>
  <c r="BH83" i="165"/>
  <c r="BH84" i="165"/>
  <c r="BH87" i="165"/>
  <c r="BH89" i="165"/>
  <c r="P11" i="165"/>
  <c r="P12" i="165"/>
  <c r="P15" i="165"/>
  <c r="P17" i="165"/>
  <c r="P20" i="165"/>
  <c r="P27" i="165"/>
  <c r="P34" i="165"/>
  <c r="P40" i="165"/>
  <c r="P43" i="165"/>
  <c r="P58" i="165"/>
  <c r="P63" i="165"/>
  <c r="P68" i="165"/>
  <c r="P69" i="165"/>
  <c r="P70" i="165"/>
  <c r="P71" i="165"/>
  <c r="P83" i="165"/>
  <c r="P84" i="165"/>
  <c r="P87" i="165"/>
  <c r="P89" i="165"/>
  <c r="BE11" i="165"/>
  <c r="BE12" i="165"/>
  <c r="BE15" i="165"/>
  <c r="BE17" i="165"/>
  <c r="BE20" i="165"/>
  <c r="BE27" i="165"/>
  <c r="BE34" i="165"/>
  <c r="BE40" i="165"/>
  <c r="BE43" i="165"/>
  <c r="BE58" i="165"/>
  <c r="BE63" i="165"/>
  <c r="BE68" i="165"/>
  <c r="BE69" i="165"/>
  <c r="BE70" i="165"/>
  <c r="BE71" i="165"/>
  <c r="BE83" i="165"/>
  <c r="BE84" i="165"/>
  <c r="BE87" i="165"/>
  <c r="BE89" i="165"/>
  <c r="BB11" i="165"/>
  <c r="BB12" i="165"/>
  <c r="BB15" i="165"/>
  <c r="BB17" i="165"/>
  <c r="BB20" i="165"/>
  <c r="BB27" i="165"/>
  <c r="BB34" i="165"/>
  <c r="BB40" i="165"/>
  <c r="BB43" i="165"/>
  <c r="BB58" i="165"/>
  <c r="BB63" i="165"/>
  <c r="BB68" i="165"/>
  <c r="BB69" i="165"/>
  <c r="BB70" i="165"/>
  <c r="BB71" i="165"/>
  <c r="BB83" i="165"/>
  <c r="BB84" i="165"/>
  <c r="BB87" i="165"/>
  <c r="BB89" i="165"/>
  <c r="AT91" i="165" a="1"/>
  <c r="AT91" i="165"/>
  <c r="AS91" i="165" a="1"/>
  <c r="AS91" i="165"/>
  <c r="AR91" i="165" a="1"/>
  <c r="AR91" i="165"/>
  <c r="AQ91" i="165" a="1"/>
  <c r="AQ91" i="165"/>
  <c r="AM91" i="165" a="1"/>
  <c r="AM91" i="165"/>
  <c r="AK91" i="165" a="1"/>
  <c r="AK91" i="165"/>
  <c r="AI91" i="165" a="1"/>
  <c r="AI91" i="165"/>
  <c r="AH91" i="165" a="1"/>
  <c r="AH91" i="165"/>
  <c r="AG91" i="165" a="1"/>
  <c r="AG91" i="165"/>
  <c r="AF91" i="165" a="1"/>
  <c r="AF91" i="165"/>
  <c r="AE91" i="165" a="1"/>
  <c r="AE91" i="165"/>
  <c r="AT90" i="165" a="1"/>
  <c r="AT90" i="165"/>
  <c r="AS90" i="165" a="1"/>
  <c r="AS90" i="165"/>
  <c r="AR90" i="165" a="1"/>
  <c r="AR90" i="165"/>
  <c r="AQ90" i="165" a="1"/>
  <c r="AQ90" i="165"/>
  <c r="AM90" i="165" a="1"/>
  <c r="AM90" i="165"/>
  <c r="AK90" i="165" a="1"/>
  <c r="AK90" i="165"/>
  <c r="AI90" i="165" a="1"/>
  <c r="AI90" i="165"/>
  <c r="AH90" i="165" a="1"/>
  <c r="AH90" i="165"/>
  <c r="AG90" i="165" a="1"/>
  <c r="AG90" i="165"/>
  <c r="AF90" i="165" a="1"/>
  <c r="AF90" i="165"/>
  <c r="AE90" i="165" a="1"/>
  <c r="AE90" i="165"/>
  <c r="BG89" i="165" a="1"/>
  <c r="BG89" i="165"/>
  <c r="BF89" i="165" a="1"/>
  <c r="BF89" i="165"/>
  <c r="BD89" i="165" a="1"/>
  <c r="BD89" i="165"/>
  <c r="BC89" i="165" a="1"/>
  <c r="BC89" i="165"/>
  <c r="BA89" i="165" a="1"/>
  <c r="BA89" i="165"/>
  <c r="AZ89" i="165" a="1"/>
  <c r="AZ89" i="165"/>
  <c r="AY89" i="165" a="1"/>
  <c r="AY89" i="165"/>
  <c r="AX89" i="165" a="1"/>
  <c r="AX89" i="165"/>
  <c r="AW89" i="165" a="1"/>
  <c r="AW89" i="165"/>
  <c r="AV89" i="165" a="1"/>
  <c r="AV89" i="165"/>
  <c r="AU89" i="165" a="1"/>
  <c r="AU89" i="165"/>
  <c r="AT89" i="165" a="1"/>
  <c r="AT89" i="165"/>
  <c r="AS89" i="165" a="1"/>
  <c r="AS89" i="165"/>
  <c r="AR89" i="165" a="1"/>
  <c r="AR89" i="165"/>
  <c r="AQ89" i="165" a="1"/>
  <c r="AQ89" i="165"/>
  <c r="AP89" i="165" a="1"/>
  <c r="AP89" i="165"/>
  <c r="AO89" i="165" a="1"/>
  <c r="AO89" i="165"/>
  <c r="AN89" i="165" a="1"/>
  <c r="AN89" i="165"/>
  <c r="AM89" i="165" a="1"/>
  <c r="AM89" i="165"/>
  <c r="AL89" i="165" a="1"/>
  <c r="AL89" i="165"/>
  <c r="AK89" i="165" a="1"/>
  <c r="AK89" i="165"/>
  <c r="AJ89" i="165" a="1"/>
  <c r="AJ89" i="165"/>
  <c r="AI89" i="165" a="1"/>
  <c r="AI89" i="165"/>
  <c r="AH89" i="165" a="1"/>
  <c r="AH89" i="165"/>
  <c r="AG89" i="165" a="1"/>
  <c r="AG89" i="165"/>
  <c r="AF89" i="165" a="1"/>
  <c r="AF89" i="165"/>
  <c r="AE89" i="165" a="1"/>
  <c r="AE89" i="165"/>
  <c r="AD89" i="165" a="1"/>
  <c r="AD89" i="165"/>
  <c r="AC89" i="165" a="1"/>
  <c r="AC89" i="165"/>
  <c r="AA89" i="165" a="1"/>
  <c r="AA89" i="165"/>
  <c r="Z89" i="165" a="1"/>
  <c r="Z89" i="165"/>
  <c r="Y89" i="165" a="1"/>
  <c r="Y89" i="165"/>
  <c r="X89" i="165" a="1"/>
  <c r="X89" i="165"/>
  <c r="W89" i="165" a="1"/>
  <c r="W89" i="165"/>
  <c r="V89" i="165" a="1"/>
  <c r="V89" i="165"/>
  <c r="U89" i="165" a="1"/>
  <c r="U89" i="165"/>
  <c r="T89" i="165" a="1"/>
  <c r="T89" i="165"/>
  <c r="S89" i="165" a="1"/>
  <c r="S89" i="165"/>
  <c r="R89" i="165" a="1"/>
  <c r="R89" i="165"/>
  <c r="Q89" i="165" a="1"/>
  <c r="Q89" i="165"/>
  <c r="AT88" i="165" a="1"/>
  <c r="AT88" i="165"/>
  <c r="AS88" i="165" a="1"/>
  <c r="AS88" i="165"/>
  <c r="AR88" i="165" a="1"/>
  <c r="AR88" i="165"/>
  <c r="AQ88" i="165" a="1"/>
  <c r="AQ88" i="165"/>
  <c r="AM88" i="165" a="1"/>
  <c r="AM88" i="165"/>
  <c r="AK88" i="165" a="1"/>
  <c r="AK88" i="165"/>
  <c r="AI88" i="165" a="1"/>
  <c r="AI88" i="165"/>
  <c r="AH88" i="165" a="1"/>
  <c r="AH88" i="165"/>
  <c r="AG88" i="165" a="1"/>
  <c r="AG88" i="165"/>
  <c r="AF88" i="165" a="1"/>
  <c r="AF88" i="165"/>
  <c r="AE88" i="165" a="1"/>
  <c r="AE88" i="165"/>
  <c r="BG87" i="165" a="1"/>
  <c r="BG87" i="165"/>
  <c r="BF87" i="165" a="1"/>
  <c r="BF87" i="165"/>
  <c r="BD87" i="165" a="1"/>
  <c r="BD87" i="165"/>
  <c r="BC87" i="165" a="1"/>
  <c r="BC87" i="165"/>
  <c r="BA87" i="165" a="1"/>
  <c r="BA87" i="165"/>
  <c r="AZ87" i="165" a="1"/>
  <c r="AZ87" i="165"/>
  <c r="AY87" i="165" a="1"/>
  <c r="AY87" i="165"/>
  <c r="AX87" i="165" a="1"/>
  <c r="AX87" i="165"/>
  <c r="AW87" i="165" a="1"/>
  <c r="AW87" i="165"/>
  <c r="AV87" i="165" a="1"/>
  <c r="AV87" i="165"/>
  <c r="AU87" i="165" a="1"/>
  <c r="AU87" i="165"/>
  <c r="AT87" i="165" a="1"/>
  <c r="AT87" i="165"/>
  <c r="AS87" i="165" a="1"/>
  <c r="AS87" i="165"/>
  <c r="AR87" i="165" a="1"/>
  <c r="AR87" i="165"/>
  <c r="AQ87" i="165" a="1"/>
  <c r="AQ87" i="165"/>
  <c r="AP87" i="165" a="1"/>
  <c r="AP87" i="165"/>
  <c r="AO87" i="165" a="1"/>
  <c r="AO87" i="165"/>
  <c r="AN87" i="165" a="1"/>
  <c r="AN87" i="165"/>
  <c r="AM87" i="165" a="1"/>
  <c r="AM87" i="165"/>
  <c r="AL87" i="165" a="1"/>
  <c r="AL87" i="165"/>
  <c r="AK87" i="165" a="1"/>
  <c r="AK87" i="165"/>
  <c r="AJ87" i="165" a="1"/>
  <c r="AJ87" i="165"/>
  <c r="AI87" i="165" a="1"/>
  <c r="AI87" i="165"/>
  <c r="AH87" i="165" a="1"/>
  <c r="AH87" i="165"/>
  <c r="AG87" i="165" a="1"/>
  <c r="AG87" i="165"/>
  <c r="AF87" i="165" a="1"/>
  <c r="AF87" i="165"/>
  <c r="AE87" i="165" a="1"/>
  <c r="AE87" i="165"/>
  <c r="AD87" i="165" a="1"/>
  <c r="AD87" i="165"/>
  <c r="AC87" i="165" a="1"/>
  <c r="AC87" i="165"/>
  <c r="AA87" i="165" a="1"/>
  <c r="AA87" i="165"/>
  <c r="Z87" i="165" a="1"/>
  <c r="Z87" i="165"/>
  <c r="Y87" i="165" a="1"/>
  <c r="Y87" i="165"/>
  <c r="X87" i="165" a="1"/>
  <c r="X87" i="165"/>
  <c r="W87" i="165" a="1"/>
  <c r="W87" i="165"/>
  <c r="V87" i="165" a="1"/>
  <c r="V87" i="165"/>
  <c r="U87" i="165" a="1"/>
  <c r="U87" i="165"/>
  <c r="T87" i="165" a="1"/>
  <c r="T87" i="165"/>
  <c r="S87" i="165" a="1"/>
  <c r="S87" i="165"/>
  <c r="R87" i="165" a="1"/>
  <c r="R87" i="165"/>
  <c r="Q87" i="165" a="1"/>
  <c r="Q87" i="165"/>
  <c r="AT86" i="165" a="1"/>
  <c r="AT86" i="165"/>
  <c r="AS86" i="165" a="1"/>
  <c r="AS86" i="165"/>
  <c r="AR86" i="165" a="1"/>
  <c r="AR86" i="165"/>
  <c r="AQ86" i="165" a="1"/>
  <c r="AQ86" i="165"/>
  <c r="AM86" i="165" a="1"/>
  <c r="AM86" i="165"/>
  <c r="AK86" i="165" a="1"/>
  <c r="AK86" i="165"/>
  <c r="AI86" i="165" a="1"/>
  <c r="AI86" i="165"/>
  <c r="AH86" i="165" a="1"/>
  <c r="AH86" i="165"/>
  <c r="AG86" i="165" a="1"/>
  <c r="AG86" i="165"/>
  <c r="AF86" i="165" a="1"/>
  <c r="AF86" i="165"/>
  <c r="AE86" i="165" a="1"/>
  <c r="AE86" i="165"/>
  <c r="AT85" i="165" a="1"/>
  <c r="AT85" i="165"/>
  <c r="AS85" i="165" a="1"/>
  <c r="AS85" i="165"/>
  <c r="AR85" i="165" a="1"/>
  <c r="AR85" i="165"/>
  <c r="AQ85" i="165" a="1"/>
  <c r="AQ85" i="165"/>
  <c r="AM85" i="165" a="1"/>
  <c r="AM85" i="165"/>
  <c r="AK85" i="165" a="1"/>
  <c r="AK85" i="165"/>
  <c r="AI85" i="165" a="1"/>
  <c r="AI85" i="165"/>
  <c r="AH85" i="165" a="1"/>
  <c r="AH85" i="165"/>
  <c r="AG85" i="165" a="1"/>
  <c r="AG85" i="165"/>
  <c r="AF85" i="165" a="1"/>
  <c r="AF85" i="165"/>
  <c r="AE85" i="165" a="1"/>
  <c r="AE85" i="165"/>
  <c r="BG84" i="165" a="1"/>
  <c r="BG84" i="165"/>
  <c r="BF84" i="165" a="1"/>
  <c r="BF84" i="165"/>
  <c r="BD84" i="165" a="1"/>
  <c r="BD84" i="165"/>
  <c r="BC84" i="165" a="1"/>
  <c r="BC84" i="165"/>
  <c r="BA84" i="165" a="1"/>
  <c r="BA84" i="165"/>
  <c r="AZ84" i="165" a="1"/>
  <c r="AZ84" i="165"/>
  <c r="AY84" i="165" a="1"/>
  <c r="AY84" i="165"/>
  <c r="AX84" i="165" a="1"/>
  <c r="AX84" i="165"/>
  <c r="AW84" i="165" a="1"/>
  <c r="AW84" i="165"/>
  <c r="AV84" i="165" a="1"/>
  <c r="AV84" i="165"/>
  <c r="AU84" i="165" a="1"/>
  <c r="AU84" i="165"/>
  <c r="AT84" i="165" a="1"/>
  <c r="AT84" i="165"/>
  <c r="AS84" i="165" a="1"/>
  <c r="AS84" i="165"/>
  <c r="AR84" i="165" a="1"/>
  <c r="AR84" i="165"/>
  <c r="AQ84" i="165" a="1"/>
  <c r="AQ84" i="165"/>
  <c r="AP84" i="165" a="1"/>
  <c r="AP84" i="165"/>
  <c r="AO84" i="165" a="1"/>
  <c r="AO84" i="165"/>
  <c r="AN84" i="165" a="1"/>
  <c r="AN84" i="165"/>
  <c r="AM84" i="165" a="1"/>
  <c r="AM84" i="165"/>
  <c r="AL84" i="165" a="1"/>
  <c r="AL84" i="165"/>
  <c r="AK84" i="165" a="1"/>
  <c r="AK84" i="165"/>
  <c r="AJ84" i="165" a="1"/>
  <c r="AJ84" i="165"/>
  <c r="AI84" i="165" a="1"/>
  <c r="AI84" i="165"/>
  <c r="AH84" i="165" a="1"/>
  <c r="AH84" i="165"/>
  <c r="AG84" i="165" a="1"/>
  <c r="AG84" i="165"/>
  <c r="AF84" i="165" a="1"/>
  <c r="AF84" i="165"/>
  <c r="AE84" i="165" a="1"/>
  <c r="AE84" i="165"/>
  <c r="AD84" i="165" a="1"/>
  <c r="AD84" i="165"/>
  <c r="AC84" i="165" a="1"/>
  <c r="AC84" i="165"/>
  <c r="AA84" i="165" a="1"/>
  <c r="AA84" i="165"/>
  <c r="Z84" i="165" a="1"/>
  <c r="Z84" i="165"/>
  <c r="Y84" i="165" a="1"/>
  <c r="Y84" i="165"/>
  <c r="X84" i="165" a="1"/>
  <c r="X84" i="165"/>
  <c r="W84" i="165" a="1"/>
  <c r="W84" i="165"/>
  <c r="V84" i="165" a="1"/>
  <c r="V84" i="165"/>
  <c r="U84" i="165" a="1"/>
  <c r="U84" i="165"/>
  <c r="T84" i="165" a="1"/>
  <c r="T84" i="165"/>
  <c r="S84" i="165" a="1"/>
  <c r="S84" i="165"/>
  <c r="R84" i="165" a="1"/>
  <c r="R84" i="165"/>
  <c r="Q84" i="165" a="1"/>
  <c r="Q84" i="165"/>
  <c r="BG83" i="165" a="1"/>
  <c r="BG83" i="165"/>
  <c r="BF83" i="165" a="1"/>
  <c r="BF83" i="165"/>
  <c r="BD83" i="165" a="1"/>
  <c r="BD83" i="165"/>
  <c r="BC83" i="165" a="1"/>
  <c r="BC83" i="165"/>
  <c r="BA83" i="165" a="1"/>
  <c r="BA83" i="165"/>
  <c r="AZ83" i="165" a="1"/>
  <c r="AZ83" i="165"/>
  <c r="AY83" i="165" a="1"/>
  <c r="AY83" i="165"/>
  <c r="AX83" i="165" a="1"/>
  <c r="AX83" i="165"/>
  <c r="AW83" i="165" a="1"/>
  <c r="AW83" i="165"/>
  <c r="AV83" i="165" a="1"/>
  <c r="AV83" i="165"/>
  <c r="AU83" i="165" a="1"/>
  <c r="AU83" i="165"/>
  <c r="AT83" i="165" a="1"/>
  <c r="AT83" i="165"/>
  <c r="AS83" i="165" a="1"/>
  <c r="AS83" i="165"/>
  <c r="AR83" i="165" a="1"/>
  <c r="AR83" i="165"/>
  <c r="AQ83" i="165" a="1"/>
  <c r="AQ83" i="165"/>
  <c r="AP83" i="165" a="1"/>
  <c r="AP83" i="165"/>
  <c r="AO83" i="165" a="1"/>
  <c r="AO83" i="165"/>
  <c r="AN83" i="165" a="1"/>
  <c r="AN83" i="165"/>
  <c r="AM83" i="165" a="1"/>
  <c r="AM83" i="165"/>
  <c r="AL83" i="165" a="1"/>
  <c r="AL83" i="165"/>
  <c r="AK83" i="165" a="1"/>
  <c r="AK83" i="165"/>
  <c r="AJ83" i="165" a="1"/>
  <c r="AJ83" i="165"/>
  <c r="AI83" i="165" a="1"/>
  <c r="AI83" i="165"/>
  <c r="AH83" i="165" a="1"/>
  <c r="AH83" i="165"/>
  <c r="AG83" i="165" a="1"/>
  <c r="AG83" i="165"/>
  <c r="AF83" i="165" a="1"/>
  <c r="AF83" i="165"/>
  <c r="AE83" i="165" a="1"/>
  <c r="AE83" i="165"/>
  <c r="AD83" i="165" a="1"/>
  <c r="AD83" i="165"/>
  <c r="AC83" i="165" a="1"/>
  <c r="AC83" i="165"/>
  <c r="AA83" i="165" a="1"/>
  <c r="AA83" i="165"/>
  <c r="Z83" i="165" a="1"/>
  <c r="Z83" i="165"/>
  <c r="Y83" i="165" a="1"/>
  <c r="Y83" i="165"/>
  <c r="X83" i="165" a="1"/>
  <c r="X83" i="165"/>
  <c r="W83" i="165" a="1"/>
  <c r="W83" i="165"/>
  <c r="V83" i="165" a="1"/>
  <c r="V83" i="165"/>
  <c r="U83" i="165" a="1"/>
  <c r="U83" i="165"/>
  <c r="T83" i="165" a="1"/>
  <c r="T83" i="165"/>
  <c r="S83" i="165" a="1"/>
  <c r="S83" i="165"/>
  <c r="R83" i="165" a="1"/>
  <c r="R83" i="165"/>
  <c r="Q83" i="165" a="1"/>
  <c r="Q83" i="165"/>
  <c r="AT82" i="165" a="1"/>
  <c r="AT82" i="165"/>
  <c r="AS82" i="165" a="1"/>
  <c r="AS82" i="165"/>
  <c r="AR82" i="165" a="1"/>
  <c r="AR82" i="165"/>
  <c r="AQ82" i="165" a="1"/>
  <c r="AQ82" i="165"/>
  <c r="AM82" i="165" a="1"/>
  <c r="AM82" i="165"/>
  <c r="AK82" i="165" a="1"/>
  <c r="AK82" i="165"/>
  <c r="AI82" i="165" a="1"/>
  <c r="AI82" i="165"/>
  <c r="AH82" i="165" a="1"/>
  <c r="AH82" i="165"/>
  <c r="AG82" i="165" a="1"/>
  <c r="AG82" i="165"/>
  <c r="AF82" i="165" a="1"/>
  <c r="AF82" i="165"/>
  <c r="AE82" i="165" a="1"/>
  <c r="AE82" i="165"/>
  <c r="AT81" i="165" a="1"/>
  <c r="AT81" i="165"/>
  <c r="AS81" i="165" a="1"/>
  <c r="AS81" i="165"/>
  <c r="AR81" i="165" a="1"/>
  <c r="AR81" i="165"/>
  <c r="AQ81" i="165" a="1"/>
  <c r="AQ81" i="165"/>
  <c r="AM81" i="165" a="1"/>
  <c r="AM81" i="165"/>
  <c r="AK81" i="165" a="1"/>
  <c r="AK81" i="165"/>
  <c r="AI81" i="165" a="1"/>
  <c r="AI81" i="165"/>
  <c r="AH81" i="165" a="1"/>
  <c r="AH81" i="165"/>
  <c r="AG81" i="165" a="1"/>
  <c r="AG81" i="165"/>
  <c r="AF81" i="165" a="1"/>
  <c r="AF81" i="165"/>
  <c r="AE81" i="165" a="1"/>
  <c r="AE81" i="165"/>
  <c r="AT80" i="165" a="1"/>
  <c r="AT80" i="165"/>
  <c r="AS80" i="165" a="1"/>
  <c r="AS80" i="165"/>
  <c r="AR80" i="165" a="1"/>
  <c r="AR80" i="165"/>
  <c r="AQ80" i="165" a="1"/>
  <c r="AQ80" i="165"/>
  <c r="AM80" i="165" a="1"/>
  <c r="AM80" i="165"/>
  <c r="AK80" i="165" a="1"/>
  <c r="AK80" i="165"/>
  <c r="AI80" i="165" a="1"/>
  <c r="AI80" i="165"/>
  <c r="AH80" i="165" a="1"/>
  <c r="AH80" i="165"/>
  <c r="AG80" i="165" a="1"/>
  <c r="AG80" i="165"/>
  <c r="AF80" i="165" a="1"/>
  <c r="AF80" i="165"/>
  <c r="AE80" i="165" a="1"/>
  <c r="AE80" i="165"/>
  <c r="AT79" i="165" a="1"/>
  <c r="AT79" i="165"/>
  <c r="AS79" i="165" a="1"/>
  <c r="AS79" i="165"/>
  <c r="AR79" i="165" a="1"/>
  <c r="AR79" i="165"/>
  <c r="AQ79" i="165" a="1"/>
  <c r="AQ79" i="165"/>
  <c r="AM79" i="165" a="1"/>
  <c r="AM79" i="165"/>
  <c r="AK79" i="165" a="1"/>
  <c r="AK79" i="165"/>
  <c r="AI79" i="165" a="1"/>
  <c r="AI79" i="165"/>
  <c r="AH79" i="165" a="1"/>
  <c r="AH79" i="165"/>
  <c r="AG79" i="165" a="1"/>
  <c r="AG79" i="165"/>
  <c r="AF79" i="165" a="1"/>
  <c r="AF79" i="165"/>
  <c r="AE79" i="165" a="1"/>
  <c r="AE79" i="165"/>
  <c r="AT78" i="165" a="1"/>
  <c r="AT78" i="165"/>
  <c r="AS78" i="165" a="1"/>
  <c r="AS78" i="165"/>
  <c r="AR78" i="165" a="1"/>
  <c r="AR78" i="165"/>
  <c r="AQ78" i="165" a="1"/>
  <c r="AQ78" i="165"/>
  <c r="AM78" i="165" a="1"/>
  <c r="AM78" i="165"/>
  <c r="AK78" i="165" a="1"/>
  <c r="AK78" i="165"/>
  <c r="AI78" i="165" a="1"/>
  <c r="AI78" i="165"/>
  <c r="AH78" i="165" a="1"/>
  <c r="AH78" i="165"/>
  <c r="AG78" i="165" a="1"/>
  <c r="AG78" i="165"/>
  <c r="AF78" i="165" a="1"/>
  <c r="AF78" i="165"/>
  <c r="AE78" i="165" a="1"/>
  <c r="AE78" i="165"/>
  <c r="AT77" i="165" a="1"/>
  <c r="AT77" i="165"/>
  <c r="AS77" i="165" a="1"/>
  <c r="AS77" i="165"/>
  <c r="AR77" i="165" a="1"/>
  <c r="AR77" i="165"/>
  <c r="AQ77" i="165" a="1"/>
  <c r="AQ77" i="165"/>
  <c r="AM77" i="165" a="1"/>
  <c r="AM77" i="165"/>
  <c r="AK77" i="165" a="1"/>
  <c r="AK77" i="165"/>
  <c r="AI77" i="165" a="1"/>
  <c r="AI77" i="165"/>
  <c r="AH77" i="165" a="1"/>
  <c r="AH77" i="165"/>
  <c r="AG77" i="165" a="1"/>
  <c r="AG77" i="165"/>
  <c r="AF77" i="165" a="1"/>
  <c r="AF77" i="165"/>
  <c r="AE77" i="165" a="1"/>
  <c r="AE77" i="165"/>
  <c r="AT76" i="165" a="1"/>
  <c r="AT76" i="165"/>
  <c r="AS76" i="165" a="1"/>
  <c r="AS76" i="165"/>
  <c r="AR76" i="165" a="1"/>
  <c r="AR76" i="165"/>
  <c r="AQ76" i="165" a="1"/>
  <c r="AQ76" i="165"/>
  <c r="AM76" i="165" a="1"/>
  <c r="AM76" i="165"/>
  <c r="AK76" i="165" a="1"/>
  <c r="AK76" i="165"/>
  <c r="AI76" i="165" a="1"/>
  <c r="AI76" i="165"/>
  <c r="AH76" i="165" a="1"/>
  <c r="AH76" i="165"/>
  <c r="AG76" i="165" a="1"/>
  <c r="AG76" i="165"/>
  <c r="AF76" i="165" a="1"/>
  <c r="AF76" i="165"/>
  <c r="AE76" i="165" a="1"/>
  <c r="AE76" i="165"/>
  <c r="AT75" i="165" a="1"/>
  <c r="AT75" i="165"/>
  <c r="AS75" i="165" a="1"/>
  <c r="AS75" i="165"/>
  <c r="AR75" i="165" a="1"/>
  <c r="AR75" i="165"/>
  <c r="AQ75" i="165" a="1"/>
  <c r="AQ75" i="165"/>
  <c r="AM75" i="165" a="1"/>
  <c r="AM75" i="165"/>
  <c r="AK75" i="165" a="1"/>
  <c r="AK75" i="165"/>
  <c r="AI75" i="165" a="1"/>
  <c r="AI75" i="165"/>
  <c r="AH75" i="165" a="1"/>
  <c r="AH75" i="165"/>
  <c r="AG75" i="165" a="1"/>
  <c r="AG75" i="165"/>
  <c r="AF75" i="165" a="1"/>
  <c r="AF75" i="165"/>
  <c r="AE75" i="165" a="1"/>
  <c r="AE75" i="165"/>
  <c r="AT74" i="165" a="1"/>
  <c r="AT74" i="165"/>
  <c r="AS74" i="165" a="1"/>
  <c r="AS74" i="165"/>
  <c r="AR74" i="165" a="1"/>
  <c r="AR74" i="165"/>
  <c r="AQ74" i="165" a="1"/>
  <c r="AQ74" i="165"/>
  <c r="AM74" i="165" a="1"/>
  <c r="AM74" i="165"/>
  <c r="AK74" i="165" a="1"/>
  <c r="AK74" i="165"/>
  <c r="AI74" i="165" a="1"/>
  <c r="AI74" i="165"/>
  <c r="AH74" i="165" a="1"/>
  <c r="AH74" i="165"/>
  <c r="AG74" i="165" a="1"/>
  <c r="AG74" i="165"/>
  <c r="AF74" i="165" a="1"/>
  <c r="AF74" i="165"/>
  <c r="AE74" i="165" a="1"/>
  <c r="AE74" i="165"/>
  <c r="AT73" i="165" a="1"/>
  <c r="AT73" i="165"/>
  <c r="AS73" i="165" a="1"/>
  <c r="AS73" i="165"/>
  <c r="AR73" i="165" a="1"/>
  <c r="AR73" i="165"/>
  <c r="AQ73" i="165" a="1"/>
  <c r="AQ73" i="165"/>
  <c r="AM73" i="165" a="1"/>
  <c r="AM73" i="165"/>
  <c r="AK73" i="165" a="1"/>
  <c r="AK73" i="165"/>
  <c r="AI73" i="165" a="1"/>
  <c r="AI73" i="165"/>
  <c r="AH73" i="165" a="1"/>
  <c r="AH73" i="165"/>
  <c r="AG73" i="165" a="1"/>
  <c r="AG73" i="165"/>
  <c r="AF73" i="165" a="1"/>
  <c r="AF73" i="165"/>
  <c r="AE73" i="165" a="1"/>
  <c r="AE73" i="165"/>
  <c r="AT72" i="165" a="1"/>
  <c r="AT72" i="165"/>
  <c r="AS72" i="165" a="1"/>
  <c r="AS72" i="165"/>
  <c r="AR72" i="165" a="1"/>
  <c r="AR72" i="165"/>
  <c r="AQ72" i="165" a="1"/>
  <c r="AQ72" i="165"/>
  <c r="AM72" i="165" a="1"/>
  <c r="AM72" i="165"/>
  <c r="AK72" i="165" a="1"/>
  <c r="AK72" i="165"/>
  <c r="AI72" i="165" a="1"/>
  <c r="AI72" i="165"/>
  <c r="AH72" i="165" a="1"/>
  <c r="AH72" i="165"/>
  <c r="AG72" i="165" a="1"/>
  <c r="AG72" i="165"/>
  <c r="AF72" i="165" a="1"/>
  <c r="AF72" i="165"/>
  <c r="AE72" i="165" a="1"/>
  <c r="AE72" i="165"/>
  <c r="BG71" i="165" a="1"/>
  <c r="BG71" i="165"/>
  <c r="BF71" i="165" a="1"/>
  <c r="BF71" i="165"/>
  <c r="BD71" i="165" a="1"/>
  <c r="BD71" i="165"/>
  <c r="BC71" i="165" a="1"/>
  <c r="BC71" i="165"/>
  <c r="BA71" i="165" a="1"/>
  <c r="BA71" i="165"/>
  <c r="AZ71" i="165" a="1"/>
  <c r="AZ71" i="165"/>
  <c r="AY71" i="165" a="1"/>
  <c r="AY71" i="165"/>
  <c r="AX71" i="165" a="1"/>
  <c r="AX71" i="165"/>
  <c r="AW71" i="165" a="1"/>
  <c r="AW71" i="165"/>
  <c r="AV71" i="165" a="1"/>
  <c r="AV71" i="165"/>
  <c r="AU71" i="165" a="1"/>
  <c r="AU71" i="165"/>
  <c r="AT71" i="165" a="1"/>
  <c r="AT71" i="165"/>
  <c r="AS71" i="165" a="1"/>
  <c r="AS71" i="165"/>
  <c r="AR71" i="165" a="1"/>
  <c r="AR71" i="165"/>
  <c r="AQ71" i="165" a="1"/>
  <c r="AQ71" i="165"/>
  <c r="AP71" i="165" a="1"/>
  <c r="AP71" i="165"/>
  <c r="AO71" i="165" a="1"/>
  <c r="AO71" i="165"/>
  <c r="AN71" i="165" a="1"/>
  <c r="AN71" i="165"/>
  <c r="AM71" i="165" a="1"/>
  <c r="AM71" i="165"/>
  <c r="AL71" i="165" a="1"/>
  <c r="AL71" i="165"/>
  <c r="AK71" i="165" a="1"/>
  <c r="AK71" i="165"/>
  <c r="AJ71" i="165" a="1"/>
  <c r="AJ71" i="165"/>
  <c r="AI71" i="165" a="1"/>
  <c r="AI71" i="165"/>
  <c r="AH71" i="165" a="1"/>
  <c r="AH71" i="165"/>
  <c r="AG71" i="165" a="1"/>
  <c r="AG71" i="165"/>
  <c r="AF71" i="165" a="1"/>
  <c r="AF71" i="165"/>
  <c r="AE71" i="165" a="1"/>
  <c r="AE71" i="165"/>
  <c r="AD71" i="165" a="1"/>
  <c r="AD71" i="165"/>
  <c r="AC71" i="165" a="1"/>
  <c r="AC71" i="165"/>
  <c r="AA71" i="165" a="1"/>
  <c r="AA71" i="165"/>
  <c r="Z71" i="165" a="1"/>
  <c r="Z71" i="165"/>
  <c r="Y71" i="165" a="1"/>
  <c r="Y71" i="165"/>
  <c r="X71" i="165" a="1"/>
  <c r="X71" i="165"/>
  <c r="W71" i="165" a="1"/>
  <c r="W71" i="165"/>
  <c r="V71" i="165" a="1"/>
  <c r="V71" i="165"/>
  <c r="U71" i="165" a="1"/>
  <c r="U71" i="165"/>
  <c r="T71" i="165" a="1"/>
  <c r="T71" i="165"/>
  <c r="S71" i="165" a="1"/>
  <c r="S71" i="165"/>
  <c r="R71" i="165" a="1"/>
  <c r="R71" i="165"/>
  <c r="Q71" i="165" a="1"/>
  <c r="Q71" i="165"/>
  <c r="BG70" i="165" a="1"/>
  <c r="BG70" i="165"/>
  <c r="BF70" i="165" a="1"/>
  <c r="BF70" i="165"/>
  <c r="BD70" i="165" a="1"/>
  <c r="BD70" i="165"/>
  <c r="BC70" i="165" a="1"/>
  <c r="BC70" i="165"/>
  <c r="BA70" i="165" a="1"/>
  <c r="BA70" i="165"/>
  <c r="AZ70" i="165" a="1"/>
  <c r="AZ70" i="165"/>
  <c r="AY70" i="165" a="1"/>
  <c r="AY70" i="165"/>
  <c r="AX70" i="165" a="1"/>
  <c r="AX70" i="165"/>
  <c r="AW70" i="165" a="1"/>
  <c r="AW70" i="165"/>
  <c r="AV70" i="165" a="1"/>
  <c r="AV70" i="165"/>
  <c r="AU70" i="165" a="1"/>
  <c r="AU70" i="165"/>
  <c r="AT70" i="165" a="1"/>
  <c r="AT70" i="165"/>
  <c r="AS70" i="165" a="1"/>
  <c r="AS70" i="165"/>
  <c r="AR70" i="165" a="1"/>
  <c r="AR70" i="165"/>
  <c r="AQ70" i="165" a="1"/>
  <c r="AQ70" i="165"/>
  <c r="AP70" i="165" a="1"/>
  <c r="AP70" i="165"/>
  <c r="AO70" i="165" a="1"/>
  <c r="AO70" i="165"/>
  <c r="AN70" i="165" a="1"/>
  <c r="AN70" i="165"/>
  <c r="AM70" i="165" a="1"/>
  <c r="AM70" i="165"/>
  <c r="AL70" i="165" a="1"/>
  <c r="AL70" i="165"/>
  <c r="AK70" i="165" a="1"/>
  <c r="AK70" i="165"/>
  <c r="AJ70" i="165" a="1"/>
  <c r="AJ70" i="165"/>
  <c r="AI70" i="165" a="1"/>
  <c r="AI70" i="165"/>
  <c r="AH70" i="165" a="1"/>
  <c r="AH70" i="165"/>
  <c r="AG70" i="165" a="1"/>
  <c r="AG70" i="165"/>
  <c r="AF70" i="165" a="1"/>
  <c r="AF70" i="165"/>
  <c r="AE70" i="165" a="1"/>
  <c r="AE70" i="165"/>
  <c r="AD70" i="165" a="1"/>
  <c r="AD70" i="165"/>
  <c r="AC70" i="165" a="1"/>
  <c r="AC70" i="165"/>
  <c r="AA70" i="165" a="1"/>
  <c r="AA70" i="165"/>
  <c r="Z70" i="165" a="1"/>
  <c r="Z70" i="165"/>
  <c r="Y70" i="165" a="1"/>
  <c r="Y70" i="165"/>
  <c r="X70" i="165" a="1"/>
  <c r="X70" i="165"/>
  <c r="W70" i="165" a="1"/>
  <c r="W70" i="165"/>
  <c r="V70" i="165" a="1"/>
  <c r="V70" i="165"/>
  <c r="U70" i="165" a="1"/>
  <c r="U70" i="165"/>
  <c r="T70" i="165" a="1"/>
  <c r="T70" i="165"/>
  <c r="S70" i="165" a="1"/>
  <c r="S70" i="165"/>
  <c r="R70" i="165" a="1"/>
  <c r="R70" i="165"/>
  <c r="Q70" i="165" a="1"/>
  <c r="Q70" i="165"/>
  <c r="BG69" i="165" a="1"/>
  <c r="BG69" i="165"/>
  <c r="BF69" i="165" a="1"/>
  <c r="BF69" i="165"/>
  <c r="BD69" i="165" a="1"/>
  <c r="BD69" i="165"/>
  <c r="BC69" i="165" a="1"/>
  <c r="BC69" i="165"/>
  <c r="BA69" i="165" a="1"/>
  <c r="BA69" i="165"/>
  <c r="AZ69" i="165" a="1"/>
  <c r="AZ69" i="165"/>
  <c r="AY69" i="165" a="1"/>
  <c r="AY69" i="165"/>
  <c r="AX69" i="165" a="1"/>
  <c r="AX69" i="165"/>
  <c r="AW69" i="165" a="1"/>
  <c r="AW69" i="165"/>
  <c r="AV69" i="165" a="1"/>
  <c r="AV69" i="165"/>
  <c r="AU69" i="165" a="1"/>
  <c r="AU69" i="165"/>
  <c r="AT69" i="165" a="1"/>
  <c r="AT69" i="165"/>
  <c r="AS69" i="165" a="1"/>
  <c r="AS69" i="165"/>
  <c r="AR69" i="165" a="1"/>
  <c r="AR69" i="165"/>
  <c r="AQ69" i="165" a="1"/>
  <c r="AQ69" i="165"/>
  <c r="AP69" i="165" a="1"/>
  <c r="AP69" i="165"/>
  <c r="AO69" i="165" a="1"/>
  <c r="AO69" i="165"/>
  <c r="AN69" i="165" a="1"/>
  <c r="AN69" i="165"/>
  <c r="AM69" i="165" a="1"/>
  <c r="AM69" i="165"/>
  <c r="AL69" i="165" a="1"/>
  <c r="AL69" i="165"/>
  <c r="AK69" i="165" a="1"/>
  <c r="AK69" i="165"/>
  <c r="AJ69" i="165" a="1"/>
  <c r="AJ69" i="165"/>
  <c r="AI69" i="165" a="1"/>
  <c r="AI69" i="165"/>
  <c r="AH69" i="165" a="1"/>
  <c r="AH69" i="165"/>
  <c r="AG69" i="165" a="1"/>
  <c r="AG69" i="165"/>
  <c r="AF69" i="165" a="1"/>
  <c r="AF69" i="165"/>
  <c r="AE69" i="165" a="1"/>
  <c r="AE69" i="165"/>
  <c r="AD69" i="165" a="1"/>
  <c r="AD69" i="165"/>
  <c r="AC69" i="165" a="1"/>
  <c r="AC69" i="165"/>
  <c r="AA69" i="165" a="1"/>
  <c r="AA69" i="165"/>
  <c r="Z69" i="165" a="1"/>
  <c r="Z69" i="165"/>
  <c r="Y69" i="165" a="1"/>
  <c r="Y69" i="165"/>
  <c r="X69" i="165" a="1"/>
  <c r="X69" i="165"/>
  <c r="W69" i="165" a="1"/>
  <c r="W69" i="165"/>
  <c r="V69" i="165" a="1"/>
  <c r="V69" i="165"/>
  <c r="U69" i="165" a="1"/>
  <c r="U69" i="165"/>
  <c r="T69" i="165" a="1"/>
  <c r="T69" i="165"/>
  <c r="S69" i="165" a="1"/>
  <c r="S69" i="165"/>
  <c r="R69" i="165" a="1"/>
  <c r="R69" i="165"/>
  <c r="Q69" i="165" a="1"/>
  <c r="Q69" i="165"/>
  <c r="BG68" i="165" a="1"/>
  <c r="BG68" i="165"/>
  <c r="BF68" i="165" a="1"/>
  <c r="BF68" i="165"/>
  <c r="BD68" i="165" a="1"/>
  <c r="BD68" i="165"/>
  <c r="BC68" i="165" a="1"/>
  <c r="BC68" i="165"/>
  <c r="BA68" i="165" a="1"/>
  <c r="BA68" i="165"/>
  <c r="AZ68" i="165" a="1"/>
  <c r="AZ68" i="165"/>
  <c r="AY68" i="165" a="1"/>
  <c r="AY68" i="165"/>
  <c r="AX68" i="165" a="1"/>
  <c r="AX68" i="165"/>
  <c r="AW68" i="165" a="1"/>
  <c r="AW68" i="165"/>
  <c r="AV68" i="165" a="1"/>
  <c r="AV68" i="165"/>
  <c r="AU68" i="165" a="1"/>
  <c r="AU68" i="165"/>
  <c r="AT68" i="165" a="1"/>
  <c r="AT68" i="165"/>
  <c r="AS68" i="165" a="1"/>
  <c r="AS68" i="165"/>
  <c r="AR68" i="165" a="1"/>
  <c r="AR68" i="165"/>
  <c r="AQ68" i="165" a="1"/>
  <c r="AQ68" i="165"/>
  <c r="AP68" i="165" a="1"/>
  <c r="AP68" i="165"/>
  <c r="AO68" i="165" a="1"/>
  <c r="AO68" i="165"/>
  <c r="AN68" i="165" a="1"/>
  <c r="AN68" i="165"/>
  <c r="AM68" i="165" a="1"/>
  <c r="AM68" i="165"/>
  <c r="AL68" i="165" a="1"/>
  <c r="AL68" i="165"/>
  <c r="AK68" i="165" a="1"/>
  <c r="AK68" i="165"/>
  <c r="AJ68" i="165" a="1"/>
  <c r="AJ68" i="165"/>
  <c r="AI68" i="165" a="1"/>
  <c r="AI68" i="165"/>
  <c r="AH68" i="165" a="1"/>
  <c r="AH68" i="165"/>
  <c r="AG68" i="165" a="1"/>
  <c r="AG68" i="165"/>
  <c r="AF68" i="165" a="1"/>
  <c r="AF68" i="165"/>
  <c r="AE68" i="165" a="1"/>
  <c r="AE68" i="165"/>
  <c r="AD68" i="165" a="1"/>
  <c r="AD68" i="165"/>
  <c r="AC68" i="165" a="1"/>
  <c r="AC68" i="165"/>
  <c r="AA68" i="165" a="1"/>
  <c r="AA68" i="165"/>
  <c r="Z68" i="165" a="1"/>
  <c r="Z68" i="165"/>
  <c r="Y68" i="165" a="1"/>
  <c r="Y68" i="165"/>
  <c r="X68" i="165" a="1"/>
  <c r="X68" i="165"/>
  <c r="W68" i="165" a="1"/>
  <c r="W68" i="165"/>
  <c r="V68" i="165" a="1"/>
  <c r="V68" i="165"/>
  <c r="U68" i="165" a="1"/>
  <c r="U68" i="165"/>
  <c r="T68" i="165" a="1"/>
  <c r="T68" i="165"/>
  <c r="S68" i="165" a="1"/>
  <c r="S68" i="165"/>
  <c r="R68" i="165" a="1"/>
  <c r="R68" i="165"/>
  <c r="Q68" i="165" a="1"/>
  <c r="Q68" i="165"/>
  <c r="AM67" i="165" a="1"/>
  <c r="AM67" i="165"/>
  <c r="AK67" i="165" a="1"/>
  <c r="AK67" i="165"/>
  <c r="AI67" i="165" a="1"/>
  <c r="AI67" i="165"/>
  <c r="AH67" i="165" a="1"/>
  <c r="AH67" i="165"/>
  <c r="AG67" i="165" a="1"/>
  <c r="AG67" i="165"/>
  <c r="AF67" i="165" a="1"/>
  <c r="AF67" i="165"/>
  <c r="AE67" i="165" a="1"/>
  <c r="AE67" i="165"/>
  <c r="AM66" i="165" a="1"/>
  <c r="AM66" i="165"/>
  <c r="AK66" i="165" a="1"/>
  <c r="AK66" i="165"/>
  <c r="AI66" i="165" a="1"/>
  <c r="AI66" i="165"/>
  <c r="AH66" i="165" a="1"/>
  <c r="AH66" i="165"/>
  <c r="AG66" i="165" a="1"/>
  <c r="AG66" i="165"/>
  <c r="AF66" i="165" a="1"/>
  <c r="AF66" i="165"/>
  <c r="AE66" i="165" a="1"/>
  <c r="AE66" i="165"/>
  <c r="AM65" i="165" a="1"/>
  <c r="AM65" i="165"/>
  <c r="AK65" i="165" a="1"/>
  <c r="AK65" i="165"/>
  <c r="AI65" i="165" a="1"/>
  <c r="AI65" i="165"/>
  <c r="AH65" i="165" a="1"/>
  <c r="AH65" i="165"/>
  <c r="AG65" i="165" a="1"/>
  <c r="AG65" i="165"/>
  <c r="AF65" i="165" a="1"/>
  <c r="AF65" i="165"/>
  <c r="AE65" i="165" a="1"/>
  <c r="AE65" i="165"/>
  <c r="AM64" i="165" a="1"/>
  <c r="AM64" i="165"/>
  <c r="AK64" i="165" a="1"/>
  <c r="AK64" i="165"/>
  <c r="AI64" i="165" a="1"/>
  <c r="AI64" i="165"/>
  <c r="AH64" i="165" a="1"/>
  <c r="AH64" i="165"/>
  <c r="AG64" i="165" a="1"/>
  <c r="AG64" i="165"/>
  <c r="AF64" i="165" a="1"/>
  <c r="AF64" i="165"/>
  <c r="AE64" i="165" a="1"/>
  <c r="AE64" i="165"/>
  <c r="BG63" i="165" a="1"/>
  <c r="BG63" i="165"/>
  <c r="BF63" i="165" a="1"/>
  <c r="BF63" i="165"/>
  <c r="BD63" i="165" a="1"/>
  <c r="BD63" i="165"/>
  <c r="BC63" i="165" a="1"/>
  <c r="BC63" i="165"/>
  <c r="BA63" i="165" a="1"/>
  <c r="BA63" i="165"/>
  <c r="AZ63" i="165" a="1"/>
  <c r="AZ63" i="165"/>
  <c r="AY63" i="165" a="1"/>
  <c r="AY63" i="165"/>
  <c r="AX63" i="165" a="1"/>
  <c r="AX63" i="165"/>
  <c r="AW63" i="165" a="1"/>
  <c r="AW63" i="165"/>
  <c r="AV63" i="165" a="1"/>
  <c r="AV63" i="165"/>
  <c r="AU63" i="165" a="1"/>
  <c r="AU63" i="165"/>
  <c r="AT63" i="165" a="1"/>
  <c r="AT63" i="165"/>
  <c r="AS63" i="165" a="1"/>
  <c r="AS63" i="165"/>
  <c r="AR63" i="165" a="1"/>
  <c r="AR63" i="165"/>
  <c r="AQ63" i="165" a="1"/>
  <c r="AQ63" i="165"/>
  <c r="AP63" i="165" a="1"/>
  <c r="AP63" i="165"/>
  <c r="AO63" i="165" a="1"/>
  <c r="AO63" i="165"/>
  <c r="AN63" i="165" a="1"/>
  <c r="AN63" i="165"/>
  <c r="AM63" i="165" a="1"/>
  <c r="AM63" i="165"/>
  <c r="AL63" i="165" a="1"/>
  <c r="AL63" i="165"/>
  <c r="AK63" i="165" a="1"/>
  <c r="AK63" i="165"/>
  <c r="AJ63" i="165" a="1"/>
  <c r="AJ63" i="165"/>
  <c r="AI63" i="165" a="1"/>
  <c r="AI63" i="165"/>
  <c r="AH63" i="165" a="1"/>
  <c r="AH63" i="165"/>
  <c r="AG63" i="165" a="1"/>
  <c r="AG63" i="165"/>
  <c r="AF63" i="165" a="1"/>
  <c r="AF63" i="165"/>
  <c r="AE63" i="165" a="1"/>
  <c r="AE63" i="165"/>
  <c r="AD63" i="165" a="1"/>
  <c r="AD63" i="165"/>
  <c r="AC63" i="165" a="1"/>
  <c r="AC63" i="165"/>
  <c r="AA63" i="165" a="1"/>
  <c r="AA63" i="165"/>
  <c r="Z63" i="165" a="1"/>
  <c r="Z63" i="165"/>
  <c r="Y63" i="165" a="1"/>
  <c r="Y63" i="165"/>
  <c r="X63" i="165" a="1"/>
  <c r="X63" i="165"/>
  <c r="W63" i="165" a="1"/>
  <c r="W63" i="165"/>
  <c r="V63" i="165" a="1"/>
  <c r="V63" i="165"/>
  <c r="U63" i="165" a="1"/>
  <c r="U63" i="165"/>
  <c r="T63" i="165" a="1"/>
  <c r="T63" i="165"/>
  <c r="S63" i="165" a="1"/>
  <c r="S63" i="165"/>
  <c r="R63" i="165" a="1"/>
  <c r="R63" i="165"/>
  <c r="Q63" i="165" a="1"/>
  <c r="Q63" i="165"/>
  <c r="AM62" i="165" a="1"/>
  <c r="AM62" i="165"/>
  <c r="AK62" i="165" a="1"/>
  <c r="AK62" i="165"/>
  <c r="AI62" i="165" a="1"/>
  <c r="AI62" i="165"/>
  <c r="AH62" i="165" a="1"/>
  <c r="AH62" i="165"/>
  <c r="AG62" i="165" a="1"/>
  <c r="AG62" i="165"/>
  <c r="AF62" i="165" a="1"/>
  <c r="AF62" i="165"/>
  <c r="AE62" i="165" a="1"/>
  <c r="AE62" i="165"/>
  <c r="AM61" i="165" a="1"/>
  <c r="AM61" i="165"/>
  <c r="AK61" i="165" a="1"/>
  <c r="AK61" i="165"/>
  <c r="AI61" i="165" a="1"/>
  <c r="AI61" i="165"/>
  <c r="AH61" i="165" a="1"/>
  <c r="AH61" i="165"/>
  <c r="AG61" i="165" a="1"/>
  <c r="AG61" i="165"/>
  <c r="AF61" i="165" a="1"/>
  <c r="AF61" i="165"/>
  <c r="AE61" i="165" a="1"/>
  <c r="AE61" i="165"/>
  <c r="AM60" i="165" a="1"/>
  <c r="AM60" i="165"/>
  <c r="AK60" i="165" a="1"/>
  <c r="AK60" i="165"/>
  <c r="AI60" i="165" a="1"/>
  <c r="AI60" i="165"/>
  <c r="AH60" i="165" a="1"/>
  <c r="AH60" i="165"/>
  <c r="AG60" i="165" a="1"/>
  <c r="AG60" i="165"/>
  <c r="AF60" i="165" a="1"/>
  <c r="AF60" i="165"/>
  <c r="AE60" i="165" a="1"/>
  <c r="AE60" i="165"/>
  <c r="AM59" i="165" a="1"/>
  <c r="AM59" i="165"/>
  <c r="AK59" i="165" a="1"/>
  <c r="AK59" i="165"/>
  <c r="AI59" i="165" a="1"/>
  <c r="AI59" i="165"/>
  <c r="AH59" i="165" a="1"/>
  <c r="AH59" i="165"/>
  <c r="AG59" i="165" a="1"/>
  <c r="AG59" i="165"/>
  <c r="AF59" i="165" a="1"/>
  <c r="AF59" i="165"/>
  <c r="AE59" i="165" a="1"/>
  <c r="AE59" i="165"/>
  <c r="BG58" i="165" a="1"/>
  <c r="BG58" i="165"/>
  <c r="BF58" i="165" a="1"/>
  <c r="BF58" i="165"/>
  <c r="BD58" i="165" a="1"/>
  <c r="BD58" i="165"/>
  <c r="BC58" i="165" a="1"/>
  <c r="BC58" i="165"/>
  <c r="BA58" i="165" a="1"/>
  <c r="BA58" i="165"/>
  <c r="AZ58" i="165" a="1"/>
  <c r="AZ58" i="165"/>
  <c r="AY58" i="165" a="1"/>
  <c r="AY58" i="165"/>
  <c r="AX58" i="165" a="1"/>
  <c r="AX58" i="165"/>
  <c r="AW58" i="165" a="1"/>
  <c r="AW58" i="165"/>
  <c r="AV58" i="165" a="1"/>
  <c r="AV58" i="165"/>
  <c r="AU58" i="165" a="1"/>
  <c r="AU58" i="165"/>
  <c r="AT58" i="165" a="1"/>
  <c r="AT58" i="165"/>
  <c r="AS58" i="165" a="1"/>
  <c r="AS58" i="165"/>
  <c r="AR58" i="165" a="1"/>
  <c r="AR58" i="165"/>
  <c r="AQ58" i="165" a="1"/>
  <c r="AQ58" i="165"/>
  <c r="AP58" i="165" a="1"/>
  <c r="AP58" i="165"/>
  <c r="AO58" i="165" a="1"/>
  <c r="AO58" i="165"/>
  <c r="AN58" i="165" a="1"/>
  <c r="AN58" i="165"/>
  <c r="AM58" i="165" a="1"/>
  <c r="AM58" i="165"/>
  <c r="AL58" i="165" a="1"/>
  <c r="AL58" i="165"/>
  <c r="AK58" i="165" a="1"/>
  <c r="AK58" i="165"/>
  <c r="AJ58" i="165" a="1"/>
  <c r="AJ58" i="165"/>
  <c r="AI58" i="165" a="1"/>
  <c r="AI58" i="165"/>
  <c r="AH58" i="165" a="1"/>
  <c r="AH58" i="165"/>
  <c r="AG58" i="165" a="1"/>
  <c r="AG58" i="165"/>
  <c r="AF58" i="165" a="1"/>
  <c r="AF58" i="165"/>
  <c r="AE58" i="165" a="1"/>
  <c r="AE58" i="165"/>
  <c r="AD58" i="165" a="1"/>
  <c r="AD58" i="165"/>
  <c r="AC58" i="165" a="1"/>
  <c r="AC58" i="165"/>
  <c r="AA58" i="165" a="1"/>
  <c r="AA58" i="165"/>
  <c r="Z58" i="165" a="1"/>
  <c r="Z58" i="165"/>
  <c r="Y58" i="165" a="1"/>
  <c r="Y58" i="165"/>
  <c r="X58" i="165" a="1"/>
  <c r="X58" i="165"/>
  <c r="W58" i="165" a="1"/>
  <c r="W58" i="165"/>
  <c r="V58" i="165" a="1"/>
  <c r="V58" i="165"/>
  <c r="U58" i="165" a="1"/>
  <c r="U58" i="165"/>
  <c r="T58" i="165" a="1"/>
  <c r="T58" i="165"/>
  <c r="S58" i="165" a="1"/>
  <c r="S58" i="165"/>
  <c r="R58" i="165" a="1"/>
  <c r="R58" i="165"/>
  <c r="Q58" i="165" a="1"/>
  <c r="Q58" i="165"/>
  <c r="AM57" i="165" a="1"/>
  <c r="AM57" i="165"/>
  <c r="AK57" i="165" a="1"/>
  <c r="AK57" i="165"/>
  <c r="AI57" i="165" a="1"/>
  <c r="AI57" i="165"/>
  <c r="AH57" i="165" a="1"/>
  <c r="AH57" i="165"/>
  <c r="AG57" i="165" a="1"/>
  <c r="AG57" i="165"/>
  <c r="AF57" i="165" a="1"/>
  <c r="AF57" i="165"/>
  <c r="AE57" i="165" a="1"/>
  <c r="AE57" i="165"/>
  <c r="AM56" i="165" a="1"/>
  <c r="AM56" i="165"/>
  <c r="AK56" i="165" a="1"/>
  <c r="AK56" i="165"/>
  <c r="AI56" i="165" a="1"/>
  <c r="AI56" i="165"/>
  <c r="AH56" i="165" a="1"/>
  <c r="AH56" i="165"/>
  <c r="AG56" i="165" a="1"/>
  <c r="AG56" i="165"/>
  <c r="AF56" i="165" a="1"/>
  <c r="AF56" i="165"/>
  <c r="AE56" i="165" a="1"/>
  <c r="AE56" i="165"/>
  <c r="AM55" i="165" a="1"/>
  <c r="AM55" i="165"/>
  <c r="AK55" i="165" a="1"/>
  <c r="AK55" i="165"/>
  <c r="AI55" i="165" a="1"/>
  <c r="AI55" i="165"/>
  <c r="AH55" i="165" a="1"/>
  <c r="AH55" i="165"/>
  <c r="AG55" i="165" a="1"/>
  <c r="AG55" i="165"/>
  <c r="AF55" i="165" a="1"/>
  <c r="AF55" i="165"/>
  <c r="AE55" i="165" a="1"/>
  <c r="AE55" i="165"/>
  <c r="AM54" i="165" a="1"/>
  <c r="AM54" i="165"/>
  <c r="AK54" i="165" a="1"/>
  <c r="AK54" i="165"/>
  <c r="AI54" i="165" a="1"/>
  <c r="AI54" i="165"/>
  <c r="AH54" i="165" a="1"/>
  <c r="AH54" i="165"/>
  <c r="AG54" i="165" a="1"/>
  <c r="AG54" i="165"/>
  <c r="AF54" i="165" a="1"/>
  <c r="AF54" i="165"/>
  <c r="AE54" i="165" a="1"/>
  <c r="AE54" i="165"/>
  <c r="AM53" i="165" a="1"/>
  <c r="AM53" i="165"/>
  <c r="AK53" i="165" a="1"/>
  <c r="AK53" i="165"/>
  <c r="AI53" i="165" a="1"/>
  <c r="AI53" i="165"/>
  <c r="AH53" i="165" a="1"/>
  <c r="AH53" i="165"/>
  <c r="AG53" i="165" a="1"/>
  <c r="AG53" i="165"/>
  <c r="AF53" i="165" a="1"/>
  <c r="AF53" i="165"/>
  <c r="AE53" i="165" a="1"/>
  <c r="AE53" i="165"/>
  <c r="AM52" i="165" a="1"/>
  <c r="AM52" i="165"/>
  <c r="AK52" i="165" a="1"/>
  <c r="AK52" i="165"/>
  <c r="AI52" i="165" a="1"/>
  <c r="AI52" i="165"/>
  <c r="AH52" i="165" a="1"/>
  <c r="AH52" i="165"/>
  <c r="AG52" i="165" a="1"/>
  <c r="AG52" i="165"/>
  <c r="AF52" i="165" a="1"/>
  <c r="AF52" i="165"/>
  <c r="AE52" i="165" a="1"/>
  <c r="AE52" i="165"/>
  <c r="AM51" i="165" a="1"/>
  <c r="AM51" i="165"/>
  <c r="AK51" i="165" a="1"/>
  <c r="AK51" i="165"/>
  <c r="AI51" i="165" a="1"/>
  <c r="AI51" i="165"/>
  <c r="AH51" i="165" a="1"/>
  <c r="AH51" i="165"/>
  <c r="AG51" i="165" a="1"/>
  <c r="AG51" i="165"/>
  <c r="AF51" i="165" a="1"/>
  <c r="AF51" i="165"/>
  <c r="AE51" i="165" a="1"/>
  <c r="AE51" i="165"/>
  <c r="AM50" i="165" a="1"/>
  <c r="AM50" i="165"/>
  <c r="AK50" i="165" a="1"/>
  <c r="AK50" i="165"/>
  <c r="AI50" i="165" a="1"/>
  <c r="AI50" i="165"/>
  <c r="AH50" i="165" a="1"/>
  <c r="AH50" i="165"/>
  <c r="AG50" i="165" a="1"/>
  <c r="AG50" i="165"/>
  <c r="AF50" i="165" a="1"/>
  <c r="AF50" i="165"/>
  <c r="AE50" i="165" a="1"/>
  <c r="AE50" i="165"/>
  <c r="AM49" i="165" a="1"/>
  <c r="AM49" i="165"/>
  <c r="AK49" i="165" a="1"/>
  <c r="AK49" i="165"/>
  <c r="AI49" i="165" a="1"/>
  <c r="AI49" i="165"/>
  <c r="AH49" i="165" a="1"/>
  <c r="AH49" i="165"/>
  <c r="AG49" i="165" a="1"/>
  <c r="AG49" i="165"/>
  <c r="AF49" i="165" a="1"/>
  <c r="AF49" i="165"/>
  <c r="AE49" i="165" a="1"/>
  <c r="AE49" i="165"/>
  <c r="AM48" i="165" a="1"/>
  <c r="AM48" i="165"/>
  <c r="AK48" i="165" a="1"/>
  <c r="AK48" i="165"/>
  <c r="AI48" i="165" a="1"/>
  <c r="AI48" i="165"/>
  <c r="AH48" i="165" a="1"/>
  <c r="AH48" i="165"/>
  <c r="AG48" i="165" a="1"/>
  <c r="AG48" i="165"/>
  <c r="AF48" i="165" a="1"/>
  <c r="AF48" i="165"/>
  <c r="AE48" i="165" a="1"/>
  <c r="AE48" i="165"/>
  <c r="AM47" i="165" a="1"/>
  <c r="AM47" i="165"/>
  <c r="AK47" i="165" a="1"/>
  <c r="AK47" i="165"/>
  <c r="AI47" i="165" a="1"/>
  <c r="AI47" i="165"/>
  <c r="AH47" i="165" a="1"/>
  <c r="AH47" i="165"/>
  <c r="AG47" i="165" a="1"/>
  <c r="AG47" i="165"/>
  <c r="AF47" i="165" a="1"/>
  <c r="AF47" i="165"/>
  <c r="AE47" i="165" a="1"/>
  <c r="AE47" i="165"/>
  <c r="AM46" i="165" a="1"/>
  <c r="AM46" i="165"/>
  <c r="AK46" i="165" a="1"/>
  <c r="AK46" i="165"/>
  <c r="AI46" i="165" a="1"/>
  <c r="AI46" i="165"/>
  <c r="AH46" i="165" a="1"/>
  <c r="AH46" i="165"/>
  <c r="AG46" i="165" a="1"/>
  <c r="AG46" i="165"/>
  <c r="AF46" i="165" a="1"/>
  <c r="AF46" i="165"/>
  <c r="AE46" i="165" a="1"/>
  <c r="AE46" i="165"/>
  <c r="AM45" i="165" a="1"/>
  <c r="AM45" i="165"/>
  <c r="AK45" i="165" a="1"/>
  <c r="AK45" i="165"/>
  <c r="AI45" i="165" a="1"/>
  <c r="AI45" i="165"/>
  <c r="AH45" i="165" a="1"/>
  <c r="AH45" i="165"/>
  <c r="AG45" i="165" a="1"/>
  <c r="AG45" i="165"/>
  <c r="AF45" i="165" a="1"/>
  <c r="AF45" i="165"/>
  <c r="AE45" i="165" a="1"/>
  <c r="AE45" i="165"/>
  <c r="AM44" i="165" a="1"/>
  <c r="AM44" i="165"/>
  <c r="AK44" i="165" a="1"/>
  <c r="AK44" i="165"/>
  <c r="AI44" i="165" a="1"/>
  <c r="AI44" i="165"/>
  <c r="AH44" i="165" a="1"/>
  <c r="AH44" i="165"/>
  <c r="AG44" i="165" a="1"/>
  <c r="AG44" i="165"/>
  <c r="AF44" i="165" a="1"/>
  <c r="AF44" i="165"/>
  <c r="AE44" i="165" a="1"/>
  <c r="AE44" i="165"/>
  <c r="BG43" i="165" a="1"/>
  <c r="BG43" i="165"/>
  <c r="BF43" i="165" a="1"/>
  <c r="BF43" i="165"/>
  <c r="BD43" i="165" a="1"/>
  <c r="BD43" i="165"/>
  <c r="BC43" i="165" a="1"/>
  <c r="BC43" i="165"/>
  <c r="BA43" i="165" a="1"/>
  <c r="BA43" i="165"/>
  <c r="AZ43" i="165" a="1"/>
  <c r="AZ43" i="165"/>
  <c r="AY43" i="165" a="1"/>
  <c r="AY43" i="165"/>
  <c r="AX43" i="165" a="1"/>
  <c r="AX43" i="165"/>
  <c r="AW43" i="165" a="1"/>
  <c r="AW43" i="165"/>
  <c r="AV43" i="165" a="1"/>
  <c r="AV43" i="165"/>
  <c r="AU43" i="165" a="1"/>
  <c r="AU43" i="165"/>
  <c r="AT43" i="165" a="1"/>
  <c r="AT43" i="165"/>
  <c r="AS43" i="165" a="1"/>
  <c r="AS43" i="165"/>
  <c r="AR43" i="165" a="1"/>
  <c r="AR43" i="165"/>
  <c r="AQ43" i="165" a="1"/>
  <c r="AQ43" i="165"/>
  <c r="AP43" i="165" a="1"/>
  <c r="AP43" i="165"/>
  <c r="AO43" i="165" a="1"/>
  <c r="AO43" i="165"/>
  <c r="AN43" i="165" a="1"/>
  <c r="AN43" i="165"/>
  <c r="AM43" i="165" a="1"/>
  <c r="AM43" i="165"/>
  <c r="AL43" i="165" a="1"/>
  <c r="AL43" i="165"/>
  <c r="AK43" i="165" a="1"/>
  <c r="AK43" i="165"/>
  <c r="AJ43" i="165" a="1"/>
  <c r="AJ43" i="165"/>
  <c r="AI43" i="165" a="1"/>
  <c r="AI43" i="165"/>
  <c r="AH43" i="165" a="1"/>
  <c r="AH43" i="165"/>
  <c r="AG43" i="165" a="1"/>
  <c r="AG43" i="165"/>
  <c r="AF43" i="165" a="1"/>
  <c r="AF43" i="165"/>
  <c r="AE43" i="165" a="1"/>
  <c r="AE43" i="165"/>
  <c r="AD43" i="165" a="1"/>
  <c r="AD43" i="165"/>
  <c r="AC43" i="165" a="1"/>
  <c r="AC43" i="165"/>
  <c r="AA43" i="165" a="1"/>
  <c r="AA43" i="165"/>
  <c r="Z43" i="165" a="1"/>
  <c r="Z43" i="165"/>
  <c r="Y43" i="165" a="1"/>
  <c r="Y43" i="165"/>
  <c r="X43" i="165" a="1"/>
  <c r="X43" i="165"/>
  <c r="W43" i="165" a="1"/>
  <c r="W43" i="165"/>
  <c r="V43" i="165" a="1"/>
  <c r="V43" i="165"/>
  <c r="U43" i="165" a="1"/>
  <c r="U43" i="165"/>
  <c r="T43" i="165" a="1"/>
  <c r="T43" i="165"/>
  <c r="S43" i="165" a="1"/>
  <c r="S43" i="165"/>
  <c r="R43" i="165" a="1"/>
  <c r="R43" i="165"/>
  <c r="Q43" i="165" a="1"/>
  <c r="Q43" i="165"/>
  <c r="AM42" i="165" a="1"/>
  <c r="AM42" i="165"/>
  <c r="AK42" i="165" a="1"/>
  <c r="AK42" i="165"/>
  <c r="AI42" i="165" a="1"/>
  <c r="AI42" i="165"/>
  <c r="AH42" i="165" a="1"/>
  <c r="AH42" i="165"/>
  <c r="AG42" i="165" a="1"/>
  <c r="AG42" i="165"/>
  <c r="AF42" i="165" a="1"/>
  <c r="AF42" i="165"/>
  <c r="AE42" i="165" a="1"/>
  <c r="AE42" i="165"/>
  <c r="AM41" i="165" a="1"/>
  <c r="AM41" i="165"/>
  <c r="AK41" i="165" a="1"/>
  <c r="AK41" i="165"/>
  <c r="AI41" i="165" a="1"/>
  <c r="AI41" i="165"/>
  <c r="AH41" i="165" a="1"/>
  <c r="AH41" i="165"/>
  <c r="AG41" i="165" a="1"/>
  <c r="AG41" i="165"/>
  <c r="AF41" i="165" a="1"/>
  <c r="AF41" i="165"/>
  <c r="AE41" i="165" a="1"/>
  <c r="AE41" i="165"/>
  <c r="BG40" i="165" a="1"/>
  <c r="BG40" i="165"/>
  <c r="BF40" i="165" a="1"/>
  <c r="BF40" i="165"/>
  <c r="BD40" i="165" a="1"/>
  <c r="BD40" i="165"/>
  <c r="BC40" i="165" a="1"/>
  <c r="BC40" i="165"/>
  <c r="BA40" i="165" a="1"/>
  <c r="BA40" i="165"/>
  <c r="AZ40" i="165" a="1"/>
  <c r="AZ40" i="165"/>
  <c r="AY40" i="165" a="1"/>
  <c r="AY40" i="165"/>
  <c r="AX40" i="165" a="1"/>
  <c r="AX40" i="165"/>
  <c r="AW40" i="165" a="1"/>
  <c r="AW40" i="165"/>
  <c r="AV40" i="165" a="1"/>
  <c r="AV40" i="165"/>
  <c r="AU40" i="165" a="1"/>
  <c r="AU40" i="165"/>
  <c r="AT40" i="165" a="1"/>
  <c r="AT40" i="165"/>
  <c r="AS40" i="165" a="1"/>
  <c r="AS40" i="165"/>
  <c r="AR40" i="165" a="1"/>
  <c r="AR40" i="165"/>
  <c r="AQ40" i="165" a="1"/>
  <c r="AQ40" i="165"/>
  <c r="AP40" i="165" a="1"/>
  <c r="AP40" i="165"/>
  <c r="AO40" i="165" a="1"/>
  <c r="AO40" i="165"/>
  <c r="AN40" i="165" a="1"/>
  <c r="AN40" i="165"/>
  <c r="AM40" i="165" a="1"/>
  <c r="AM40" i="165"/>
  <c r="AL40" i="165" a="1"/>
  <c r="AL40" i="165"/>
  <c r="AK40" i="165" a="1"/>
  <c r="AK40" i="165"/>
  <c r="AJ40" i="165" a="1"/>
  <c r="AJ40" i="165"/>
  <c r="AI40" i="165" a="1"/>
  <c r="AI40" i="165"/>
  <c r="AH40" i="165" a="1"/>
  <c r="AH40" i="165"/>
  <c r="AG40" i="165" a="1"/>
  <c r="AG40" i="165"/>
  <c r="AF40" i="165" a="1"/>
  <c r="AF40" i="165"/>
  <c r="AE40" i="165" a="1"/>
  <c r="AE40" i="165"/>
  <c r="AD40" i="165" a="1"/>
  <c r="AD40" i="165"/>
  <c r="AC40" i="165" a="1"/>
  <c r="AC40" i="165"/>
  <c r="AA40" i="165" a="1"/>
  <c r="AA40" i="165"/>
  <c r="Z40" i="165" a="1"/>
  <c r="Z40" i="165"/>
  <c r="Y40" i="165" a="1"/>
  <c r="Y40" i="165"/>
  <c r="X40" i="165" a="1"/>
  <c r="X40" i="165"/>
  <c r="W40" i="165" a="1"/>
  <c r="W40" i="165"/>
  <c r="V40" i="165" a="1"/>
  <c r="V40" i="165"/>
  <c r="U40" i="165" a="1"/>
  <c r="U40" i="165"/>
  <c r="T40" i="165" a="1"/>
  <c r="T40" i="165"/>
  <c r="S40" i="165" a="1"/>
  <c r="S40" i="165"/>
  <c r="R40" i="165" a="1"/>
  <c r="R40" i="165"/>
  <c r="Q40" i="165" a="1"/>
  <c r="Q40" i="165"/>
  <c r="AM39" i="165" a="1"/>
  <c r="AM39" i="165"/>
  <c r="AK39" i="165" a="1"/>
  <c r="AK39" i="165"/>
  <c r="AI39" i="165" a="1"/>
  <c r="AI39" i="165"/>
  <c r="AH39" i="165" a="1"/>
  <c r="AH39" i="165"/>
  <c r="AG39" i="165" a="1"/>
  <c r="AG39" i="165"/>
  <c r="AF39" i="165" a="1"/>
  <c r="AF39" i="165"/>
  <c r="AE39" i="165" a="1"/>
  <c r="AE39" i="165"/>
  <c r="AM38" i="165" a="1"/>
  <c r="AM38" i="165"/>
  <c r="AK38" i="165" a="1"/>
  <c r="AK38" i="165"/>
  <c r="AI38" i="165" a="1"/>
  <c r="AI38" i="165"/>
  <c r="AH38" i="165" a="1"/>
  <c r="AH38" i="165"/>
  <c r="AG38" i="165" a="1"/>
  <c r="AG38" i="165"/>
  <c r="AF38" i="165" a="1"/>
  <c r="AF38" i="165"/>
  <c r="AE38" i="165" a="1"/>
  <c r="AE38" i="165"/>
  <c r="AM37" i="165" a="1"/>
  <c r="AM37" i="165"/>
  <c r="AK37" i="165" a="1"/>
  <c r="AK37" i="165"/>
  <c r="AI37" i="165" a="1"/>
  <c r="AI37" i="165"/>
  <c r="AH37" i="165" a="1"/>
  <c r="AH37" i="165"/>
  <c r="AG37" i="165" a="1"/>
  <c r="AG37" i="165"/>
  <c r="AF37" i="165" a="1"/>
  <c r="AF37" i="165"/>
  <c r="AE37" i="165" a="1"/>
  <c r="AE37" i="165"/>
  <c r="AM36" i="165" a="1"/>
  <c r="AM36" i="165"/>
  <c r="AK36" i="165" a="1"/>
  <c r="AK36" i="165"/>
  <c r="AI36" i="165" a="1"/>
  <c r="AI36" i="165"/>
  <c r="AH36" i="165" a="1"/>
  <c r="AH36" i="165"/>
  <c r="AG36" i="165" a="1"/>
  <c r="AG36" i="165"/>
  <c r="AF36" i="165" a="1"/>
  <c r="AF36" i="165"/>
  <c r="AE36" i="165" a="1"/>
  <c r="AE36" i="165"/>
  <c r="AM35" i="165" a="1"/>
  <c r="AM35" i="165"/>
  <c r="AK35" i="165" a="1"/>
  <c r="AK35" i="165"/>
  <c r="AI35" i="165" a="1"/>
  <c r="AI35" i="165"/>
  <c r="AH35" i="165" a="1"/>
  <c r="AH35" i="165"/>
  <c r="AG35" i="165" a="1"/>
  <c r="AG35" i="165"/>
  <c r="AF35" i="165" a="1"/>
  <c r="AF35" i="165"/>
  <c r="AE35" i="165" a="1"/>
  <c r="AE35" i="165"/>
  <c r="BG34" i="165" a="1"/>
  <c r="BG34" i="165"/>
  <c r="BF34" i="165" a="1"/>
  <c r="BF34" i="165"/>
  <c r="BD34" i="165" a="1"/>
  <c r="BD34" i="165"/>
  <c r="BC34" i="165" a="1"/>
  <c r="BC34" i="165"/>
  <c r="BA34" i="165" a="1"/>
  <c r="BA34" i="165"/>
  <c r="AZ34" i="165" a="1"/>
  <c r="AZ34" i="165"/>
  <c r="AY34" i="165" a="1"/>
  <c r="AY34" i="165"/>
  <c r="AX34" i="165" a="1"/>
  <c r="AX34" i="165"/>
  <c r="AW34" i="165" a="1"/>
  <c r="AW34" i="165"/>
  <c r="AV34" i="165" a="1"/>
  <c r="AV34" i="165"/>
  <c r="AU34" i="165" a="1"/>
  <c r="AU34" i="165"/>
  <c r="AT34" i="165" a="1"/>
  <c r="AT34" i="165"/>
  <c r="AS34" i="165" a="1"/>
  <c r="AS34" i="165"/>
  <c r="AR34" i="165" a="1"/>
  <c r="AR34" i="165"/>
  <c r="AQ34" i="165" a="1"/>
  <c r="AQ34" i="165"/>
  <c r="AP34" i="165" a="1"/>
  <c r="AP34" i="165"/>
  <c r="AO34" i="165" a="1"/>
  <c r="AO34" i="165"/>
  <c r="AN34" i="165" a="1"/>
  <c r="AN34" i="165"/>
  <c r="AM34" i="165" a="1"/>
  <c r="AM34" i="165"/>
  <c r="AL34" i="165" a="1"/>
  <c r="AL34" i="165"/>
  <c r="AK34" i="165" a="1"/>
  <c r="AK34" i="165"/>
  <c r="AJ34" i="165" a="1"/>
  <c r="AJ34" i="165"/>
  <c r="AI34" i="165" a="1"/>
  <c r="AI34" i="165"/>
  <c r="AH34" i="165" a="1"/>
  <c r="AH34" i="165"/>
  <c r="AG34" i="165" a="1"/>
  <c r="AG34" i="165"/>
  <c r="AF34" i="165" a="1"/>
  <c r="AF34" i="165"/>
  <c r="AE34" i="165" a="1"/>
  <c r="AE34" i="165"/>
  <c r="AD34" i="165" a="1"/>
  <c r="AD34" i="165"/>
  <c r="AC34" i="165" a="1"/>
  <c r="AC34" i="165"/>
  <c r="AA34" i="165" a="1"/>
  <c r="AA34" i="165"/>
  <c r="Z34" i="165" a="1"/>
  <c r="Z34" i="165"/>
  <c r="Y34" i="165" a="1"/>
  <c r="Y34" i="165"/>
  <c r="X34" i="165" a="1"/>
  <c r="X34" i="165"/>
  <c r="W34" i="165" a="1"/>
  <c r="W34" i="165"/>
  <c r="V34" i="165" a="1"/>
  <c r="V34" i="165"/>
  <c r="U34" i="165" a="1"/>
  <c r="U34" i="165"/>
  <c r="T34" i="165" a="1"/>
  <c r="T34" i="165"/>
  <c r="S34" i="165" a="1"/>
  <c r="S34" i="165"/>
  <c r="R34" i="165" a="1"/>
  <c r="R34" i="165"/>
  <c r="Q34" i="165" a="1"/>
  <c r="Q34" i="165"/>
  <c r="AM33" i="165" a="1"/>
  <c r="AM33" i="165"/>
  <c r="AK33" i="165" a="1"/>
  <c r="AK33" i="165"/>
  <c r="AI33" i="165" a="1"/>
  <c r="AI33" i="165"/>
  <c r="AH33" i="165" a="1"/>
  <c r="AH33" i="165"/>
  <c r="AG33" i="165" a="1"/>
  <c r="AG33" i="165"/>
  <c r="AF33" i="165" a="1"/>
  <c r="AF33" i="165"/>
  <c r="AE33" i="165" a="1"/>
  <c r="AE33" i="165"/>
  <c r="AM32" i="165" a="1"/>
  <c r="AM32" i="165"/>
  <c r="AK32" i="165" a="1"/>
  <c r="AK32" i="165"/>
  <c r="AI32" i="165" a="1"/>
  <c r="AI32" i="165"/>
  <c r="AH32" i="165" a="1"/>
  <c r="AH32" i="165"/>
  <c r="AG32" i="165" a="1"/>
  <c r="AG32" i="165"/>
  <c r="AF32" i="165" a="1"/>
  <c r="AF32" i="165"/>
  <c r="AE32" i="165" a="1"/>
  <c r="AE32" i="165"/>
  <c r="AM31" i="165" a="1"/>
  <c r="AM31" i="165"/>
  <c r="AK31" i="165" a="1"/>
  <c r="AK31" i="165"/>
  <c r="AI31" i="165" a="1"/>
  <c r="AI31" i="165"/>
  <c r="AH31" i="165" a="1"/>
  <c r="AH31" i="165"/>
  <c r="AG31" i="165" a="1"/>
  <c r="AG31" i="165"/>
  <c r="AF31" i="165" a="1"/>
  <c r="AF31" i="165"/>
  <c r="AE31" i="165" a="1"/>
  <c r="AE31" i="165"/>
  <c r="AM30" i="165" a="1"/>
  <c r="AM30" i="165"/>
  <c r="AK30" i="165" a="1"/>
  <c r="AK30" i="165"/>
  <c r="AI30" i="165" a="1"/>
  <c r="AI30" i="165"/>
  <c r="AH30" i="165" a="1"/>
  <c r="AH30" i="165"/>
  <c r="AG30" i="165" a="1"/>
  <c r="AG30" i="165"/>
  <c r="AF30" i="165" a="1"/>
  <c r="AF30" i="165"/>
  <c r="AE30" i="165" a="1"/>
  <c r="AE30" i="165"/>
  <c r="AM29" i="165" a="1"/>
  <c r="AM29" i="165"/>
  <c r="AK29" i="165" a="1"/>
  <c r="AK29" i="165"/>
  <c r="AI29" i="165" a="1"/>
  <c r="AI29" i="165"/>
  <c r="AH29" i="165" a="1"/>
  <c r="AH29" i="165"/>
  <c r="AG29" i="165" a="1"/>
  <c r="AG29" i="165"/>
  <c r="AF29" i="165" a="1"/>
  <c r="AF29" i="165"/>
  <c r="AE29" i="165" a="1"/>
  <c r="AE29" i="165"/>
  <c r="AM28" i="165" a="1"/>
  <c r="AM28" i="165"/>
  <c r="AK28" i="165" a="1"/>
  <c r="AK28" i="165"/>
  <c r="AI28" i="165" a="1"/>
  <c r="AI28" i="165"/>
  <c r="AH28" i="165" a="1"/>
  <c r="AH28" i="165"/>
  <c r="AG28" i="165" a="1"/>
  <c r="AG28" i="165"/>
  <c r="AF28" i="165" a="1"/>
  <c r="AF28" i="165"/>
  <c r="AE28" i="165" a="1"/>
  <c r="AE28" i="165"/>
  <c r="BG27" i="165" a="1"/>
  <c r="BG27" i="165"/>
  <c r="BF27" i="165" a="1"/>
  <c r="BF27" i="165"/>
  <c r="BD27" i="165" a="1"/>
  <c r="BD27" i="165"/>
  <c r="BC27" i="165" a="1"/>
  <c r="BC27" i="165"/>
  <c r="BA27" i="165" a="1"/>
  <c r="BA27" i="165"/>
  <c r="AZ27" i="165" a="1"/>
  <c r="AZ27" i="165"/>
  <c r="AY27" i="165" a="1"/>
  <c r="AY27" i="165"/>
  <c r="AX27" i="165" a="1"/>
  <c r="AX27" i="165"/>
  <c r="AW27" i="165" a="1"/>
  <c r="AW27" i="165"/>
  <c r="AV27" i="165" a="1"/>
  <c r="AV27" i="165"/>
  <c r="AU27" i="165" a="1"/>
  <c r="AU27" i="165"/>
  <c r="AT27" i="165" a="1"/>
  <c r="AT27" i="165"/>
  <c r="AS27" i="165" a="1"/>
  <c r="AS27" i="165"/>
  <c r="AR27" i="165" a="1"/>
  <c r="AR27" i="165"/>
  <c r="AQ27" i="165" a="1"/>
  <c r="AQ27" i="165"/>
  <c r="AP27" i="165" a="1"/>
  <c r="AP27" i="165"/>
  <c r="AO27" i="165" a="1"/>
  <c r="AO27" i="165"/>
  <c r="AN27" i="165" a="1"/>
  <c r="AN27" i="165"/>
  <c r="AM27" i="165" a="1"/>
  <c r="AM27" i="165"/>
  <c r="AL27" i="165" a="1"/>
  <c r="AL27" i="165"/>
  <c r="AK27" i="165" a="1"/>
  <c r="AK27" i="165"/>
  <c r="AJ27" i="165" a="1"/>
  <c r="AJ27" i="165"/>
  <c r="AI27" i="165" a="1"/>
  <c r="AI27" i="165"/>
  <c r="AH27" i="165" a="1"/>
  <c r="AH27" i="165"/>
  <c r="AG27" i="165" a="1"/>
  <c r="AG27" i="165"/>
  <c r="AF27" i="165" a="1"/>
  <c r="AF27" i="165"/>
  <c r="AE27" i="165" a="1"/>
  <c r="AE27" i="165"/>
  <c r="AD27" i="165" a="1"/>
  <c r="AD27" i="165"/>
  <c r="AC27" i="165" a="1"/>
  <c r="AC27" i="165"/>
  <c r="AA27" i="165" a="1"/>
  <c r="AA27" i="165"/>
  <c r="Z27" i="165" a="1"/>
  <c r="Z27" i="165"/>
  <c r="Y27" i="165" a="1"/>
  <c r="Y27" i="165"/>
  <c r="X27" i="165" a="1"/>
  <c r="X27" i="165"/>
  <c r="W27" i="165" a="1"/>
  <c r="W27" i="165"/>
  <c r="V27" i="165" a="1"/>
  <c r="V27" i="165"/>
  <c r="U27" i="165" a="1"/>
  <c r="U27" i="165"/>
  <c r="T27" i="165" a="1"/>
  <c r="T27" i="165"/>
  <c r="S27" i="165" a="1"/>
  <c r="S27" i="165"/>
  <c r="R27" i="165" a="1"/>
  <c r="R27" i="165"/>
  <c r="Q27" i="165" a="1"/>
  <c r="Q27" i="165"/>
  <c r="AM26" i="165" a="1"/>
  <c r="AM26" i="165"/>
  <c r="AK26" i="165" a="1"/>
  <c r="AK26" i="165"/>
  <c r="AI26" i="165" a="1"/>
  <c r="AI26" i="165"/>
  <c r="AH26" i="165" a="1"/>
  <c r="AH26" i="165"/>
  <c r="AG26" i="165" a="1"/>
  <c r="AG26" i="165"/>
  <c r="AF26" i="165" a="1"/>
  <c r="AF26" i="165"/>
  <c r="AE26" i="165" a="1"/>
  <c r="AE26" i="165"/>
  <c r="AM25" i="165" a="1"/>
  <c r="AM25" i="165"/>
  <c r="AK25" i="165" a="1"/>
  <c r="AK25" i="165"/>
  <c r="AI25" i="165" a="1"/>
  <c r="AI25" i="165"/>
  <c r="AH25" i="165" a="1"/>
  <c r="AH25" i="165"/>
  <c r="AG25" i="165" a="1"/>
  <c r="AG25" i="165"/>
  <c r="AF25" i="165" a="1"/>
  <c r="AF25" i="165"/>
  <c r="AE25" i="165" a="1"/>
  <c r="AE25" i="165"/>
  <c r="AM24" i="165" a="1"/>
  <c r="AM24" i="165"/>
  <c r="AK24" i="165" a="1"/>
  <c r="AK24" i="165"/>
  <c r="AI24" i="165" a="1"/>
  <c r="AI24" i="165"/>
  <c r="AH24" i="165" a="1"/>
  <c r="AH24" i="165"/>
  <c r="AG24" i="165" a="1"/>
  <c r="AG24" i="165"/>
  <c r="AF24" i="165" a="1"/>
  <c r="AF24" i="165"/>
  <c r="AE24" i="165" a="1"/>
  <c r="AE24" i="165"/>
  <c r="AM23" i="165" a="1"/>
  <c r="AM23" i="165"/>
  <c r="AK23" i="165" a="1"/>
  <c r="AK23" i="165"/>
  <c r="AI23" i="165" a="1"/>
  <c r="AI23" i="165"/>
  <c r="AH23" i="165" a="1"/>
  <c r="AH23" i="165"/>
  <c r="AG23" i="165" a="1"/>
  <c r="AG23" i="165"/>
  <c r="AF23" i="165" a="1"/>
  <c r="AF23" i="165"/>
  <c r="AE23" i="165" a="1"/>
  <c r="AE23" i="165"/>
  <c r="AM22" i="165" a="1"/>
  <c r="AM22" i="165"/>
  <c r="AK22" i="165" a="1"/>
  <c r="AK22" i="165"/>
  <c r="AI22" i="165" a="1"/>
  <c r="AI22" i="165"/>
  <c r="AH22" i="165" a="1"/>
  <c r="AH22" i="165"/>
  <c r="AG22" i="165" a="1"/>
  <c r="AG22" i="165"/>
  <c r="AF22" i="165" a="1"/>
  <c r="AF22" i="165"/>
  <c r="AE22" i="165" a="1"/>
  <c r="AE22" i="165"/>
  <c r="AM21" i="165" a="1"/>
  <c r="AM21" i="165"/>
  <c r="AK21" i="165" a="1"/>
  <c r="AK21" i="165"/>
  <c r="AI21" i="165" a="1"/>
  <c r="AI21" i="165"/>
  <c r="AH21" i="165" a="1"/>
  <c r="AH21" i="165"/>
  <c r="AG21" i="165" a="1"/>
  <c r="AG21" i="165"/>
  <c r="AF21" i="165" a="1"/>
  <c r="AF21" i="165"/>
  <c r="AE21" i="165" a="1"/>
  <c r="AE21" i="165"/>
  <c r="BG20" i="165" a="1"/>
  <c r="BG20" i="165"/>
  <c r="BF20" i="165" a="1"/>
  <c r="BF20" i="165"/>
  <c r="BD20" i="165" a="1"/>
  <c r="BD20" i="165"/>
  <c r="BC20" i="165" a="1"/>
  <c r="BC20" i="165"/>
  <c r="BA20" i="165" a="1"/>
  <c r="BA20" i="165"/>
  <c r="AZ20" i="165" a="1"/>
  <c r="AZ20" i="165"/>
  <c r="AY20" i="165" a="1"/>
  <c r="AY20" i="165"/>
  <c r="AX20" i="165" a="1"/>
  <c r="AX20" i="165"/>
  <c r="AW20" i="165" a="1"/>
  <c r="AW20" i="165"/>
  <c r="AV20" i="165" a="1"/>
  <c r="AV20" i="165"/>
  <c r="AU20" i="165" a="1"/>
  <c r="AU20" i="165"/>
  <c r="AT20" i="165" a="1"/>
  <c r="AT20" i="165"/>
  <c r="AS20" i="165" a="1"/>
  <c r="AS20" i="165"/>
  <c r="AR20" i="165" a="1"/>
  <c r="AR20" i="165"/>
  <c r="AQ20" i="165" a="1"/>
  <c r="AQ20" i="165"/>
  <c r="AP20" i="165" a="1"/>
  <c r="AP20" i="165"/>
  <c r="AO20" i="165" a="1"/>
  <c r="AO20" i="165"/>
  <c r="AN20" i="165" a="1"/>
  <c r="AN20" i="165"/>
  <c r="AM20" i="165" a="1"/>
  <c r="AM20" i="165"/>
  <c r="AL20" i="165" a="1"/>
  <c r="AL20" i="165"/>
  <c r="AK20" i="165" a="1"/>
  <c r="AK20" i="165"/>
  <c r="AJ20" i="165" a="1"/>
  <c r="AJ20" i="165"/>
  <c r="AI20" i="165" a="1"/>
  <c r="AI20" i="165"/>
  <c r="AH20" i="165" a="1"/>
  <c r="AH20" i="165"/>
  <c r="AG20" i="165" a="1"/>
  <c r="AG20" i="165"/>
  <c r="AF20" i="165" a="1"/>
  <c r="AF20" i="165"/>
  <c r="AE20" i="165" a="1"/>
  <c r="AE20" i="165"/>
  <c r="AD20" i="165" a="1"/>
  <c r="AD20" i="165"/>
  <c r="AC20" i="165" a="1"/>
  <c r="AC20" i="165"/>
  <c r="AA20" i="165" a="1"/>
  <c r="AA20" i="165"/>
  <c r="Z20" i="165" a="1"/>
  <c r="Z20" i="165"/>
  <c r="Y20" i="165" a="1"/>
  <c r="Y20" i="165"/>
  <c r="X20" i="165" a="1"/>
  <c r="X20" i="165"/>
  <c r="W20" i="165" a="1"/>
  <c r="W20" i="165"/>
  <c r="V20" i="165" a="1"/>
  <c r="V20" i="165"/>
  <c r="U20" i="165" a="1"/>
  <c r="U20" i="165"/>
  <c r="T20" i="165" a="1"/>
  <c r="T20" i="165"/>
  <c r="S20" i="165" a="1"/>
  <c r="S20" i="165"/>
  <c r="R20" i="165" a="1"/>
  <c r="R20" i="165"/>
  <c r="Q20" i="165" a="1"/>
  <c r="Q20" i="165"/>
  <c r="AM19" i="165" a="1"/>
  <c r="AM19" i="165"/>
  <c r="AK19" i="165" a="1"/>
  <c r="AK19" i="165"/>
  <c r="AI19" i="165" a="1"/>
  <c r="AI19" i="165"/>
  <c r="AH19" i="165" a="1"/>
  <c r="AH19" i="165"/>
  <c r="AG19" i="165" a="1"/>
  <c r="AG19" i="165"/>
  <c r="AF19" i="165" a="1"/>
  <c r="AF19" i="165"/>
  <c r="AE19" i="165" a="1"/>
  <c r="AE19" i="165"/>
  <c r="AM18" i="165" a="1"/>
  <c r="AM18" i="165"/>
  <c r="AK18" i="165" a="1"/>
  <c r="AK18" i="165"/>
  <c r="AI18" i="165" a="1"/>
  <c r="AI18" i="165"/>
  <c r="AH18" i="165" a="1"/>
  <c r="AH18" i="165"/>
  <c r="AG18" i="165" a="1"/>
  <c r="AG18" i="165"/>
  <c r="AF18" i="165" a="1"/>
  <c r="AF18" i="165"/>
  <c r="AE18" i="165" a="1"/>
  <c r="AE18" i="165"/>
  <c r="BG17" i="165" a="1"/>
  <c r="BG17" i="165"/>
  <c r="BF17" i="165" a="1"/>
  <c r="BF17" i="165"/>
  <c r="BD17" i="165" a="1"/>
  <c r="BD17" i="165"/>
  <c r="BC17" i="165" a="1"/>
  <c r="BC17" i="165"/>
  <c r="BA17" i="165" a="1"/>
  <c r="BA17" i="165"/>
  <c r="AZ17" i="165" a="1"/>
  <c r="AZ17" i="165"/>
  <c r="AY17" i="165" a="1"/>
  <c r="AY17" i="165"/>
  <c r="AX17" i="165" a="1"/>
  <c r="AX17" i="165"/>
  <c r="AW17" i="165" a="1"/>
  <c r="AW17" i="165"/>
  <c r="AV17" i="165" a="1"/>
  <c r="AV17" i="165"/>
  <c r="AU17" i="165" a="1"/>
  <c r="AU17" i="165"/>
  <c r="AT17" i="165" a="1"/>
  <c r="AT17" i="165"/>
  <c r="AS17" i="165" a="1"/>
  <c r="AS17" i="165"/>
  <c r="AR17" i="165" a="1"/>
  <c r="AR17" i="165"/>
  <c r="AQ17" i="165" a="1"/>
  <c r="AQ17" i="165"/>
  <c r="AP17" i="165" a="1"/>
  <c r="AP17" i="165"/>
  <c r="AO17" i="165" a="1"/>
  <c r="AO17" i="165"/>
  <c r="AN17" i="165" a="1"/>
  <c r="AN17" i="165"/>
  <c r="AM17" i="165" a="1"/>
  <c r="AM17" i="165"/>
  <c r="AL17" i="165" a="1"/>
  <c r="AL17" i="165"/>
  <c r="AK17" i="165" a="1"/>
  <c r="AK17" i="165"/>
  <c r="AJ17" i="165" a="1"/>
  <c r="AJ17" i="165"/>
  <c r="AI17" i="165" a="1"/>
  <c r="AI17" i="165"/>
  <c r="AH17" i="165" a="1"/>
  <c r="AH17" i="165"/>
  <c r="AG17" i="165" a="1"/>
  <c r="AG17" i="165"/>
  <c r="AF17" i="165" a="1"/>
  <c r="AF17" i="165"/>
  <c r="AE17" i="165" a="1"/>
  <c r="AE17" i="165"/>
  <c r="AD17" i="165" a="1"/>
  <c r="AD17" i="165"/>
  <c r="AC17" i="165" a="1"/>
  <c r="AC17" i="165"/>
  <c r="AA17" i="165" a="1"/>
  <c r="AA17" i="165"/>
  <c r="Z17" i="165" a="1"/>
  <c r="Z17" i="165"/>
  <c r="Y17" i="165" a="1"/>
  <c r="Y17" i="165"/>
  <c r="X17" i="165" a="1"/>
  <c r="X17" i="165"/>
  <c r="W17" i="165" a="1"/>
  <c r="W17" i="165"/>
  <c r="V17" i="165" a="1"/>
  <c r="V17" i="165"/>
  <c r="U17" i="165" a="1"/>
  <c r="U17" i="165"/>
  <c r="T17" i="165" a="1"/>
  <c r="T17" i="165"/>
  <c r="S17" i="165" a="1"/>
  <c r="S17" i="165"/>
  <c r="R17" i="165" a="1"/>
  <c r="R17" i="165"/>
  <c r="Q17" i="165" a="1"/>
  <c r="Q17" i="165"/>
  <c r="AM16" i="165" a="1"/>
  <c r="AM16" i="165"/>
  <c r="AK16" i="165" a="1"/>
  <c r="AK16" i="165"/>
  <c r="AI16" i="165" a="1"/>
  <c r="AI16" i="165"/>
  <c r="AH16" i="165" a="1"/>
  <c r="AH16" i="165"/>
  <c r="AG16" i="165" a="1"/>
  <c r="AG16" i="165"/>
  <c r="AF16" i="165" a="1"/>
  <c r="AF16" i="165"/>
  <c r="AE16" i="165" a="1"/>
  <c r="AE16" i="165"/>
  <c r="BG15" i="165" a="1"/>
  <c r="BG15" i="165"/>
  <c r="BF15" i="165" a="1"/>
  <c r="BF15" i="165"/>
  <c r="BD15" i="165" a="1"/>
  <c r="BD15" i="165"/>
  <c r="BC15" i="165" a="1"/>
  <c r="BC15" i="165"/>
  <c r="BA15" i="165" a="1"/>
  <c r="BA15" i="165"/>
  <c r="AZ15" i="165" a="1"/>
  <c r="AZ15" i="165"/>
  <c r="AY15" i="165" a="1"/>
  <c r="AY15" i="165"/>
  <c r="AX15" i="165" a="1"/>
  <c r="AX15" i="165"/>
  <c r="AW15" i="165" a="1"/>
  <c r="AW15" i="165"/>
  <c r="AV15" i="165" a="1"/>
  <c r="AV15" i="165"/>
  <c r="AU15" i="165" a="1"/>
  <c r="AU15" i="165"/>
  <c r="AT15" i="165" a="1"/>
  <c r="AT15" i="165"/>
  <c r="AS15" i="165" a="1"/>
  <c r="AS15" i="165"/>
  <c r="AR15" i="165" a="1"/>
  <c r="AR15" i="165"/>
  <c r="AQ15" i="165" a="1"/>
  <c r="AQ15" i="165"/>
  <c r="AP15" i="165" a="1"/>
  <c r="AP15" i="165"/>
  <c r="AO15" i="165" a="1"/>
  <c r="AO15" i="165"/>
  <c r="AN15" i="165" a="1"/>
  <c r="AN15" i="165"/>
  <c r="AM15" i="165" a="1"/>
  <c r="AM15" i="165"/>
  <c r="AL15" i="165" a="1"/>
  <c r="AL15" i="165"/>
  <c r="AK15" i="165" a="1"/>
  <c r="AK15" i="165"/>
  <c r="AJ15" i="165" a="1"/>
  <c r="AJ15" i="165"/>
  <c r="AI15" i="165" a="1"/>
  <c r="AI15" i="165"/>
  <c r="AH15" i="165" a="1"/>
  <c r="AH15" i="165"/>
  <c r="AG15" i="165" a="1"/>
  <c r="AG15" i="165"/>
  <c r="AF15" i="165" a="1"/>
  <c r="AF15" i="165"/>
  <c r="AE15" i="165" a="1"/>
  <c r="AE15" i="165"/>
  <c r="AD15" i="165" a="1"/>
  <c r="AD15" i="165"/>
  <c r="AC15" i="165" a="1"/>
  <c r="AC15" i="165"/>
  <c r="AA15" i="165" a="1"/>
  <c r="AA15" i="165"/>
  <c r="Z15" i="165" a="1"/>
  <c r="Z15" i="165"/>
  <c r="Y15" i="165" a="1"/>
  <c r="Y15" i="165"/>
  <c r="X15" i="165" a="1"/>
  <c r="X15" i="165"/>
  <c r="W15" i="165" a="1"/>
  <c r="W15" i="165"/>
  <c r="V15" i="165" a="1"/>
  <c r="V15" i="165"/>
  <c r="U15" i="165" a="1"/>
  <c r="U15" i="165"/>
  <c r="T15" i="165" a="1"/>
  <c r="T15" i="165"/>
  <c r="S15" i="165" a="1"/>
  <c r="S15" i="165"/>
  <c r="R15" i="165" a="1"/>
  <c r="R15" i="165"/>
  <c r="Q15" i="165" a="1"/>
  <c r="Q15" i="165"/>
  <c r="AM14" i="165" a="1"/>
  <c r="AM14" i="165"/>
  <c r="AK14" i="165" a="1"/>
  <c r="AK14" i="165"/>
  <c r="AI14" i="165" a="1"/>
  <c r="AI14" i="165"/>
  <c r="AH14" i="165" a="1"/>
  <c r="AH14" i="165"/>
  <c r="AG14" i="165" a="1"/>
  <c r="AG14" i="165"/>
  <c r="AF14" i="165" a="1"/>
  <c r="AF14" i="165"/>
  <c r="AE14" i="165" a="1"/>
  <c r="AE14" i="165"/>
  <c r="AM13" i="165" a="1"/>
  <c r="AM13" i="165"/>
  <c r="AK13" i="165" a="1"/>
  <c r="AK13" i="165"/>
  <c r="AI13" i="165" a="1"/>
  <c r="AI13" i="165"/>
  <c r="AH13" i="165" a="1"/>
  <c r="AH13" i="165"/>
  <c r="AG13" i="165" a="1"/>
  <c r="AG13" i="165"/>
  <c r="AF13" i="165" a="1"/>
  <c r="AF13" i="165"/>
  <c r="AE13" i="165" a="1"/>
  <c r="AE13" i="165"/>
  <c r="BG12" i="165" a="1"/>
  <c r="BG12" i="165"/>
  <c r="BF12" i="165" a="1"/>
  <c r="BF12" i="165"/>
  <c r="BD12" i="165" a="1"/>
  <c r="BD12" i="165"/>
  <c r="BC12" i="165" a="1"/>
  <c r="BC12" i="165"/>
  <c r="BA12" i="165" a="1"/>
  <c r="BA12" i="165"/>
  <c r="AZ12" i="165" a="1"/>
  <c r="AZ12" i="165"/>
  <c r="AY12" i="165" a="1"/>
  <c r="AY12" i="165"/>
  <c r="AX12" i="165" a="1"/>
  <c r="AX12" i="165"/>
  <c r="AW12" i="165" a="1"/>
  <c r="AW12" i="165"/>
  <c r="AV12" i="165" a="1"/>
  <c r="AV12" i="165"/>
  <c r="AU12" i="165" a="1"/>
  <c r="AU12" i="165"/>
  <c r="AT12" i="165" a="1"/>
  <c r="AT12" i="165"/>
  <c r="AS12" i="165" a="1"/>
  <c r="AS12" i="165"/>
  <c r="AR12" i="165" a="1"/>
  <c r="AR12" i="165"/>
  <c r="AQ12" i="165" a="1"/>
  <c r="AQ12" i="165"/>
  <c r="AP12" i="165" a="1"/>
  <c r="AP12" i="165"/>
  <c r="AO12" i="165" a="1"/>
  <c r="AO12" i="165"/>
  <c r="AN12" i="165" a="1"/>
  <c r="AN12" i="165"/>
  <c r="AM12" i="165" a="1"/>
  <c r="AM12" i="165"/>
  <c r="AL12" i="165" a="1"/>
  <c r="AL12" i="165"/>
  <c r="AK12" i="165" a="1"/>
  <c r="AK12" i="165"/>
  <c r="AJ12" i="165" a="1"/>
  <c r="AJ12" i="165"/>
  <c r="AI12" i="165" a="1"/>
  <c r="AI12" i="165"/>
  <c r="AH12" i="165" a="1"/>
  <c r="AH12" i="165"/>
  <c r="AG12" i="165" a="1"/>
  <c r="AG12" i="165"/>
  <c r="AF12" i="165" a="1"/>
  <c r="AF12" i="165"/>
  <c r="AE12" i="165" a="1"/>
  <c r="AE12" i="165"/>
  <c r="AD12" i="165" a="1"/>
  <c r="AD12" i="165"/>
  <c r="AC12" i="165" a="1"/>
  <c r="AC12" i="165"/>
  <c r="AA12" i="165" a="1"/>
  <c r="AA12" i="165"/>
  <c r="Z12" i="165" a="1"/>
  <c r="Z12" i="165"/>
  <c r="Y12" i="165" a="1"/>
  <c r="Y12" i="165"/>
  <c r="X12" i="165" a="1"/>
  <c r="X12" i="165"/>
  <c r="W12" i="165" a="1"/>
  <c r="W12" i="165"/>
  <c r="V12" i="165" a="1"/>
  <c r="V12" i="165"/>
  <c r="U12" i="165" a="1"/>
  <c r="U12" i="165"/>
  <c r="T12" i="165" a="1"/>
  <c r="T12" i="165"/>
  <c r="S12" i="165" a="1"/>
  <c r="S12" i="165"/>
  <c r="R12" i="165" a="1"/>
  <c r="R12" i="165"/>
  <c r="Q12" i="165" a="1"/>
  <c r="Q12" i="165"/>
  <c r="BG11" i="165" a="1"/>
  <c r="BG11" i="165"/>
  <c r="BF11" i="165" a="1"/>
  <c r="BF11" i="165"/>
  <c r="BD11" i="165" a="1"/>
  <c r="BD11" i="165"/>
  <c r="BC11" i="165" a="1"/>
  <c r="BC11" i="165"/>
  <c r="BA11" i="165" a="1"/>
  <c r="BA11" i="165"/>
  <c r="AZ11" i="165" a="1"/>
  <c r="AZ11" i="165"/>
  <c r="AY11" i="165" a="1"/>
  <c r="AY11" i="165"/>
  <c r="AX11" i="165" a="1"/>
  <c r="AX11" i="165"/>
  <c r="AW11" i="165" a="1"/>
  <c r="AW11" i="165"/>
  <c r="AV11" i="165" a="1"/>
  <c r="AV11" i="165"/>
  <c r="AU11" i="165" a="1"/>
  <c r="AU11" i="165"/>
  <c r="AT11" i="165" a="1"/>
  <c r="AT11" i="165"/>
  <c r="AS11" i="165" a="1"/>
  <c r="AS11" i="165"/>
  <c r="AR11" i="165" a="1"/>
  <c r="AR11" i="165"/>
  <c r="AQ11" i="165" a="1"/>
  <c r="AQ11" i="165"/>
  <c r="AP11" i="165" a="1"/>
  <c r="AP11" i="165"/>
  <c r="AO11" i="165" a="1"/>
  <c r="AO11" i="165"/>
  <c r="AN11" i="165" a="1"/>
  <c r="AN11" i="165"/>
  <c r="AM11" i="165" a="1"/>
  <c r="AM11" i="165"/>
  <c r="AL11" i="165" a="1"/>
  <c r="AL11" i="165"/>
  <c r="AK11" i="165" a="1"/>
  <c r="AK11" i="165"/>
  <c r="AJ11" i="165" a="1"/>
  <c r="AJ11" i="165"/>
  <c r="AI11" i="165" a="1"/>
  <c r="AI11" i="165"/>
  <c r="AH11" i="165" a="1"/>
  <c r="AH11" i="165"/>
  <c r="AG11" i="165" a="1"/>
  <c r="AG11" i="165"/>
  <c r="AF11" i="165" a="1"/>
  <c r="AF11" i="165"/>
  <c r="AE11" i="165" a="1"/>
  <c r="AE11" i="165"/>
  <c r="AD11" i="165" a="1"/>
  <c r="AD11" i="165"/>
  <c r="AC11" i="165" a="1"/>
  <c r="AC11" i="165"/>
  <c r="AA11" i="165" a="1"/>
  <c r="AA11" i="165"/>
  <c r="Z11" i="165" a="1"/>
  <c r="Z11" i="165"/>
  <c r="Y11" i="165" a="1"/>
  <c r="Y11" i="165"/>
  <c r="X11" i="165" a="1"/>
  <c r="X11" i="165"/>
  <c r="W11" i="165" a="1"/>
  <c r="W11" i="165"/>
  <c r="V11" i="165" a="1"/>
  <c r="V11" i="165"/>
  <c r="U11" i="165" a="1"/>
  <c r="U11" i="165"/>
  <c r="T11" i="165" a="1"/>
  <c r="T11" i="165"/>
  <c r="S11" i="165" a="1"/>
  <c r="S11" i="165"/>
  <c r="R11" i="165" a="1"/>
  <c r="R11" i="165"/>
  <c r="Q11" i="165" a="1"/>
  <c r="Q11" i="165"/>
  <c r="AM10" i="165" a="1"/>
  <c r="AM10" i="165"/>
  <c r="AK10" i="165" a="1"/>
  <c r="AK10" i="165"/>
  <c r="AI10" i="165" a="1"/>
  <c r="AI10" i="165"/>
  <c r="AH10" i="165" a="1"/>
  <c r="AH10" i="165"/>
  <c r="AG10" i="165" a="1"/>
  <c r="AG10" i="165"/>
  <c r="AF10" i="165" a="1"/>
  <c r="AF10" i="165"/>
  <c r="AE10" i="165" a="1"/>
  <c r="AE10" i="165"/>
  <c r="AM9" i="165" a="1"/>
  <c r="AM9" i="165"/>
  <c r="AK9" i="165" a="1"/>
  <c r="AK9" i="165"/>
  <c r="AI9" i="165" a="1"/>
  <c r="AI9" i="165"/>
  <c r="AH9" i="165" a="1"/>
  <c r="AH9" i="165"/>
  <c r="AG9" i="165" a="1"/>
  <c r="AG9" i="165"/>
  <c r="AF9" i="165" a="1"/>
  <c r="AF9" i="165"/>
  <c r="AE9" i="165" a="1"/>
  <c r="AE9" i="165"/>
  <c r="AM8" i="165" a="1"/>
  <c r="AM8" i="165"/>
  <c r="AK8" i="165" a="1"/>
  <c r="AK8" i="165"/>
  <c r="AI8" i="165" a="1"/>
  <c r="AI8" i="165"/>
  <c r="AH8" i="165" a="1"/>
  <c r="AH8" i="165"/>
  <c r="AG8" i="165" a="1"/>
  <c r="AG8" i="165"/>
  <c r="AF8" i="165" a="1"/>
  <c r="AF8" i="165"/>
  <c r="AE8" i="165" a="1"/>
  <c r="AE8" i="165"/>
  <c r="AM7" i="165" a="1"/>
  <c r="AM7" i="165"/>
  <c r="AK7" i="165" a="1"/>
  <c r="AK7" i="165"/>
  <c r="AI7" i="165" a="1"/>
  <c r="AI7" i="165"/>
  <c r="AH7" i="165" a="1"/>
  <c r="AH7" i="165"/>
  <c r="AG7" i="165" a="1"/>
  <c r="AG7" i="165"/>
  <c r="AF7" i="165" a="1"/>
  <c r="AF7" i="165"/>
  <c r="AE7" i="165" a="1"/>
  <c r="AE7" i="165"/>
  <c r="AM6" i="165" a="1"/>
  <c r="AM6" i="165"/>
  <c r="AK6" i="165" a="1"/>
  <c r="AK6" i="165"/>
  <c r="AI6" i="165" a="1"/>
  <c r="AI6" i="165"/>
  <c r="AH6" i="165" a="1"/>
  <c r="AH6" i="165"/>
  <c r="AG6" i="165" a="1"/>
  <c r="AG6" i="165"/>
  <c r="AF6" i="165" a="1"/>
  <c r="AF6" i="165"/>
  <c r="AE6" i="165" a="1"/>
  <c r="AE6" i="165"/>
  <c r="B56" i="164"/>
  <c r="B55" i="164"/>
  <c r="B54" i="164"/>
  <c r="B53" i="164"/>
  <c r="B52" i="164"/>
  <c r="B51" i="164"/>
  <c r="B50" i="164"/>
  <c r="B49" i="164"/>
  <c r="B48" i="164"/>
  <c r="B47" i="164"/>
  <c r="B46" i="164"/>
  <c r="B45" i="164"/>
  <c r="B44" i="164"/>
  <c r="B43" i="164"/>
  <c r="B42" i="164"/>
  <c r="B41" i="164"/>
  <c r="B40" i="164"/>
  <c r="B39" i="164"/>
  <c r="B38" i="164"/>
  <c r="B37" i="164"/>
  <c r="B36" i="164"/>
  <c r="B35" i="164"/>
  <c r="B34" i="164"/>
  <c r="B33" i="164"/>
  <c r="B32" i="164"/>
  <c r="B31" i="164"/>
  <c r="B30" i="164"/>
  <c r="B29" i="164"/>
  <c r="B28" i="164"/>
  <c r="B27" i="164"/>
  <c r="B26" i="164"/>
  <c r="B25" i="164"/>
  <c r="B24" i="164"/>
  <c r="B23" i="164"/>
  <c r="B22" i="164"/>
  <c r="B21" i="164"/>
  <c r="B20" i="164"/>
  <c r="B19" i="164"/>
  <c r="B18" i="164"/>
  <c r="B17" i="164"/>
  <c r="B16" i="164"/>
  <c r="B15" i="164"/>
  <c r="B14" i="164"/>
  <c r="B13" i="164"/>
  <c r="B12" i="164"/>
  <c r="B11" i="164"/>
  <c r="B10" i="164"/>
  <c r="B9" i="164"/>
  <c r="B8" i="164"/>
  <c r="B7" i="164"/>
  <c r="B6" i="164"/>
  <c r="B5" i="164"/>
  <c r="B4" i="164"/>
  <c r="B59" i="163"/>
  <c r="C59" i="163"/>
  <c r="B60" i="163"/>
  <c r="C60" i="163"/>
  <c r="B61" i="163"/>
  <c r="C61" i="163"/>
  <c r="B62" i="163"/>
  <c r="C62" i="163"/>
  <c r="B67" i="163"/>
  <c r="C67" i="163"/>
  <c r="B63" i="163"/>
  <c r="C63" i="163"/>
  <c r="B64" i="163"/>
  <c r="C64" i="163"/>
  <c r="B68" i="163"/>
  <c r="C68" i="163"/>
  <c r="B69" i="163"/>
  <c r="C69" i="163"/>
  <c r="B65" i="163"/>
  <c r="C65" i="163"/>
  <c r="B70" i="163"/>
  <c r="C70" i="163"/>
  <c r="C58" i="163"/>
  <c r="B58" i="163"/>
  <c r="B5" i="163"/>
  <c r="B6" i="163"/>
  <c r="B7" i="163"/>
  <c r="B8" i="163"/>
  <c r="B9" i="163"/>
  <c r="B10" i="163"/>
  <c r="B11" i="163"/>
  <c r="B12" i="163"/>
  <c r="B13" i="163"/>
  <c r="B14" i="163"/>
  <c r="B15" i="163"/>
  <c r="B16" i="163"/>
  <c r="B17" i="163"/>
  <c r="B18" i="163"/>
  <c r="B19" i="163"/>
  <c r="B20" i="163"/>
  <c r="B21" i="163"/>
  <c r="B22" i="163"/>
  <c r="B23" i="163"/>
  <c r="B24" i="163"/>
  <c r="B25" i="163"/>
  <c r="B26" i="163"/>
  <c r="B27" i="163"/>
  <c r="B28" i="163"/>
  <c r="B29" i="163"/>
  <c r="B30" i="163"/>
  <c r="B31" i="163"/>
  <c r="B32" i="163"/>
  <c r="B33" i="163"/>
  <c r="B34" i="163"/>
  <c r="B35" i="163"/>
  <c r="B36" i="163"/>
  <c r="B37" i="163"/>
  <c r="B38" i="163"/>
  <c r="B39" i="163"/>
  <c r="B40" i="163"/>
  <c r="B41" i="163"/>
  <c r="B42" i="163"/>
  <c r="B43" i="163"/>
  <c r="B44" i="163"/>
  <c r="B45" i="163"/>
  <c r="B46" i="163"/>
  <c r="B47" i="163"/>
  <c r="B48" i="163"/>
  <c r="B49" i="163"/>
  <c r="B50" i="163"/>
  <c r="B51" i="163"/>
  <c r="B52" i="163"/>
  <c r="B53" i="163"/>
  <c r="B54" i="163"/>
  <c r="B55" i="163"/>
  <c r="B56" i="163"/>
  <c r="B4" i="163"/>
  <c r="J42" i="164"/>
  <c r="J41" i="164"/>
  <c r="J40" i="164"/>
  <c r="J39" i="164"/>
  <c r="H6" i="118"/>
  <c r="H42" i="118"/>
  <c r="H41" i="118"/>
  <c r="H39" i="118"/>
  <c r="H38" i="118"/>
  <c r="H37" i="118"/>
  <c r="H36" i="118"/>
  <c r="H35" i="118"/>
  <c r="H33" i="118"/>
  <c r="H32" i="118"/>
  <c r="H31" i="118"/>
  <c r="H30" i="118"/>
  <c r="H29" i="118"/>
  <c r="H28" i="118"/>
  <c r="H26" i="118"/>
  <c r="H25" i="118"/>
  <c r="H24" i="118"/>
  <c r="H23" i="118"/>
  <c r="H22" i="118"/>
  <c r="H21" i="118"/>
  <c r="H19" i="118"/>
  <c r="H18" i="118"/>
  <c r="H16" i="118"/>
  <c r="H14" i="118"/>
  <c r="H13" i="118"/>
  <c r="H10" i="118"/>
  <c r="H9" i="118"/>
  <c r="H8" i="118"/>
  <c r="H7" i="118"/>
  <c r="E77" i="127"/>
  <c r="J60" i="124"/>
  <c r="J53" i="124"/>
  <c r="J48" i="124"/>
  <c r="J45" i="124"/>
  <c r="J43" i="124"/>
  <c r="J41" i="124"/>
  <c r="J40" i="124"/>
  <c r="J32" i="124"/>
  <c r="J33" i="124"/>
  <c r="J34" i="124"/>
  <c r="J35" i="124"/>
  <c r="J36" i="124"/>
  <c r="J37" i="124"/>
  <c r="J31" i="124"/>
  <c r="J17" i="124"/>
  <c r="J15" i="124"/>
  <c r="J8" i="124"/>
  <c r="J9" i="124"/>
  <c r="J10" i="124"/>
  <c r="J12" i="124"/>
  <c r="J13" i="124"/>
  <c r="J6" i="124"/>
  <c r="J40" i="131"/>
  <c r="J37" i="131"/>
  <c r="J33" i="131"/>
  <c r="J18" i="131"/>
  <c r="J19" i="131"/>
  <c r="J20" i="131"/>
  <c r="J21" i="131"/>
  <c r="J22" i="131"/>
  <c r="J23" i="131"/>
  <c r="J24" i="131"/>
  <c r="J25" i="131"/>
  <c r="J26" i="131"/>
  <c r="J27" i="131"/>
  <c r="J28" i="131"/>
  <c r="J29" i="131"/>
  <c r="J30" i="131"/>
  <c r="J31" i="131"/>
  <c r="J17" i="131"/>
  <c r="J387" i="135"/>
  <c r="H501" i="129"/>
  <c r="J237" i="135"/>
  <c r="J566" i="157"/>
  <c r="J19" i="160"/>
  <c r="J16" i="160"/>
  <c r="J14" i="160"/>
  <c r="J15" i="160"/>
  <c r="J12" i="160"/>
  <c r="J13" i="160"/>
  <c r="J9" i="160"/>
  <c r="J8" i="160"/>
  <c r="H9" i="160"/>
  <c r="H8" i="160"/>
  <c r="J37" i="160"/>
  <c r="J34" i="160"/>
  <c r="J32" i="160"/>
  <c r="J33" i="160"/>
  <c r="J30" i="160"/>
  <c r="J31" i="160"/>
  <c r="J27" i="160"/>
  <c r="J26" i="160"/>
  <c r="H27" i="160"/>
  <c r="H26" i="160"/>
  <c r="J22" i="159"/>
  <c r="J14" i="159"/>
  <c r="J15" i="159"/>
  <c r="J16" i="159"/>
  <c r="J17" i="159"/>
  <c r="J18" i="159"/>
  <c r="J19" i="159"/>
  <c r="J13" i="159"/>
  <c r="J9" i="159"/>
  <c r="J10" i="159"/>
  <c r="J8" i="159"/>
  <c r="H9" i="159"/>
  <c r="H10" i="159"/>
  <c r="H8" i="159"/>
  <c r="J55" i="160"/>
  <c r="J52" i="160"/>
  <c r="J50" i="160"/>
  <c r="J51" i="160"/>
  <c r="J48" i="160"/>
  <c r="J49" i="160"/>
  <c r="J45" i="160"/>
  <c r="J44" i="160"/>
  <c r="H45" i="160"/>
  <c r="H44" i="160"/>
  <c r="J44" i="159"/>
  <c r="J35" i="159"/>
  <c r="J36" i="159"/>
  <c r="J37" i="159"/>
  <c r="J38" i="159"/>
  <c r="J39" i="159"/>
  <c r="J40" i="159"/>
  <c r="J41" i="159"/>
  <c r="J34" i="159"/>
  <c r="J30" i="159"/>
  <c r="J31" i="159"/>
  <c r="J73" i="160"/>
  <c r="J29" i="159"/>
  <c r="J69" i="160"/>
  <c r="J70" i="160"/>
  <c r="H30" i="159"/>
  <c r="H31" i="159"/>
  <c r="J67" i="160"/>
  <c r="J68" i="160"/>
  <c r="H63" i="160"/>
  <c r="H64" i="160"/>
  <c r="H62" i="160"/>
  <c r="J62" i="160"/>
  <c r="J63" i="160"/>
  <c r="J64" i="160"/>
  <c r="J80" i="160"/>
  <c r="J81" i="160"/>
  <c r="J82" i="160"/>
  <c r="H81" i="160"/>
  <c r="H82" i="160"/>
  <c r="H80" i="160"/>
  <c r="H29" i="159"/>
  <c r="J88" i="160"/>
  <c r="J86" i="160"/>
  <c r="J85" i="160"/>
  <c r="J87" i="160"/>
  <c r="J106" i="160"/>
  <c r="J104" i="160"/>
  <c r="J103" i="160"/>
  <c r="J105" i="160"/>
  <c r="J99" i="160"/>
  <c r="J100" i="160"/>
  <c r="J98" i="160"/>
  <c r="J52" i="159"/>
  <c r="J51" i="159"/>
  <c r="H52" i="159"/>
  <c r="H51" i="159"/>
  <c r="H99" i="160"/>
  <c r="H100" i="160"/>
  <c r="H98" i="160"/>
  <c r="J56" i="159"/>
  <c r="J57" i="159"/>
  <c r="J58" i="159"/>
  <c r="J59" i="159"/>
  <c r="J55" i="159"/>
  <c r="J142" i="160"/>
  <c r="J139" i="160"/>
  <c r="J69" i="159"/>
  <c r="J127" i="160"/>
  <c r="J134" i="160"/>
  <c r="J135" i="160"/>
  <c r="J136" i="160"/>
  <c r="J124" i="160"/>
  <c r="J122" i="160"/>
  <c r="J121" i="160"/>
  <c r="J123" i="160"/>
  <c r="J84" i="159"/>
  <c r="J117" i="160"/>
  <c r="J118" i="160"/>
  <c r="J116" i="160"/>
  <c r="J81" i="159"/>
  <c r="J78" i="159"/>
  <c r="J77" i="159"/>
  <c r="H78" i="159"/>
  <c r="H77" i="159"/>
  <c r="H135" i="160"/>
  <c r="H136" i="160"/>
  <c r="H134" i="160"/>
  <c r="H117" i="160"/>
  <c r="H118" i="160"/>
  <c r="H116" i="160"/>
  <c r="J172" i="160"/>
  <c r="J157" i="160"/>
  <c r="J169" i="160"/>
  <c r="J154" i="160"/>
  <c r="H102" i="159"/>
  <c r="J164" i="160"/>
  <c r="J165" i="160"/>
  <c r="J166" i="160"/>
  <c r="J102" i="159"/>
  <c r="J150" i="160"/>
  <c r="J151" i="160"/>
  <c r="J101" i="159"/>
  <c r="J149" i="160"/>
  <c r="J97" i="159"/>
  <c r="J98" i="159"/>
  <c r="H165" i="160"/>
  <c r="H166" i="160"/>
  <c r="H164" i="160"/>
  <c r="J96" i="159"/>
  <c r="H150" i="160"/>
  <c r="H151" i="160"/>
  <c r="H149" i="160"/>
  <c r="J92" i="159"/>
  <c r="J93" i="159"/>
  <c r="H92" i="159"/>
  <c r="J91" i="159"/>
  <c r="H91" i="159"/>
  <c r="H93" i="159"/>
  <c r="J195" i="160"/>
  <c r="J194" i="160"/>
  <c r="J198" i="160"/>
  <c r="J184" i="160"/>
  <c r="J187" i="160"/>
  <c r="J180" i="160"/>
  <c r="J181" i="160"/>
  <c r="J179" i="160"/>
  <c r="J109" i="159"/>
  <c r="H195" i="160"/>
  <c r="H194" i="160"/>
  <c r="H180" i="160"/>
  <c r="H181" i="160"/>
  <c r="H179" i="160"/>
  <c r="J226" i="160"/>
  <c r="J212" i="160"/>
  <c r="J222" i="160"/>
  <c r="J223" i="160"/>
  <c r="J209" i="160"/>
  <c r="J208" i="160"/>
  <c r="H223" i="160"/>
  <c r="H222" i="160"/>
  <c r="H209" i="160"/>
  <c r="H208" i="160"/>
  <c r="J257" i="160"/>
  <c r="J243" i="160"/>
  <c r="J254" i="160"/>
  <c r="J240" i="160"/>
  <c r="J250" i="160"/>
  <c r="J251" i="160"/>
  <c r="J237" i="160"/>
  <c r="J236" i="160"/>
  <c r="H251" i="160"/>
  <c r="H250" i="160"/>
  <c r="H237" i="160"/>
  <c r="H236" i="160"/>
  <c r="J285" i="160"/>
  <c r="J271" i="160"/>
  <c r="J282" i="160"/>
  <c r="J268" i="160"/>
  <c r="H265" i="160"/>
  <c r="J264" i="160"/>
  <c r="J265" i="160"/>
  <c r="J279" i="160"/>
  <c r="J278" i="160"/>
  <c r="H279" i="160"/>
  <c r="H278" i="160"/>
  <c r="J129" i="159"/>
  <c r="J122" i="159"/>
  <c r="J123" i="159"/>
  <c r="J124" i="159"/>
  <c r="J125" i="159"/>
  <c r="J126" i="159"/>
  <c r="J121" i="159"/>
  <c r="J118" i="159"/>
  <c r="J117" i="159"/>
  <c r="H264" i="160"/>
  <c r="H118" i="159"/>
  <c r="H117" i="159"/>
  <c r="J299" i="160"/>
  <c r="J136" i="159"/>
  <c r="H314" i="160"/>
  <c r="J143" i="159"/>
  <c r="H307" i="160"/>
  <c r="H306" i="160"/>
  <c r="J314" i="160"/>
  <c r="J310" i="160"/>
  <c r="J306" i="160"/>
  <c r="J307" i="160"/>
  <c r="J296" i="160"/>
  <c r="J293" i="160"/>
  <c r="J292" i="160"/>
  <c r="H293" i="160"/>
  <c r="H292" i="160"/>
  <c r="J328" i="160"/>
  <c r="J343" i="160"/>
  <c r="J344" i="160"/>
  <c r="J340" i="160"/>
  <c r="J159" i="158"/>
  <c r="J336" i="160"/>
  <c r="J337" i="160"/>
  <c r="J154" i="158"/>
  <c r="J155" i="158"/>
  <c r="J156" i="158"/>
  <c r="J153" i="158"/>
  <c r="J149" i="158"/>
  <c r="J150" i="158"/>
  <c r="J329" i="160"/>
  <c r="J325" i="160"/>
  <c r="H149" i="158"/>
  <c r="H150" i="158"/>
  <c r="J322" i="160"/>
  <c r="J321" i="160"/>
  <c r="J148" i="158"/>
  <c r="H344" i="160"/>
  <c r="H337" i="160"/>
  <c r="H148" i="158"/>
  <c r="H336" i="160"/>
  <c r="H329" i="160"/>
  <c r="H322" i="160"/>
  <c r="H321" i="160"/>
  <c r="J373" i="160"/>
  <c r="J358" i="160"/>
  <c r="J370" i="160"/>
  <c r="J359" i="160"/>
  <c r="J355" i="160"/>
  <c r="J366" i="160"/>
  <c r="J367" i="160"/>
  <c r="J352" i="160"/>
  <c r="J351" i="160"/>
  <c r="H367" i="160"/>
  <c r="H366" i="160"/>
  <c r="H359" i="160"/>
  <c r="J141" i="158"/>
  <c r="H352" i="160"/>
  <c r="H351" i="160"/>
  <c r="J136" i="158"/>
  <c r="J137" i="158"/>
  <c r="J138" i="158"/>
  <c r="J135" i="158"/>
  <c r="J131" i="158"/>
  <c r="J132" i="158"/>
  <c r="J130" i="158"/>
  <c r="H131" i="158"/>
  <c r="H132" i="158"/>
  <c r="H130" i="158"/>
  <c r="J123" i="158"/>
  <c r="J117" i="158"/>
  <c r="J118" i="158"/>
  <c r="J119" i="158"/>
  <c r="J120" i="158"/>
  <c r="J116" i="158"/>
  <c r="J112" i="158"/>
  <c r="J113" i="158"/>
  <c r="H112" i="158"/>
  <c r="H113" i="158"/>
  <c r="H395" i="160"/>
  <c r="H394" i="160"/>
  <c r="J111" i="158"/>
  <c r="H111" i="158"/>
  <c r="J387" i="160"/>
  <c r="J384" i="160"/>
  <c r="J400" i="160"/>
  <c r="J401" i="160"/>
  <c r="J398" i="160"/>
  <c r="J399" i="160"/>
  <c r="J394" i="160"/>
  <c r="J395" i="160"/>
  <c r="J381" i="160"/>
  <c r="J380" i="160"/>
  <c r="J104" i="158"/>
  <c r="H381" i="160"/>
  <c r="H380" i="160"/>
  <c r="J436" i="160"/>
  <c r="J431" i="160"/>
  <c r="J432" i="160"/>
  <c r="J429" i="160"/>
  <c r="J430" i="160"/>
  <c r="J425" i="160"/>
  <c r="J426" i="160"/>
  <c r="J418" i="160"/>
  <c r="J415" i="160"/>
  <c r="J412" i="160"/>
  <c r="J411" i="160"/>
  <c r="J100" i="158"/>
  <c r="J101" i="158"/>
  <c r="J99" i="158"/>
  <c r="J95" i="158"/>
  <c r="J96" i="158"/>
  <c r="H95" i="158"/>
  <c r="H96" i="158"/>
  <c r="J94" i="158"/>
  <c r="H94" i="158"/>
  <c r="H436" i="160"/>
  <c r="H426" i="160"/>
  <c r="H425" i="160"/>
  <c r="H412" i="160"/>
  <c r="H411" i="160"/>
  <c r="J465" i="160"/>
  <c r="J450" i="160"/>
  <c r="J462" i="160"/>
  <c r="J459" i="160"/>
  <c r="J87" i="158"/>
  <c r="J458" i="160"/>
  <c r="J451" i="160"/>
  <c r="J447" i="160"/>
  <c r="J84" i="158"/>
  <c r="J444" i="160"/>
  <c r="J80" i="158"/>
  <c r="J81" i="158"/>
  <c r="H459" i="160"/>
  <c r="H80" i="158"/>
  <c r="H458" i="160"/>
  <c r="H451" i="160"/>
  <c r="J79" i="158"/>
  <c r="H444" i="160"/>
  <c r="H81" i="158"/>
  <c r="H443" i="160"/>
  <c r="J443" i="160"/>
  <c r="H79" i="158"/>
  <c r="J72" i="158"/>
  <c r="J65" i="158"/>
  <c r="J59" i="158"/>
  <c r="J60" i="158"/>
  <c r="J61" i="158"/>
  <c r="J62" i="158"/>
  <c r="J58" i="158"/>
  <c r="J54" i="158"/>
  <c r="J55" i="158"/>
  <c r="H54" i="158"/>
  <c r="H55" i="158"/>
  <c r="J53" i="158"/>
  <c r="H53" i="158"/>
  <c r="J46" i="158"/>
  <c r="J43" i="158"/>
  <c r="J42" i="158"/>
  <c r="J41" i="158"/>
  <c r="J40" i="158"/>
  <c r="J36" i="158"/>
  <c r="J37" i="158"/>
  <c r="H36" i="158"/>
  <c r="H37" i="158"/>
  <c r="J35" i="158"/>
  <c r="H35" i="158"/>
  <c r="J29" i="158"/>
  <c r="J22" i="158"/>
  <c r="J15" i="158"/>
  <c r="J8" i="158"/>
  <c r="J614" i="157"/>
  <c r="J239" i="157"/>
  <c r="J493" i="160"/>
  <c r="J490" i="160"/>
  <c r="J487" i="160"/>
  <c r="H487" i="160"/>
  <c r="J480" i="160"/>
  <c r="J479" i="160"/>
  <c r="J476" i="160"/>
  <c r="J473" i="160"/>
  <c r="J472" i="160"/>
  <c r="H480" i="160"/>
  <c r="H473" i="160"/>
  <c r="H472" i="160"/>
  <c r="H509" i="160"/>
  <c r="J508" i="160"/>
  <c r="J509" i="160"/>
  <c r="J505" i="160"/>
  <c r="J501" i="160"/>
  <c r="J502" i="160"/>
  <c r="J500" i="160"/>
  <c r="H501" i="160"/>
  <c r="H502" i="160"/>
  <c r="H500" i="160"/>
  <c r="J715" i="157"/>
  <c r="J708" i="157"/>
  <c r="H517" i="160"/>
  <c r="H518" i="160"/>
  <c r="H516" i="160"/>
  <c r="J701" i="157"/>
  <c r="J683" i="157"/>
  <c r="J684" i="157"/>
  <c r="J685" i="157"/>
  <c r="J686" i="157"/>
  <c r="J687" i="157"/>
  <c r="J688" i="157"/>
  <c r="J689" i="157"/>
  <c r="J690" i="157"/>
  <c r="J691" i="157"/>
  <c r="J692" i="157"/>
  <c r="J693" i="157"/>
  <c r="J694" i="157"/>
  <c r="J695" i="157"/>
  <c r="J696" i="157"/>
  <c r="J697" i="157"/>
  <c r="J698" i="157"/>
  <c r="J682" i="157"/>
  <c r="J677" i="157"/>
  <c r="J678" i="157"/>
  <c r="J679" i="157"/>
  <c r="J522" i="160"/>
  <c r="J523" i="160"/>
  <c r="J521" i="160"/>
  <c r="H677" i="157"/>
  <c r="H678" i="157"/>
  <c r="H679" i="157"/>
  <c r="J517" i="160"/>
  <c r="J518" i="160"/>
  <c r="J516" i="160"/>
  <c r="J676" i="157"/>
  <c r="H676" i="157"/>
  <c r="J669" i="157"/>
  <c r="J662" i="157"/>
  <c r="J655" i="157"/>
  <c r="J647" i="157"/>
  <c r="J648" i="157"/>
  <c r="J649" i="157"/>
  <c r="J650" i="157"/>
  <c r="J651" i="157"/>
  <c r="J652" i="157"/>
  <c r="J643" i="157"/>
  <c r="J644" i="157"/>
  <c r="J642" i="157"/>
  <c r="H643" i="157"/>
  <c r="H644" i="157"/>
  <c r="H642" i="157"/>
  <c r="J635" i="157"/>
  <c r="J628" i="157"/>
  <c r="J621" i="157"/>
  <c r="J611" i="157"/>
  <c r="H611" i="157"/>
  <c r="J610" i="157"/>
  <c r="H610" i="157"/>
  <c r="J603" i="157"/>
  <c r="J600" i="157"/>
  <c r="J599" i="157"/>
  <c r="J595" i="157"/>
  <c r="J596" i="157"/>
  <c r="H595" i="157"/>
  <c r="H596" i="157"/>
  <c r="J594" i="157"/>
  <c r="H594" i="157"/>
  <c r="J174" i="158"/>
  <c r="J171" i="158"/>
  <c r="J167" i="158"/>
  <c r="J168" i="158"/>
  <c r="J587" i="157"/>
  <c r="J166" i="158"/>
  <c r="H167" i="158"/>
  <c r="H168" i="158"/>
  <c r="J584" i="157"/>
  <c r="H166" i="158"/>
  <c r="J583" i="157"/>
  <c r="J188" i="158"/>
  <c r="J187" i="158"/>
  <c r="J186" i="158"/>
  <c r="J579" i="157"/>
  <c r="J580" i="157"/>
  <c r="H579" i="157"/>
  <c r="H580" i="157"/>
  <c r="J182" i="158"/>
  <c r="J183" i="158"/>
  <c r="J578" i="157"/>
  <c r="J181" i="158"/>
  <c r="H578" i="157"/>
  <c r="H182" i="158"/>
  <c r="H183" i="158"/>
  <c r="H181" i="158"/>
  <c r="J571" i="157"/>
  <c r="J212" i="158"/>
  <c r="J205" i="158"/>
  <c r="J567" i="157"/>
  <c r="J568" i="157"/>
  <c r="J198" i="158"/>
  <c r="J562" i="157"/>
  <c r="J563" i="157"/>
  <c r="H562" i="157"/>
  <c r="H563" i="157"/>
  <c r="J561" i="157"/>
  <c r="H561" i="157"/>
  <c r="J554" i="157"/>
  <c r="J550" i="157"/>
  <c r="J551" i="157"/>
  <c r="J549" i="157"/>
  <c r="J545" i="157"/>
  <c r="J546" i="157"/>
  <c r="J544" i="157"/>
  <c r="H545" i="157"/>
  <c r="H546" i="157"/>
  <c r="H544" i="157"/>
  <c r="J537" i="157"/>
  <c r="J534" i="157"/>
  <c r="J533" i="157"/>
  <c r="H529" i="157"/>
  <c r="J529" i="157" s="1"/>
  <c r="H530" i="157"/>
  <c r="J530" i="157" s="1"/>
  <c r="H528" i="157"/>
  <c r="J528" i="157" s="1"/>
  <c r="H521" i="157"/>
  <c r="J521" i="157"/>
  <c r="J514" i="157"/>
  <c r="H508" i="157"/>
  <c r="J513" i="157"/>
  <c r="J515" i="157"/>
  <c r="J516" i="157"/>
  <c r="J517" i="157"/>
  <c r="J512" i="157"/>
  <c r="J508" i="157"/>
  <c r="H509" i="157"/>
  <c r="J509" i="157" s="1"/>
  <c r="J507" i="157"/>
  <c r="H507" i="157"/>
  <c r="H500" i="157"/>
  <c r="J500" i="157"/>
  <c r="J495" i="157"/>
  <c r="J493" i="157"/>
  <c r="J494" i="157"/>
  <c r="J496" i="157"/>
  <c r="J492" i="157"/>
  <c r="H488" i="157"/>
  <c r="J488" i="157" s="1"/>
  <c r="H489" i="157"/>
  <c r="J489" i="157" s="1"/>
  <c r="H487" i="157"/>
  <c r="J487" i="157" s="1"/>
  <c r="J480" i="157"/>
  <c r="J473" i="157"/>
  <c r="J466" i="157"/>
  <c r="J459" i="157"/>
  <c r="J452" i="157"/>
  <c r="J439" i="157"/>
  <c r="J440" i="157"/>
  <c r="J441" i="157"/>
  <c r="J442" i="157"/>
  <c r="J438" i="157"/>
  <c r="H434" i="157"/>
  <c r="J434" i="157" s="1"/>
  <c r="H435" i="157"/>
  <c r="J435" i="157" s="1"/>
  <c r="H433" i="157"/>
  <c r="J433" i="157" s="1"/>
  <c r="J426" i="157"/>
  <c r="J419" i="157"/>
  <c r="J420" i="157"/>
  <c r="J421" i="157"/>
  <c r="J422" i="157"/>
  <c r="J423" i="157"/>
  <c r="J418" i="157"/>
  <c r="H414" i="157"/>
  <c r="J414" i="157" s="1"/>
  <c r="H415" i="157"/>
  <c r="J415" i="157" s="1"/>
  <c r="H413" i="157"/>
  <c r="J413" i="157" s="1"/>
  <c r="J406" i="157"/>
  <c r="J392" i="157"/>
  <c r="J393" i="157"/>
  <c r="J394" i="157"/>
  <c r="J395" i="157"/>
  <c r="J396" i="157"/>
  <c r="J391" i="157"/>
  <c r="H387" i="157"/>
  <c r="J387" i="157" s="1"/>
  <c r="H388" i="157"/>
  <c r="J388" i="157" s="1"/>
  <c r="H386" i="157"/>
  <c r="J386" i="157" s="1"/>
  <c r="J379" i="157"/>
  <c r="J373" i="157"/>
  <c r="J374" i="157"/>
  <c r="J375" i="157"/>
  <c r="J376" i="157"/>
  <c r="J372" i="157"/>
  <c r="H368" i="157"/>
  <c r="J368" i="157" s="1"/>
  <c r="H369" i="157"/>
  <c r="J369" i="157" s="1"/>
  <c r="H367" i="157"/>
  <c r="J367" i="157" s="1"/>
  <c r="J356" i="157"/>
  <c r="J357" i="157"/>
  <c r="J355" i="157"/>
  <c r="H352" i="157"/>
  <c r="J352" i="157" s="1"/>
  <c r="H351" i="157"/>
  <c r="J351" i="157" s="1"/>
  <c r="H350" i="157"/>
  <c r="J350" i="157" s="1"/>
  <c r="J343" i="157"/>
  <c r="H336" i="157"/>
  <c r="H335" i="157"/>
  <c r="J336" i="157"/>
  <c r="J335" i="157"/>
  <c r="J328" i="157"/>
  <c r="J329" i="157"/>
  <c r="J330" i="157"/>
  <c r="J331" i="157"/>
  <c r="J327" i="157"/>
  <c r="H322" i="157"/>
  <c r="J322" i="157" s="1"/>
  <c r="H323" i="157"/>
  <c r="J323" i="157" s="1"/>
  <c r="H324" i="157"/>
  <c r="J324" i="157" s="1"/>
  <c r="H321" i="157"/>
  <c r="J321" i="157" s="1"/>
  <c r="H313" i="157"/>
  <c r="J313" i="157" s="1"/>
  <c r="H312" i="157"/>
  <c r="J312" i="157" s="1"/>
  <c r="J304" i="157"/>
  <c r="J303" i="157"/>
  <c r="J305" i="157"/>
  <c r="J306" i="157"/>
  <c r="J307" i="157"/>
  <c r="J308" i="157"/>
  <c r="J302" i="157"/>
  <c r="H296" i="157"/>
  <c r="J296" i="157" s="1"/>
  <c r="H297" i="157"/>
  <c r="J297" i="157" s="1"/>
  <c r="H298" i="157"/>
  <c r="J298" i="157" s="1"/>
  <c r="H299" i="157"/>
  <c r="J299" i="157" s="1"/>
  <c r="H295" i="157"/>
  <c r="J295" i="157" s="1"/>
  <c r="J281" i="157"/>
  <c r="J282" i="157"/>
  <c r="J283" i="157"/>
  <c r="J284" i="157"/>
  <c r="J285" i="157"/>
  <c r="J280" i="157"/>
  <c r="H276" i="157"/>
  <c r="J276" i="157" s="1"/>
  <c r="H277" i="157"/>
  <c r="J277" i="157" s="1"/>
  <c r="H275" i="157"/>
  <c r="J275" i="157" s="1"/>
  <c r="J261" i="157"/>
  <c r="J262" i="157"/>
  <c r="J263" i="157"/>
  <c r="J264" i="157"/>
  <c r="J265" i="157"/>
  <c r="J260" i="157"/>
  <c r="H256" i="157"/>
  <c r="J256" i="157" s="1"/>
  <c r="H257" i="157"/>
  <c r="J257" i="157" s="1"/>
  <c r="H255" i="157"/>
  <c r="J255" i="157" s="1"/>
  <c r="H248" i="157"/>
  <c r="J248" i="157" s="1"/>
  <c r="J242" i="157"/>
  <c r="J243" i="157"/>
  <c r="J244" i="157"/>
  <c r="J241" i="157"/>
  <c r="H237" i="157"/>
  <c r="J237" i="157" s="1"/>
  <c r="H236" i="157"/>
  <c r="J236" i="157" s="1"/>
  <c r="H238" i="157"/>
  <c r="J238" i="157" s="1"/>
  <c r="J235" i="157"/>
  <c r="H235" i="157"/>
  <c r="H228" i="157"/>
  <c r="J228" i="157" s="1"/>
  <c r="J221" i="157"/>
  <c r="J222" i="157"/>
  <c r="J223" i="157"/>
  <c r="J224" i="157"/>
  <c r="J220" i="157"/>
  <c r="H216" i="157"/>
  <c r="J216" i="157" s="1"/>
  <c r="H217" i="157"/>
  <c r="J217" i="157" s="1"/>
  <c r="H215" i="157"/>
  <c r="J215" i="157" s="1"/>
  <c r="H207" i="157"/>
  <c r="J207" i="157" s="1"/>
  <c r="J199" i="157"/>
  <c r="J200" i="157"/>
  <c r="J201" i="157"/>
  <c r="J202" i="157"/>
  <c r="J203" i="157"/>
  <c r="J204" i="157"/>
  <c r="J198" i="157"/>
  <c r="H193" i="157"/>
  <c r="J193" i="157" s="1"/>
  <c r="H194" i="157"/>
  <c r="J194" i="157" s="1"/>
  <c r="H195" i="157"/>
  <c r="J195" i="157" s="1"/>
  <c r="H192" i="157"/>
  <c r="J192" i="157" s="1"/>
  <c r="J177" i="157"/>
  <c r="J178" i="157"/>
  <c r="J179" i="157"/>
  <c r="J180" i="157"/>
  <c r="J181" i="157"/>
  <c r="J176" i="157"/>
  <c r="H172" i="157"/>
  <c r="J172" i="157" s="1"/>
  <c r="H173" i="157"/>
  <c r="J173" i="157" s="1"/>
  <c r="H171" i="157"/>
  <c r="J171" i="157" s="1"/>
  <c r="J157" i="157"/>
  <c r="J158" i="157"/>
  <c r="J159" i="157"/>
  <c r="J160" i="157"/>
  <c r="J161" i="157"/>
  <c r="J156" i="157"/>
  <c r="H152" i="157"/>
  <c r="J152" i="157" s="1"/>
  <c r="H153" i="157"/>
  <c r="J153" i="157" s="1"/>
  <c r="H151" i="157"/>
  <c r="J151" i="157" s="1"/>
  <c r="J136" i="157"/>
  <c r="J137" i="157"/>
  <c r="J138" i="157"/>
  <c r="J139" i="157"/>
  <c r="J140" i="157"/>
  <c r="J141" i="157"/>
  <c r="J135" i="157"/>
  <c r="H131" i="157"/>
  <c r="J131" i="157" s="1"/>
  <c r="H132" i="157"/>
  <c r="J132" i="157" s="1"/>
  <c r="H130" i="157"/>
  <c r="J130" i="157" s="1"/>
  <c r="J121" i="157"/>
  <c r="J104" i="157"/>
  <c r="J102" i="157"/>
  <c r="J103" i="157"/>
  <c r="J105" i="157"/>
  <c r="J106" i="157"/>
  <c r="J107" i="157"/>
  <c r="J108" i="157"/>
  <c r="J109" i="157"/>
  <c r="J110" i="157"/>
  <c r="J111" i="157"/>
  <c r="J112" i="157"/>
  <c r="J113" i="157"/>
  <c r="J114" i="157"/>
  <c r="J115" i="157"/>
  <c r="J116" i="157"/>
  <c r="J117" i="157"/>
  <c r="J118" i="157"/>
  <c r="J101" i="157"/>
  <c r="H96" i="157"/>
  <c r="J96" i="157" s="1"/>
  <c r="H97" i="157"/>
  <c r="J97" i="157" s="1"/>
  <c r="H98" i="157"/>
  <c r="J98" i="157" s="1"/>
  <c r="H95" i="157"/>
  <c r="J95" i="157" s="1"/>
  <c r="J83" i="157"/>
  <c r="J84" i="157"/>
  <c r="J85" i="157"/>
  <c r="J82" i="157"/>
  <c r="H78" i="157"/>
  <c r="J78" i="157" s="1"/>
  <c r="H79" i="157"/>
  <c r="J79" i="157" s="1"/>
  <c r="H77" i="157"/>
  <c r="J77" i="157" s="1"/>
  <c r="J70" i="157"/>
  <c r="J60" i="157"/>
  <c r="J61" i="157"/>
  <c r="J62" i="157"/>
  <c r="J63" i="157"/>
  <c r="J64" i="157"/>
  <c r="J65" i="157"/>
  <c r="J66" i="157"/>
  <c r="J67" i="157"/>
  <c r="J59" i="157"/>
  <c r="H54" i="157"/>
  <c r="J54" i="157" s="1"/>
  <c r="H55" i="157"/>
  <c r="J55" i="157" s="1"/>
  <c r="H56" i="157"/>
  <c r="J56" i="157" s="1"/>
  <c r="H53" i="157"/>
  <c r="J53" i="157" s="1"/>
  <c r="J40" i="157"/>
  <c r="J41" i="157"/>
  <c r="J42" i="157"/>
  <c r="J39" i="157"/>
  <c r="H46" i="157"/>
  <c r="J46" i="157" s="1"/>
  <c r="H36" i="157"/>
  <c r="J36" i="157" s="1"/>
  <c r="H35" i="157"/>
  <c r="J35" i="157" s="1"/>
  <c r="AA121" i="157"/>
  <c r="AA122" i="157"/>
  <c r="AA123" i="157"/>
  <c r="AA124" i="157"/>
  <c r="AA120" i="157"/>
  <c r="Y116" i="157"/>
  <c r="AA116" i="157" s="1"/>
  <c r="Y117" i="157"/>
  <c r="AA117" i="157" s="1"/>
  <c r="Y115" i="157"/>
  <c r="AA115" i="157" s="1"/>
  <c r="Y108" i="157"/>
  <c r="AA108" i="157"/>
  <c r="AA104" i="157"/>
  <c r="AA103" i="157"/>
  <c r="Y100" i="157"/>
  <c r="AA100" i="157" s="1"/>
  <c r="Y99" i="157"/>
  <c r="AA99" i="157" s="1"/>
  <c r="AA88" i="157"/>
  <c r="AA89" i="157"/>
  <c r="AA87" i="157"/>
  <c r="Y84" i="157"/>
  <c r="AA84" i="157" s="1"/>
  <c r="Y83" i="157"/>
  <c r="AA83" i="157" s="1"/>
  <c r="Y82" i="157"/>
  <c r="AA82" i="157" s="1"/>
  <c r="AA75" i="157"/>
  <c r="AA74" i="157"/>
  <c r="Y75" i="157"/>
  <c r="Y74" i="157"/>
  <c r="AA73" i="157"/>
  <c r="AA67" i="157"/>
  <c r="AA68" i="157"/>
  <c r="AA69" i="157"/>
  <c r="AA70" i="157"/>
  <c r="AA66" i="157"/>
  <c r="AA62" i="157"/>
  <c r="AA63" i="157"/>
  <c r="Y62" i="157"/>
  <c r="Y63" i="157"/>
  <c r="AA61" i="157"/>
  <c r="Y61" i="157"/>
  <c r="AA54" i="157"/>
  <c r="AA53" i="157"/>
  <c r="AA50" i="157"/>
  <c r="AA49" i="157"/>
  <c r="AA46" i="157"/>
  <c r="Y54" i="157"/>
  <c r="Y46" i="157"/>
  <c r="AA45" i="157"/>
  <c r="Y45" i="157"/>
  <c r="AA34" i="157"/>
  <c r="AA35" i="157"/>
  <c r="AA38" i="157"/>
  <c r="AA33" i="157"/>
  <c r="AA30" i="157"/>
  <c r="AA29" i="157"/>
  <c r="Y30" i="157"/>
  <c r="Y29" i="157"/>
  <c r="AA22" i="157"/>
  <c r="AA21" i="157"/>
  <c r="AA20" i="157"/>
  <c r="AA14" i="157"/>
  <c r="AA15" i="157"/>
  <c r="AA16" i="157"/>
  <c r="AA17" i="157"/>
  <c r="AA9" i="157"/>
  <c r="AA10" i="157"/>
  <c r="AA13" i="157"/>
  <c r="AA8" i="157"/>
  <c r="J19" i="157"/>
  <c r="J18" i="157"/>
  <c r="J15" i="157"/>
  <c r="J14" i="157"/>
  <c r="J13" i="157"/>
  <c r="J12" i="157"/>
  <c r="J9" i="157"/>
  <c r="J8" i="157"/>
  <c r="Y22" i="157"/>
  <c r="Y21" i="157"/>
  <c r="Y10" i="157"/>
  <c r="Y9" i="157"/>
  <c r="Y8" i="157"/>
  <c r="H19" i="157"/>
  <c r="H9" i="157"/>
  <c r="H8" i="157"/>
  <c r="AA1439" i="129"/>
  <c r="AA1438" i="129"/>
  <c r="AA1437" i="129"/>
  <c r="AA1436" i="129"/>
  <c r="AA1433" i="129"/>
  <c r="Y1439" i="129"/>
  <c r="Y1438" i="129"/>
  <c r="Y1437" i="129"/>
  <c r="Y1425" i="129"/>
  <c r="Y1426" i="129"/>
  <c r="Y1424" i="129"/>
  <c r="AA1417" i="129"/>
  <c r="AA1432" i="129"/>
  <c r="AA1431" i="129"/>
  <c r="AA1430" i="129"/>
  <c r="AA1429" i="129"/>
  <c r="AA1426" i="129"/>
  <c r="AA1425" i="129"/>
  <c r="AA1424" i="129"/>
  <c r="AA1414" i="129"/>
  <c r="AA1413" i="129"/>
  <c r="AA1412" i="129"/>
  <c r="AA1400" i="129"/>
  <c r="AA1409" i="129"/>
  <c r="Y1409" i="129"/>
  <c r="Y1408" i="129"/>
  <c r="Y1401" i="129"/>
  <c r="Y1393" i="129"/>
  <c r="Y1392" i="129"/>
  <c r="AA1408" i="129"/>
  <c r="AA1401" i="129"/>
  <c r="AA1397" i="129"/>
  <c r="AA1396" i="129"/>
  <c r="AA1393" i="129"/>
  <c r="AA1392" i="129"/>
  <c r="AA1385" i="129"/>
  <c r="AA1384" i="129"/>
  <c r="AA1383" i="129"/>
  <c r="Y1385" i="129"/>
  <c r="Y1384" i="129"/>
  <c r="Y1372" i="129"/>
  <c r="Y1373" i="129"/>
  <c r="Y1371" i="129"/>
  <c r="AA1364" i="129"/>
  <c r="AA1380" i="129"/>
  <c r="AA1379" i="129"/>
  <c r="AA1378" i="129"/>
  <c r="AA1377" i="129"/>
  <c r="AA1376" i="129"/>
  <c r="AA1373" i="129"/>
  <c r="AA1372" i="129"/>
  <c r="AA1371" i="129"/>
  <c r="AA1361" i="129"/>
  <c r="AA1360" i="129"/>
  <c r="AA1359" i="129"/>
  <c r="AA1355" i="129"/>
  <c r="AA1356" i="129"/>
  <c r="AA1354" i="129"/>
  <c r="AA1347" i="129"/>
  <c r="AA1343" i="129"/>
  <c r="AA1342" i="129"/>
  <c r="AA1339" i="129"/>
  <c r="AA1338" i="129"/>
  <c r="Y1355" i="129"/>
  <c r="Y1356" i="129"/>
  <c r="Y1354" i="129"/>
  <c r="Y1347" i="129"/>
  <c r="Y1339" i="129"/>
  <c r="Y1338" i="129"/>
  <c r="Y1331" i="129"/>
  <c r="Y1321" i="129"/>
  <c r="Y1322" i="129"/>
  <c r="Y1320" i="129"/>
  <c r="AA1331" i="129"/>
  <c r="AA1327" i="129"/>
  <c r="AA1326" i="129"/>
  <c r="AA1325" i="129"/>
  <c r="AA1321" i="129"/>
  <c r="AA1322" i="129"/>
  <c r="AA1320" i="129"/>
  <c r="AA1313" i="129"/>
  <c r="AA1310" i="129"/>
  <c r="AA1309" i="129"/>
  <c r="AA1308" i="129"/>
  <c r="AA1304" i="129"/>
  <c r="AA1305" i="129"/>
  <c r="AA1303" i="129"/>
  <c r="Y1304" i="129"/>
  <c r="Y1305" i="129"/>
  <c r="Y1303" i="129"/>
  <c r="H950" i="129"/>
  <c r="J953" i="129"/>
  <c r="J950" i="129"/>
  <c r="J943" i="129"/>
  <c r="Y1455" i="129"/>
  <c r="J935" i="129"/>
  <c r="AA1455" i="129"/>
  <c r="J936" i="129"/>
  <c r="J932" i="129"/>
  <c r="J931" i="129"/>
  <c r="J930" i="129"/>
  <c r="AA1454" i="129"/>
  <c r="H936" i="129"/>
  <c r="H925" i="129"/>
  <c r="H926" i="129"/>
  <c r="H927" i="129"/>
  <c r="AA1451" i="129"/>
  <c r="AA1450" i="129"/>
  <c r="H924" i="129"/>
  <c r="J925" i="129"/>
  <c r="J926" i="129"/>
  <c r="J927" i="129"/>
  <c r="J924" i="129"/>
  <c r="AA1447" i="129"/>
  <c r="J916" i="129"/>
  <c r="J917" i="129"/>
  <c r="J913" i="129"/>
  <c r="J912" i="129"/>
  <c r="J911" i="129"/>
  <c r="J906" i="129"/>
  <c r="J907" i="129"/>
  <c r="J908" i="129"/>
  <c r="AA1446" i="129"/>
  <c r="J905" i="129"/>
  <c r="H917" i="129"/>
  <c r="H906" i="129"/>
  <c r="H907" i="129"/>
  <c r="H908" i="129"/>
  <c r="Y1447" i="129"/>
  <c r="H905" i="129"/>
  <c r="Y1446" i="129"/>
  <c r="J898" i="129"/>
  <c r="J897" i="129"/>
  <c r="J894" i="129"/>
  <c r="J893" i="129"/>
  <c r="J892" i="129"/>
  <c r="J887" i="129"/>
  <c r="J888" i="129"/>
  <c r="J889" i="129"/>
  <c r="J886" i="129"/>
  <c r="H898" i="129"/>
  <c r="H887" i="129"/>
  <c r="H888" i="129"/>
  <c r="H889" i="129"/>
  <c r="H886" i="129"/>
  <c r="H879" i="129"/>
  <c r="H870" i="129"/>
  <c r="H869" i="129"/>
  <c r="J879" i="129"/>
  <c r="J875" i="129"/>
  <c r="J874" i="129"/>
  <c r="H1460" i="129"/>
  <c r="J873" i="129"/>
  <c r="J870" i="129"/>
  <c r="H1459" i="129"/>
  <c r="J869" i="129"/>
  <c r="J862" i="129"/>
  <c r="J1460" i="129"/>
  <c r="J1459" i="129"/>
  <c r="J859" i="129"/>
  <c r="J858" i="129"/>
  <c r="J857" i="129"/>
  <c r="J853" i="129"/>
  <c r="J854" i="129"/>
  <c r="J852" i="129"/>
  <c r="J1464" i="129"/>
  <c r="J1463" i="129"/>
  <c r="H853" i="129"/>
  <c r="H854" i="129"/>
  <c r="J1475" i="129"/>
  <c r="H852" i="129"/>
  <c r="J842" i="129"/>
  <c r="J845" i="129"/>
  <c r="J844" i="129"/>
  <c r="J843" i="129"/>
  <c r="J839" i="129"/>
  <c r="J838" i="129"/>
  <c r="J837" i="129"/>
  <c r="J836" i="129"/>
  <c r="J835" i="129"/>
  <c r="J834" i="129"/>
  <c r="J833" i="129"/>
  <c r="J829" i="129"/>
  <c r="J830" i="129"/>
  <c r="J828" i="129"/>
  <c r="H845" i="129"/>
  <c r="H844" i="129"/>
  <c r="H843" i="129"/>
  <c r="H829" i="129"/>
  <c r="H830" i="129"/>
  <c r="H828" i="129"/>
  <c r="J820" i="129"/>
  <c r="J821" i="129"/>
  <c r="J817" i="129"/>
  <c r="J816" i="129"/>
  <c r="J813" i="129"/>
  <c r="J812" i="129"/>
  <c r="H821" i="129"/>
  <c r="H813" i="129"/>
  <c r="H812" i="129"/>
  <c r="J805" i="129"/>
  <c r="J802" i="129"/>
  <c r="J801" i="129"/>
  <c r="J800" i="129"/>
  <c r="J796" i="129"/>
  <c r="J797" i="129"/>
  <c r="J795" i="129"/>
  <c r="H796" i="129"/>
  <c r="H797" i="129"/>
  <c r="H795" i="129"/>
  <c r="H979" i="129"/>
  <c r="H978" i="129"/>
  <c r="J983" i="129"/>
  <c r="J982" i="129"/>
  <c r="J979" i="129"/>
  <c r="J978" i="129"/>
  <c r="J971" i="129"/>
  <c r="J968" i="129"/>
  <c r="J967" i="129"/>
  <c r="J964" i="129"/>
  <c r="J963" i="129"/>
  <c r="H964" i="129"/>
  <c r="H963" i="129"/>
  <c r="H1012" i="129"/>
  <c r="H1001" i="129"/>
  <c r="H1002" i="129"/>
  <c r="H1003" i="129"/>
  <c r="H1000" i="129"/>
  <c r="J1008" i="129"/>
  <c r="J1007" i="129"/>
  <c r="J1006" i="129"/>
  <c r="J1001" i="129"/>
  <c r="J1002" i="129"/>
  <c r="J1003" i="129"/>
  <c r="J1012" i="129"/>
  <c r="J1000" i="129"/>
  <c r="J993" i="129"/>
  <c r="H1020" i="129"/>
  <c r="H1021" i="129"/>
  <c r="H1022" i="129"/>
  <c r="H1019" i="129"/>
  <c r="J1027" i="129"/>
  <c r="J1026" i="129"/>
  <c r="J1025" i="129"/>
  <c r="J1020" i="129"/>
  <c r="J1021" i="129"/>
  <c r="J1022" i="129"/>
  <c r="J1019" i="129"/>
  <c r="J1046" i="129"/>
  <c r="J1045" i="129"/>
  <c r="J1044" i="129"/>
  <c r="J1039" i="129"/>
  <c r="J1040" i="129"/>
  <c r="J1041" i="129"/>
  <c r="J1038" i="129"/>
  <c r="H1039" i="129"/>
  <c r="H1040" i="129"/>
  <c r="H1041" i="129"/>
  <c r="H1038" i="129"/>
  <c r="J1031" i="129"/>
  <c r="J1050" i="129"/>
  <c r="H1031" i="129"/>
  <c r="H1050" i="129"/>
  <c r="H1064" i="129"/>
  <c r="J1067" i="129"/>
  <c r="J1064" i="129"/>
  <c r="J1057" i="129"/>
  <c r="J1100" i="129"/>
  <c r="J1085" i="129"/>
  <c r="J1097" i="129"/>
  <c r="J1096" i="129"/>
  <c r="J1093" i="129"/>
  <c r="J1092" i="129"/>
  <c r="J1082" i="129"/>
  <c r="J1081" i="129"/>
  <c r="J1078" i="129"/>
  <c r="J1077" i="129"/>
  <c r="H1093" i="129"/>
  <c r="H1092" i="129"/>
  <c r="H1078" i="129"/>
  <c r="H1077" i="129"/>
  <c r="H1126" i="129"/>
  <c r="H1115" i="129"/>
  <c r="H1116" i="129"/>
  <c r="H1117" i="129"/>
  <c r="H1114" i="129"/>
  <c r="J1126" i="129"/>
  <c r="J1122" i="129"/>
  <c r="J1121" i="129"/>
  <c r="J1120" i="129"/>
  <c r="J1115" i="129"/>
  <c r="J1116" i="129"/>
  <c r="J1117" i="129"/>
  <c r="J1114" i="129"/>
  <c r="J1107" i="129"/>
  <c r="J786" i="129"/>
  <c r="J788" i="129"/>
  <c r="J787" i="129"/>
  <c r="J783" i="129"/>
  <c r="J782" i="129"/>
  <c r="J781" i="129"/>
  <c r="J780" i="129"/>
  <c r="J779" i="129"/>
  <c r="J775" i="129"/>
  <c r="J776" i="129"/>
  <c r="J774" i="129"/>
  <c r="H788" i="129"/>
  <c r="H787" i="129"/>
  <c r="H775" i="129"/>
  <c r="H776" i="129"/>
  <c r="H774" i="129"/>
  <c r="J767" i="129"/>
  <c r="J764" i="129"/>
  <c r="J763" i="129"/>
  <c r="J759" i="129"/>
  <c r="J760" i="129"/>
  <c r="J758" i="129"/>
  <c r="H759" i="129"/>
  <c r="H760" i="129"/>
  <c r="H758" i="129"/>
  <c r="J751" i="129"/>
  <c r="J748" i="129"/>
  <c r="J747" i="129"/>
  <c r="J746" i="129"/>
  <c r="J742" i="129"/>
  <c r="J743" i="129"/>
  <c r="J741" i="129"/>
  <c r="H742" i="129"/>
  <c r="H743" i="129"/>
  <c r="J289" i="135"/>
  <c r="H741" i="129"/>
  <c r="J734" i="129"/>
  <c r="J732" i="129"/>
  <c r="J733" i="129"/>
  <c r="J731" i="129"/>
  <c r="H733" i="129"/>
  <c r="H732" i="129"/>
  <c r="H731" i="129"/>
  <c r="J272" i="135"/>
  <c r="J271" i="135"/>
  <c r="J728" i="129"/>
  <c r="J727" i="129"/>
  <c r="J726" i="129"/>
  <c r="J725" i="129"/>
  <c r="J724" i="129"/>
  <c r="J718" i="129"/>
  <c r="J719" i="129"/>
  <c r="J720" i="129"/>
  <c r="J721" i="129"/>
  <c r="J717" i="129"/>
  <c r="H718" i="129"/>
  <c r="H719" i="129"/>
  <c r="H720" i="129"/>
  <c r="H721" i="129"/>
  <c r="H717" i="129"/>
  <c r="J709" i="129"/>
  <c r="J705" i="129"/>
  <c r="J701" i="129"/>
  <c r="J702" i="129"/>
  <c r="J700" i="129"/>
  <c r="H701" i="129"/>
  <c r="H702" i="129"/>
  <c r="H700" i="129"/>
  <c r="J693" i="129"/>
  <c r="J690" i="129"/>
  <c r="J689" i="129"/>
  <c r="J685" i="129"/>
  <c r="J686" i="129"/>
  <c r="J684" i="129"/>
  <c r="H685" i="129"/>
  <c r="H686" i="129"/>
  <c r="H684" i="129"/>
  <c r="J677" i="129"/>
  <c r="J674" i="129"/>
  <c r="J673" i="129"/>
  <c r="J672" i="129"/>
  <c r="J668" i="129"/>
  <c r="J669" i="129"/>
  <c r="J667" i="129"/>
  <c r="H668" i="129"/>
  <c r="H669" i="129"/>
  <c r="H667" i="129"/>
  <c r="H632" i="135"/>
  <c r="H625" i="135"/>
  <c r="H624" i="135"/>
  <c r="J632" i="135"/>
  <c r="J628" i="135"/>
  <c r="J625" i="135"/>
  <c r="J624" i="135"/>
  <c r="H610" i="135"/>
  <c r="J614" i="135"/>
  <c r="J613" i="135"/>
  <c r="J610" i="135"/>
  <c r="J603" i="135"/>
  <c r="J602" i="135"/>
  <c r="J601" i="135"/>
  <c r="J1144" i="129"/>
  <c r="J1145" i="129"/>
  <c r="H603" i="135"/>
  <c r="J1141" i="129"/>
  <c r="J1140" i="129"/>
  <c r="J1139" i="129"/>
  <c r="J1134" i="129"/>
  <c r="J1135" i="129"/>
  <c r="J1136" i="129"/>
  <c r="H602" i="135"/>
  <c r="J1133" i="129"/>
  <c r="H1145" i="129"/>
  <c r="J598" i="135"/>
  <c r="H1134" i="129"/>
  <c r="H1135" i="129"/>
  <c r="H1136" i="129"/>
  <c r="J595" i="135"/>
  <c r="H1133" i="129"/>
  <c r="J594" i="135"/>
  <c r="H595" i="135"/>
  <c r="H594" i="135"/>
  <c r="J1177" i="129"/>
  <c r="J1163" i="129"/>
  <c r="J1174" i="129"/>
  <c r="J1171" i="129"/>
  <c r="J1164" i="129"/>
  <c r="J1160" i="129"/>
  <c r="J1159" i="129"/>
  <c r="J1158" i="129"/>
  <c r="J1153" i="129"/>
  <c r="J1154" i="129"/>
  <c r="J1155" i="129"/>
  <c r="J1152" i="129"/>
  <c r="H1171" i="129"/>
  <c r="H1164" i="129"/>
  <c r="H1153" i="129"/>
  <c r="H1154" i="129"/>
  <c r="H1155" i="129"/>
  <c r="H1152" i="129"/>
  <c r="J1207" i="129"/>
  <c r="J1192" i="129"/>
  <c r="H1200" i="129"/>
  <c r="H1199" i="129"/>
  <c r="J1204" i="129"/>
  <c r="J1203" i="129"/>
  <c r="J1200" i="129"/>
  <c r="J1199" i="129"/>
  <c r="J1189" i="129"/>
  <c r="J1188" i="129"/>
  <c r="J1185" i="129"/>
  <c r="J1184" i="129"/>
  <c r="H1185" i="129"/>
  <c r="H1184" i="129"/>
  <c r="J1226" i="129"/>
  <c r="J1223" i="129"/>
  <c r="J1222" i="129"/>
  <c r="J1221" i="129"/>
  <c r="J1220" i="129"/>
  <c r="J1215" i="129"/>
  <c r="J1216" i="129"/>
  <c r="J1217" i="129"/>
  <c r="J1214" i="129"/>
  <c r="H1215" i="129"/>
  <c r="H1216" i="129"/>
  <c r="H1217" i="129"/>
  <c r="H1214" i="129"/>
  <c r="J1242" i="129"/>
  <c r="J1239" i="129"/>
  <c r="J1234" i="129"/>
  <c r="J1235" i="129"/>
  <c r="J1236" i="129"/>
  <c r="J1233" i="129"/>
  <c r="J1255" i="129"/>
  <c r="J1252" i="129"/>
  <c r="J1249" i="129"/>
  <c r="J695" i="135"/>
  <c r="J688" i="135"/>
  <c r="J681" i="135"/>
  <c r="J674" i="135"/>
  <c r="J667" i="135"/>
  <c r="J660" i="135"/>
  <c r="J653" i="135"/>
  <c r="H1249" i="129"/>
  <c r="J646" i="135"/>
  <c r="H1234" i="129"/>
  <c r="H1235" i="129"/>
  <c r="H1236" i="129"/>
  <c r="J639" i="135"/>
  <c r="H1233" i="129"/>
  <c r="J1270" i="129"/>
  <c r="J1269" i="129"/>
  <c r="J1268" i="129"/>
  <c r="H1274" i="129"/>
  <c r="J1274" i="129" s="1"/>
  <c r="H1263" i="129"/>
  <c r="J1263" i="129" s="1"/>
  <c r="H1264" i="129"/>
  <c r="J1264" i="129" s="1"/>
  <c r="H1265" i="129"/>
  <c r="J1265" i="129" s="1"/>
  <c r="H587" i="135"/>
  <c r="H1262" i="129"/>
  <c r="J1262" i="129" s="1"/>
  <c r="J587" i="135"/>
  <c r="J586" i="135"/>
  <c r="H1282" i="129"/>
  <c r="H1281" i="129"/>
  <c r="J583" i="135"/>
  <c r="J582" i="135"/>
  <c r="J1286" i="129"/>
  <c r="J1285" i="129"/>
  <c r="J1282" i="129"/>
  <c r="H583" i="135"/>
  <c r="H582" i="135"/>
  <c r="J1281" i="129"/>
  <c r="J1296" i="129"/>
  <c r="J1305" i="129"/>
  <c r="J575" i="135"/>
  <c r="J1324" i="129"/>
  <c r="J572" i="135"/>
  <c r="J1314" i="129"/>
  <c r="J571" i="135"/>
  <c r="J570" i="135"/>
  <c r="J569" i="135"/>
  <c r="J566" i="135"/>
  <c r="H566" i="135"/>
  <c r="J559" i="135"/>
  <c r="J558" i="135"/>
  <c r="H559" i="135"/>
  <c r="J555" i="135"/>
  <c r="J552" i="135"/>
  <c r="J551" i="135"/>
  <c r="H552" i="135"/>
  <c r="J654" i="129"/>
  <c r="J655" i="129"/>
  <c r="J653" i="129"/>
  <c r="J652" i="129"/>
  <c r="J651" i="129"/>
  <c r="J650" i="129"/>
  <c r="J649" i="129"/>
  <c r="H551" i="135"/>
  <c r="H659" i="129"/>
  <c r="J659" i="129" s="1"/>
  <c r="H658" i="129"/>
  <c r="J658" i="129" s="1"/>
  <c r="H643" i="129"/>
  <c r="J643" i="129" s="1"/>
  <c r="H644" i="129"/>
  <c r="J644" i="129" s="1"/>
  <c r="H645" i="129"/>
  <c r="J645" i="129" s="1"/>
  <c r="H646" i="129"/>
  <c r="J646" i="129" s="1"/>
  <c r="H642" i="129"/>
  <c r="J642" i="129" s="1"/>
  <c r="J630" i="129"/>
  <c r="J544" i="135"/>
  <c r="H635" i="129"/>
  <c r="J635" i="129" s="1"/>
  <c r="J541" i="135"/>
  <c r="H627" i="129"/>
  <c r="J627" i="129" s="1"/>
  <c r="J538" i="135"/>
  <c r="H626" i="129"/>
  <c r="J626" i="129" s="1"/>
  <c r="H538" i="135"/>
  <c r="J530" i="135"/>
  <c r="J529" i="135"/>
  <c r="J616" i="129"/>
  <c r="J615" i="129"/>
  <c r="J614" i="129"/>
  <c r="J526" i="135"/>
  <c r="J523" i="135"/>
  <c r="H611" i="129"/>
  <c r="J611" i="129" s="1"/>
  <c r="H530" i="135"/>
  <c r="H610" i="129"/>
  <c r="J610" i="129" s="1"/>
  <c r="H523" i="135"/>
  <c r="J522" i="135"/>
  <c r="J597" i="129"/>
  <c r="J596" i="129"/>
  <c r="J595" i="129"/>
  <c r="J594" i="129"/>
  <c r="J593" i="129"/>
  <c r="H522" i="135"/>
  <c r="J515" i="135"/>
  <c r="J512" i="135"/>
  <c r="J511" i="135"/>
  <c r="H603" i="129"/>
  <c r="J603" i="129" s="1"/>
  <c r="H602" i="129"/>
  <c r="J602" i="129" s="1"/>
  <c r="H601" i="129"/>
  <c r="J601" i="129" s="1"/>
  <c r="J510" i="135"/>
  <c r="J509" i="135"/>
  <c r="H589" i="129"/>
  <c r="J589" i="129" s="1"/>
  <c r="H590" i="129"/>
  <c r="J590" i="129" s="1"/>
  <c r="J505" i="135"/>
  <c r="J506" i="135"/>
  <c r="H588" i="129"/>
  <c r="J588" i="129" s="1"/>
  <c r="J504" i="135"/>
  <c r="H505" i="135"/>
  <c r="H506" i="135"/>
  <c r="H504" i="135"/>
  <c r="J576" i="129"/>
  <c r="H581" i="129"/>
  <c r="J581" i="129" s="1"/>
  <c r="H573" i="129"/>
  <c r="J573" i="129" s="1"/>
  <c r="H572" i="129"/>
  <c r="J572" i="129" s="1"/>
  <c r="J562" i="129"/>
  <c r="J561" i="129"/>
  <c r="J560" i="129"/>
  <c r="H557" i="129"/>
  <c r="J557" i="129" s="1"/>
  <c r="H556" i="129"/>
  <c r="J556" i="129" s="1"/>
  <c r="J543" i="129"/>
  <c r="J542" i="129"/>
  <c r="J541" i="129"/>
  <c r="J540" i="129"/>
  <c r="J539" i="129"/>
  <c r="H549" i="129"/>
  <c r="J549" i="129" s="1"/>
  <c r="H548" i="129"/>
  <c r="J548" i="129" s="1"/>
  <c r="H547" i="129"/>
  <c r="J547" i="129" s="1"/>
  <c r="H535" i="129"/>
  <c r="J535" i="129" s="1"/>
  <c r="H536" i="129"/>
  <c r="J536" i="129" s="1"/>
  <c r="H534" i="129"/>
  <c r="J534" i="129" s="1"/>
  <c r="J522" i="129"/>
  <c r="H527" i="129"/>
  <c r="J527" i="129" s="1"/>
  <c r="H519" i="129"/>
  <c r="J519" i="129" s="1"/>
  <c r="H518" i="129"/>
  <c r="J518" i="129" s="1"/>
  <c r="J508" i="129"/>
  <c r="J507" i="129"/>
  <c r="J506" i="129"/>
  <c r="H502" i="129"/>
  <c r="H503" i="129"/>
  <c r="J503" i="129"/>
  <c r="J502" i="129"/>
  <c r="J501" i="129"/>
  <c r="J489" i="129"/>
  <c r="J488" i="129"/>
  <c r="J487" i="129"/>
  <c r="J486" i="129"/>
  <c r="J485" i="129"/>
  <c r="H494" i="129"/>
  <c r="J494" i="129" s="1"/>
  <c r="H493" i="129"/>
  <c r="J493" i="129" s="1"/>
  <c r="H481" i="129"/>
  <c r="J481" i="129" s="1"/>
  <c r="H482" i="129"/>
  <c r="J482" i="129" s="1"/>
  <c r="H480" i="129"/>
  <c r="J480" i="129" s="1"/>
  <c r="J468" i="129"/>
  <c r="H473" i="129"/>
  <c r="J473" i="129" s="1"/>
  <c r="H465" i="129"/>
  <c r="J465" i="129" s="1"/>
  <c r="H464" i="129"/>
  <c r="J464" i="129" s="1"/>
  <c r="J454" i="129"/>
  <c r="J453" i="129"/>
  <c r="J452" i="129"/>
  <c r="H448" i="129"/>
  <c r="J448" i="129" s="1"/>
  <c r="H449" i="129"/>
  <c r="J449" i="129" s="1"/>
  <c r="H447" i="129"/>
  <c r="J447" i="129" s="1"/>
  <c r="J435" i="129"/>
  <c r="J434" i="129"/>
  <c r="J433" i="129"/>
  <c r="J432" i="129"/>
  <c r="J431" i="129"/>
  <c r="H440" i="129"/>
  <c r="J440" i="129" s="1"/>
  <c r="H439" i="129"/>
  <c r="J439" i="129" s="1"/>
  <c r="H427" i="129"/>
  <c r="J427" i="129" s="1"/>
  <c r="H428" i="129"/>
  <c r="J428" i="129" s="1"/>
  <c r="H426" i="129"/>
  <c r="J426" i="129" s="1"/>
  <c r="H419" i="129"/>
  <c r="J419" i="129"/>
  <c r="J414" i="129"/>
  <c r="H411" i="129"/>
  <c r="J411" i="129" s="1"/>
  <c r="H410" i="129"/>
  <c r="J410" i="129" s="1"/>
  <c r="J400" i="129"/>
  <c r="J399" i="129"/>
  <c r="J398" i="129"/>
  <c r="H395" i="129"/>
  <c r="J395" i="129" s="1"/>
  <c r="H394" i="129"/>
  <c r="J394" i="129"/>
  <c r="J381" i="129"/>
  <c r="J382" i="129"/>
  <c r="J380" i="129"/>
  <c r="J379" i="129"/>
  <c r="J378" i="129"/>
  <c r="J497" i="135"/>
  <c r="J494" i="135"/>
  <c r="J491" i="135"/>
  <c r="H491" i="135"/>
  <c r="J484" i="135"/>
  <c r="J477" i="135"/>
  <c r="J478" i="135"/>
  <c r="J479" i="135"/>
  <c r="J480" i="135"/>
  <c r="J481" i="135"/>
  <c r="H472" i="135"/>
  <c r="H473" i="135"/>
  <c r="H471" i="135"/>
  <c r="H374" i="129"/>
  <c r="J374" i="129" s="1"/>
  <c r="H375" i="129"/>
  <c r="J375" i="129" s="1"/>
  <c r="H386" i="129"/>
  <c r="J386" i="129" s="1"/>
  <c r="H387" i="129"/>
  <c r="J387" i="129" s="1"/>
  <c r="H373" i="129"/>
  <c r="J373" i="129" s="1"/>
  <c r="J476" i="135"/>
  <c r="J473" i="135"/>
  <c r="J472" i="135"/>
  <c r="J471" i="135"/>
  <c r="J464" i="135"/>
  <c r="J457" i="135"/>
  <c r="J450" i="135"/>
  <c r="J451" i="135"/>
  <c r="J452" i="135"/>
  <c r="J453" i="135"/>
  <c r="J454" i="135"/>
  <c r="J449" i="135"/>
  <c r="J446" i="135"/>
  <c r="H446" i="135"/>
  <c r="J410" i="135"/>
  <c r="J439" i="135"/>
  <c r="J360" i="129"/>
  <c r="H433" i="135"/>
  <c r="H365" i="129"/>
  <c r="J365" i="129" s="1"/>
  <c r="H356" i="129"/>
  <c r="J356" i="129" s="1"/>
  <c r="J433" i="135"/>
  <c r="J436" i="135"/>
  <c r="H355" i="129"/>
  <c r="J355" i="129" s="1"/>
  <c r="J426" i="135"/>
  <c r="J418" i="135"/>
  <c r="J419" i="135"/>
  <c r="J417" i="135"/>
  <c r="J407" i="135"/>
  <c r="J406" i="135"/>
  <c r="J405" i="135"/>
  <c r="J404" i="135"/>
  <c r="J401" i="135"/>
  <c r="J400" i="135"/>
  <c r="H401" i="135"/>
  <c r="H400" i="135"/>
  <c r="J345" i="129"/>
  <c r="J344" i="129"/>
  <c r="J343" i="129"/>
  <c r="H340" i="129"/>
  <c r="J340" i="129" s="1"/>
  <c r="H339" i="129"/>
  <c r="J339" i="129" s="1"/>
  <c r="J327" i="129"/>
  <c r="J326" i="129"/>
  <c r="J325" i="129"/>
  <c r="J324" i="129"/>
  <c r="J323" i="129"/>
  <c r="J322" i="129"/>
  <c r="H332" i="129"/>
  <c r="J332" i="129" s="1"/>
  <c r="H331" i="129"/>
  <c r="J331" i="129" s="1"/>
  <c r="H318" i="129"/>
  <c r="J318" i="129" s="1"/>
  <c r="H319" i="129"/>
  <c r="J319" i="129" s="1"/>
  <c r="H317" i="129"/>
  <c r="J317" i="129" s="1"/>
  <c r="J305" i="129"/>
  <c r="H310" i="129"/>
  <c r="J310" i="129" s="1"/>
  <c r="H302" i="129"/>
  <c r="J302" i="129" s="1"/>
  <c r="H301" i="129"/>
  <c r="J301" i="129" s="1"/>
  <c r="J291" i="129"/>
  <c r="J290" i="129"/>
  <c r="J289" i="129"/>
  <c r="H286" i="129"/>
  <c r="J286" i="129" s="1"/>
  <c r="H285" i="129"/>
  <c r="J285" i="129" s="1"/>
  <c r="H278" i="129"/>
  <c r="H277" i="129"/>
  <c r="J278" i="129"/>
  <c r="J277" i="129"/>
  <c r="J271" i="129"/>
  <c r="J272" i="129"/>
  <c r="J273" i="129"/>
  <c r="J270" i="129"/>
  <c r="J269" i="129"/>
  <c r="J268" i="129"/>
  <c r="H264" i="129"/>
  <c r="J264" i="129" s="1"/>
  <c r="H265" i="129"/>
  <c r="J265" i="129" s="1"/>
  <c r="H263" i="129"/>
  <c r="J263" i="129" s="1"/>
  <c r="J392" i="135"/>
  <c r="J393" i="135"/>
  <c r="J251" i="129"/>
  <c r="H393" i="135"/>
  <c r="H392" i="135"/>
  <c r="H256" i="129"/>
  <c r="J256" i="129" s="1"/>
  <c r="H248" i="129"/>
  <c r="J248" i="129" s="1"/>
  <c r="H247" i="129"/>
  <c r="J247" i="129" s="1"/>
  <c r="J388" i="135"/>
  <c r="H388" i="135"/>
  <c r="H387" i="135"/>
  <c r="J379" i="135"/>
  <c r="J372" i="135"/>
  <c r="J371" i="135"/>
  <c r="J361" i="135"/>
  <c r="J360" i="135"/>
  <c r="J362" i="135"/>
  <c r="J363" i="135"/>
  <c r="J364" i="135"/>
  <c r="J359" i="135"/>
  <c r="J352" i="135"/>
  <c r="J351" i="135"/>
  <c r="J350" i="135"/>
  <c r="J343" i="135"/>
  <c r="J337" i="135"/>
  <c r="J338" i="135"/>
  <c r="J339" i="135"/>
  <c r="J340" i="135"/>
  <c r="J341" i="135"/>
  <c r="J342" i="135"/>
  <c r="J336" i="135"/>
  <c r="J325" i="135"/>
  <c r="J326" i="135"/>
  <c r="J327" i="135"/>
  <c r="J328" i="135"/>
  <c r="J329" i="135"/>
  <c r="J324" i="135"/>
  <c r="J299" i="135"/>
  <c r="J300" i="135"/>
  <c r="J301" i="135"/>
  <c r="J302" i="135"/>
  <c r="J303" i="135"/>
  <c r="J304" i="135"/>
  <c r="J305" i="135"/>
  <c r="J306" i="135"/>
  <c r="J307" i="135"/>
  <c r="J308" i="135"/>
  <c r="J309" i="135"/>
  <c r="J310" i="135"/>
  <c r="J311" i="135"/>
  <c r="J312" i="135"/>
  <c r="J313" i="135"/>
  <c r="J314" i="135"/>
  <c r="J315" i="135"/>
  <c r="J316" i="135"/>
  <c r="J317" i="135"/>
  <c r="J298" i="135"/>
  <c r="J232" i="129"/>
  <c r="J233" i="129"/>
  <c r="J234" i="129"/>
  <c r="J231" i="129"/>
  <c r="J230" i="129"/>
  <c r="J229" i="129"/>
  <c r="H239" i="129"/>
  <c r="J239" i="129" s="1"/>
  <c r="H238" i="129"/>
  <c r="J238" i="129" s="1"/>
  <c r="H225" i="129"/>
  <c r="J225" i="129" s="1"/>
  <c r="H226" i="129"/>
  <c r="J226" i="129" s="1"/>
  <c r="H224" i="129"/>
  <c r="J224" i="129"/>
  <c r="J291" i="135"/>
  <c r="J290" i="135"/>
  <c r="J213" i="129"/>
  <c r="J212" i="129"/>
  <c r="J211" i="129"/>
  <c r="J210" i="129"/>
  <c r="H291" i="135"/>
  <c r="H290" i="135"/>
  <c r="J284" i="135"/>
  <c r="J285" i="135"/>
  <c r="J286" i="135"/>
  <c r="H217" i="129"/>
  <c r="J217" i="129" s="1"/>
  <c r="J283" i="135"/>
  <c r="H206" i="129"/>
  <c r="J206" i="129" s="1"/>
  <c r="H207" i="129"/>
  <c r="J207" i="129" s="1"/>
  <c r="J280" i="135"/>
  <c r="J279" i="135"/>
  <c r="H205" i="129"/>
  <c r="J205" i="129" s="1"/>
  <c r="H280" i="135"/>
  <c r="H279" i="135"/>
  <c r="H272" i="135"/>
  <c r="H271" i="135"/>
  <c r="J270" i="135"/>
  <c r="J266" i="135"/>
  <c r="J264" i="135"/>
  <c r="J265" i="135"/>
  <c r="J267" i="135"/>
  <c r="J263" i="135"/>
  <c r="J260" i="135"/>
  <c r="J259" i="135"/>
  <c r="H260" i="135"/>
  <c r="H259" i="135"/>
  <c r="J238" i="135"/>
  <c r="H237" i="135"/>
  <c r="J234" i="135"/>
  <c r="H234" i="135"/>
  <c r="J227" i="135"/>
  <c r="J224" i="135"/>
  <c r="H224" i="135"/>
  <c r="H198" i="129"/>
  <c r="J198" i="129"/>
  <c r="J194" i="129"/>
  <c r="J193" i="129"/>
  <c r="J192" i="129"/>
  <c r="J191" i="129"/>
  <c r="H187" i="129"/>
  <c r="J187" i="129" s="1"/>
  <c r="H188" i="129"/>
  <c r="J188" i="129" s="1"/>
  <c r="H186" i="129"/>
  <c r="J186" i="129" s="1"/>
  <c r="H179" i="129"/>
  <c r="J179" i="129"/>
  <c r="J174" i="129"/>
  <c r="J175" i="129"/>
  <c r="J173" i="129"/>
  <c r="J172" i="129"/>
  <c r="J171" i="129"/>
  <c r="H165" i="129"/>
  <c r="J165" i="129" s="1"/>
  <c r="H166" i="129"/>
  <c r="J166" i="129" s="1"/>
  <c r="H167" i="129"/>
  <c r="J167" i="129" s="1"/>
  <c r="H168" i="129"/>
  <c r="J168" i="129" s="1"/>
  <c r="J217" i="135"/>
  <c r="H164" i="129"/>
  <c r="J164" i="129" s="1"/>
  <c r="J210" i="135"/>
  <c r="H157" i="129"/>
  <c r="J203" i="135"/>
  <c r="J157" i="129"/>
  <c r="J150" i="129"/>
  <c r="J151" i="129"/>
  <c r="J152" i="129"/>
  <c r="J153" i="129"/>
  <c r="J149" i="129"/>
  <c r="H143" i="129"/>
  <c r="H144" i="129"/>
  <c r="H145" i="129"/>
  <c r="H146" i="129"/>
  <c r="J143" i="129"/>
  <c r="J144" i="129"/>
  <c r="J145" i="129"/>
  <c r="J146" i="129"/>
  <c r="J196" i="135"/>
  <c r="H142" i="129"/>
  <c r="J142" i="129" s="1"/>
  <c r="J189" i="135"/>
  <c r="J179" i="135"/>
  <c r="J180" i="135"/>
  <c r="J181" i="135"/>
  <c r="J182" i="135"/>
  <c r="J183" i="135"/>
  <c r="J184" i="135"/>
  <c r="J185" i="135"/>
  <c r="J186" i="135"/>
  <c r="J178" i="135"/>
  <c r="J174" i="135"/>
  <c r="J175" i="135"/>
  <c r="J173" i="135"/>
  <c r="J126" i="129"/>
  <c r="J125" i="129"/>
  <c r="H174" i="135"/>
  <c r="H175" i="135"/>
  <c r="H173" i="135"/>
  <c r="H130" i="129"/>
  <c r="J130" i="129" s="1"/>
  <c r="H121" i="129"/>
  <c r="J121" i="129" s="1"/>
  <c r="H122" i="129"/>
  <c r="J122" i="129" s="1"/>
  <c r="H120" i="129"/>
  <c r="J120" i="129" s="1"/>
  <c r="J166" i="135"/>
  <c r="J156" i="135"/>
  <c r="J163" i="135"/>
  <c r="J148" i="135"/>
  <c r="J149" i="135"/>
  <c r="J150" i="135"/>
  <c r="J151" i="135"/>
  <c r="J152" i="135"/>
  <c r="J153" i="135"/>
  <c r="J154" i="135"/>
  <c r="J155" i="135"/>
  <c r="J157" i="135"/>
  <c r="J158" i="135"/>
  <c r="J159" i="135"/>
  <c r="J160" i="135"/>
  <c r="J161" i="135"/>
  <c r="J162" i="135"/>
  <c r="J147" i="135"/>
  <c r="J144" i="135"/>
  <c r="J143" i="135"/>
  <c r="H144" i="135"/>
  <c r="H143" i="135"/>
  <c r="I136" i="135"/>
  <c r="J136" i="135"/>
  <c r="J133" i="135"/>
  <c r="J132" i="135"/>
  <c r="J131" i="135"/>
  <c r="J128" i="135"/>
  <c r="J127" i="135"/>
  <c r="H128" i="135"/>
  <c r="H127" i="135"/>
  <c r="I120" i="135"/>
  <c r="J120" i="135"/>
  <c r="J109" i="135"/>
  <c r="J110" i="135"/>
  <c r="J111" i="135"/>
  <c r="J112" i="135"/>
  <c r="J113" i="135"/>
  <c r="J114" i="135"/>
  <c r="J115" i="135"/>
  <c r="J116" i="135"/>
  <c r="J117" i="135"/>
  <c r="J108" i="135"/>
  <c r="H105" i="135"/>
  <c r="H104" i="135"/>
  <c r="H103" i="135"/>
  <c r="J105" i="135"/>
  <c r="H113" i="129"/>
  <c r="J113" i="129" s="1"/>
  <c r="J104" i="135"/>
  <c r="H112" i="129"/>
  <c r="J112" i="129" s="1"/>
  <c r="J103" i="135"/>
  <c r="H111" i="129"/>
  <c r="J111" i="129" s="1"/>
  <c r="H107" i="129"/>
  <c r="J107" i="129" s="1"/>
  <c r="H106" i="129"/>
  <c r="J106" i="129" s="1"/>
  <c r="H105" i="129"/>
  <c r="J105" i="129" s="1"/>
  <c r="J69" i="135"/>
  <c r="J68" i="135"/>
  <c r="J67" i="135"/>
  <c r="J66" i="135"/>
  <c r="J65" i="135"/>
  <c r="J64" i="135"/>
  <c r="J63" i="135"/>
  <c r="J62" i="135"/>
  <c r="J61" i="135"/>
  <c r="J60" i="135"/>
  <c r="J21" i="135"/>
  <c r="J20" i="135"/>
  <c r="J19" i="135"/>
  <c r="J18" i="135"/>
  <c r="J17" i="135"/>
  <c r="J16" i="135"/>
  <c r="J15" i="135"/>
  <c r="J14" i="135"/>
  <c r="H98" i="129"/>
  <c r="J98" i="129" s="1"/>
  <c r="J13" i="135"/>
  <c r="H97" i="129"/>
  <c r="J97" i="129" s="1"/>
  <c r="J12" i="135"/>
  <c r="H93" i="129"/>
  <c r="J93" i="129" s="1"/>
  <c r="H92" i="129"/>
  <c r="J92" i="129"/>
  <c r="J9" i="135"/>
  <c r="H85" i="129"/>
  <c r="J85" i="129" s="1"/>
  <c r="H81" i="129"/>
  <c r="J81" i="129" s="1"/>
  <c r="J76" i="135"/>
  <c r="J28" i="135"/>
  <c r="I238" i="135"/>
  <c r="I227" i="135"/>
  <c r="J96" i="135"/>
  <c r="J85" i="135"/>
  <c r="J86" i="135"/>
  <c r="J87" i="135"/>
  <c r="J88" i="135"/>
  <c r="J89" i="135"/>
  <c r="J90" i="135"/>
  <c r="J91" i="135"/>
  <c r="J92" i="135"/>
  <c r="J93" i="135"/>
  <c r="J84" i="135"/>
  <c r="J80" i="135"/>
  <c r="J81" i="135"/>
  <c r="J79" i="135"/>
  <c r="H80" i="135"/>
  <c r="H81" i="135"/>
  <c r="H79" i="135"/>
  <c r="H74" i="129"/>
  <c r="J74" i="129" s="1"/>
  <c r="H73" i="129"/>
  <c r="J73" i="129" s="1"/>
  <c r="H72" i="129"/>
  <c r="J72" i="129" s="1"/>
  <c r="H67" i="129"/>
  <c r="J67" i="129" s="1"/>
  <c r="H68" i="129"/>
  <c r="J68" i="129" s="1"/>
  <c r="J72" i="135"/>
  <c r="H66" i="129"/>
  <c r="J66" i="129" s="1"/>
  <c r="I72" i="135"/>
  <c r="J54" i="129"/>
  <c r="J56" i="135"/>
  <c r="J57" i="135"/>
  <c r="J55" i="135"/>
  <c r="H59" i="129"/>
  <c r="J59" i="129" s="1"/>
  <c r="H58" i="129"/>
  <c r="J58" i="129" s="1"/>
  <c r="H56" i="135"/>
  <c r="H57" i="135"/>
  <c r="H50" i="129"/>
  <c r="J50" i="129" s="1"/>
  <c r="H51" i="129"/>
  <c r="J51" i="129" s="1"/>
  <c r="H55" i="135"/>
  <c r="H49" i="129"/>
  <c r="J49" i="129" s="1"/>
  <c r="H42" i="129"/>
  <c r="J42" i="129" s="1"/>
  <c r="J48" i="135"/>
  <c r="J38" i="129"/>
  <c r="I48" i="135"/>
  <c r="J37" i="129"/>
  <c r="J37" i="135"/>
  <c r="J38" i="135"/>
  <c r="J39" i="135"/>
  <c r="J40" i="135"/>
  <c r="J41" i="135"/>
  <c r="J42" i="135"/>
  <c r="J43" i="135"/>
  <c r="J44" i="135"/>
  <c r="J45" i="135"/>
  <c r="J36" i="135"/>
  <c r="J32" i="135"/>
  <c r="J33" i="135"/>
  <c r="H33" i="129"/>
  <c r="J33" i="129" s="1"/>
  <c r="H34" i="129"/>
  <c r="J34" i="129" s="1"/>
  <c r="J31" i="135"/>
  <c r="H32" i="129"/>
  <c r="J32" i="129" s="1"/>
  <c r="H32" i="135"/>
  <c r="H33" i="135"/>
  <c r="H31" i="135"/>
  <c r="H22" i="129"/>
  <c r="J22" i="129" s="1"/>
  <c r="J8" i="135"/>
  <c r="J7" i="135"/>
  <c r="H21" i="129"/>
  <c r="J21" i="129" s="1"/>
  <c r="H5" i="129"/>
  <c r="J5" i="129" s="1"/>
  <c r="H11" i="129"/>
  <c r="J11" i="129" s="1"/>
  <c r="H7" i="129"/>
  <c r="J7" i="129" s="1"/>
  <c r="H6" i="129"/>
  <c r="J6" i="129" s="1"/>
  <c r="H9" i="135"/>
  <c r="H8" i="135"/>
  <c r="H7" i="135"/>
  <c r="J94" i="129"/>
  <c r="J99" i="159"/>
  <c r="J103" i="159"/>
  <c r="J371" i="160"/>
  <c r="H24" i="74"/>
  <c r="H41" i="124"/>
  <c r="H43" i="124"/>
  <c r="H40" i="124"/>
  <c r="H45" i="124"/>
  <c r="H32" i="124"/>
  <c r="H33" i="124"/>
  <c r="H34" i="124"/>
  <c r="H35" i="124"/>
  <c r="H36" i="124"/>
  <c r="H37" i="124"/>
  <c r="H48" i="124"/>
  <c r="H31" i="124"/>
  <c r="H53" i="124"/>
  <c r="H25" i="124"/>
  <c r="H24" i="124"/>
  <c r="H60" i="124"/>
  <c r="H17" i="124"/>
  <c r="H15" i="124"/>
  <c r="H13" i="124"/>
  <c r="H12" i="124"/>
  <c r="H10" i="124"/>
  <c r="H9" i="124"/>
  <c r="H8" i="124"/>
  <c r="H6" i="124"/>
  <c r="S95" i="157"/>
  <c r="S111" i="157"/>
  <c r="S78" i="157"/>
  <c r="S57" i="157"/>
  <c r="S41" i="157"/>
  <c r="S25" i="157"/>
  <c r="S4" i="157"/>
  <c r="S1388" i="129"/>
  <c r="S1367" i="129"/>
  <c r="S1350" i="129"/>
  <c r="S1404" i="129"/>
  <c r="S1334" i="129"/>
  <c r="S1316" i="129"/>
  <c r="S1420" i="129"/>
  <c r="S1299" i="129"/>
  <c r="S1442" i="129"/>
  <c r="B530" i="129"/>
  <c r="B552" i="129"/>
  <c r="B568" i="129"/>
  <c r="B101" i="129"/>
  <c r="B116" i="129"/>
  <c r="F117" i="129"/>
  <c r="J123" i="129"/>
  <c r="B138" i="129"/>
  <c r="F139" i="129"/>
  <c r="F102" i="129"/>
  <c r="B663" i="129"/>
  <c r="B680" i="129"/>
  <c r="B696" i="129"/>
  <c r="B712" i="129"/>
  <c r="B737" i="129"/>
  <c r="B754" i="129"/>
  <c r="B770" i="129"/>
  <c r="B791" i="129"/>
  <c r="B808" i="129"/>
  <c r="B638" i="129"/>
  <c r="B824" i="129"/>
  <c r="B622" i="129"/>
  <c r="B848" i="129"/>
  <c r="B865" i="129"/>
  <c r="B606" i="129"/>
  <c r="B584" i="129"/>
  <c r="B946" i="129"/>
  <c r="B939" i="129"/>
  <c r="B920" i="129"/>
  <c r="B901" i="129"/>
  <c r="B882" i="129"/>
  <c r="B959" i="129"/>
  <c r="B974" i="129"/>
  <c r="F623" i="129"/>
  <c r="J631" i="129"/>
  <c r="F607" i="129"/>
  <c r="F585" i="129"/>
  <c r="B514" i="129"/>
  <c r="B1103" i="129"/>
  <c r="B497" i="129"/>
  <c r="B476" i="129"/>
  <c r="J1108" i="129"/>
  <c r="J1104" i="129"/>
  <c r="I90" i="123" s="1"/>
  <c r="F1104" i="129"/>
  <c r="F515" i="129"/>
  <c r="J523" i="129"/>
  <c r="F498" i="129"/>
  <c r="F477" i="129"/>
  <c r="J1098" i="129"/>
  <c r="F1089" i="129"/>
  <c r="J1083" i="129"/>
  <c r="F1074" i="129"/>
  <c r="J1068" i="129"/>
  <c r="F1061" i="129"/>
  <c r="J1058" i="129"/>
  <c r="J1054" i="129"/>
  <c r="I86" i="123" s="1"/>
  <c r="F1054" i="129"/>
  <c r="J1047" i="129"/>
  <c r="F1035" i="129"/>
  <c r="J1028" i="129"/>
  <c r="F1016" i="129"/>
  <c r="B672" i="157"/>
  <c r="B1034" i="129"/>
  <c r="B1053" i="129"/>
  <c r="B1060" i="129"/>
  <c r="B1073" i="129"/>
  <c r="B1088" i="129"/>
  <c r="B1015" i="129"/>
  <c r="B711" i="157"/>
  <c r="B638" i="157"/>
  <c r="B617" i="157"/>
  <c r="B624" i="157"/>
  <c r="B631" i="157"/>
  <c r="B658" i="157"/>
  <c r="B665" i="157"/>
  <c r="B704" i="157"/>
  <c r="B540" i="157"/>
  <c r="B524" i="157"/>
  <c r="B557" i="157"/>
  <c r="B574" i="157"/>
  <c r="B590" i="157"/>
  <c r="B606" i="157"/>
  <c r="B483" i="157"/>
  <c r="B503" i="157"/>
  <c r="B1195" i="129"/>
  <c r="B1180" i="129"/>
  <c r="B1167" i="129"/>
  <c r="B317" i="157"/>
  <c r="B291" i="157"/>
  <c r="B339" i="157"/>
  <c r="B346" i="157"/>
  <c r="B363" i="157"/>
  <c r="B382" i="157"/>
  <c r="B402" i="157"/>
  <c r="B409" i="157"/>
  <c r="B429" i="157"/>
  <c r="B448" i="157"/>
  <c r="B455" i="157"/>
  <c r="B462" i="157"/>
  <c r="B469" i="157"/>
  <c r="B476" i="157"/>
  <c r="J1205" i="129"/>
  <c r="F1196" i="129"/>
  <c r="J1190" i="129"/>
  <c r="F1181" i="129"/>
  <c r="J1175" i="129"/>
  <c r="F1168" i="129"/>
  <c r="B126" i="157"/>
  <c r="B147" i="157"/>
  <c r="B1148" i="129"/>
  <c r="B91" i="157"/>
  <c r="B167" i="157"/>
  <c r="B187" i="157"/>
  <c r="B211" i="157"/>
  <c r="B231" i="157"/>
  <c r="B251" i="157"/>
  <c r="B271" i="157"/>
  <c r="B31" i="157"/>
  <c r="B49" i="157"/>
  <c r="B73" i="157"/>
  <c r="J1161" i="129"/>
  <c r="F1149" i="129"/>
  <c r="B4" i="157"/>
  <c r="B208" i="158"/>
  <c r="B144" i="158"/>
  <c r="B162" i="158"/>
  <c r="B177" i="158"/>
  <c r="B194" i="158"/>
  <c r="B201" i="158"/>
  <c r="B1277" i="129"/>
  <c r="J1287" i="129"/>
  <c r="F1278" i="129"/>
  <c r="B11" i="158"/>
  <c r="B18" i="158"/>
  <c r="B25" i="158"/>
  <c r="B31" i="158"/>
  <c r="B49" i="158"/>
  <c r="B68" i="158"/>
  <c r="B75" i="158"/>
  <c r="B90" i="158"/>
  <c r="B107" i="158"/>
  <c r="B126" i="158"/>
  <c r="B4" i="158"/>
  <c r="B113" i="159"/>
  <c r="B132" i="159"/>
  <c r="B139" i="159"/>
  <c r="B1245" i="129"/>
  <c r="B4" i="159"/>
  <c r="B25" i="159"/>
  <c r="B47" i="159"/>
  <c r="B65" i="159"/>
  <c r="B73" i="159"/>
  <c r="B87" i="159"/>
  <c r="B105" i="159"/>
  <c r="J1253" i="129"/>
  <c r="F1246" i="129"/>
  <c r="B454" i="160"/>
  <c r="B468" i="160"/>
  <c r="B483" i="160"/>
  <c r="B496" i="160"/>
  <c r="B274" i="160"/>
  <c r="B288" i="160"/>
  <c r="B302" i="160"/>
  <c r="B317" i="160"/>
  <c r="B332" i="160"/>
  <c r="B347" i="160"/>
  <c r="B362" i="160"/>
  <c r="B376" i="160"/>
  <c r="B390" i="160"/>
  <c r="B407" i="160"/>
  <c r="B421" i="160"/>
  <c r="B439" i="160"/>
  <c r="B989" i="129"/>
  <c r="B996" i="129"/>
  <c r="B22" i="160"/>
  <c r="B40" i="160"/>
  <c r="B58" i="160"/>
  <c r="B76" i="160"/>
  <c r="B94" i="160"/>
  <c r="B112" i="160"/>
  <c r="B130" i="160"/>
  <c r="B145" i="160"/>
  <c r="B160" i="160"/>
  <c r="B175" i="160"/>
  <c r="B190" i="160"/>
  <c r="B204" i="160"/>
  <c r="B218" i="160"/>
  <c r="B232" i="160"/>
  <c r="B246" i="160"/>
  <c r="B260" i="160"/>
  <c r="B4" i="160"/>
  <c r="B1110" i="129"/>
  <c r="B512" i="160"/>
  <c r="B1129" i="129"/>
  <c r="B1210" i="129"/>
  <c r="B1229" i="129"/>
  <c r="B1258" i="129"/>
  <c r="B1292" i="129"/>
  <c r="B1299" i="129"/>
  <c r="B1308" i="129"/>
  <c r="B1318" i="129"/>
  <c r="B243" i="129"/>
  <c r="B281" i="129"/>
  <c r="B297" i="129"/>
  <c r="B313" i="129"/>
  <c r="B335" i="129"/>
  <c r="B351" i="129"/>
  <c r="B369" i="129"/>
  <c r="B390" i="129"/>
  <c r="B406" i="129"/>
  <c r="B422" i="129"/>
  <c r="B443" i="129"/>
  <c r="B460" i="129"/>
  <c r="B259" i="129"/>
  <c r="B220" i="129"/>
  <c r="B201" i="129"/>
  <c r="B160" i="129"/>
  <c r="B1455" i="129"/>
  <c r="B182" i="129"/>
  <c r="B1471" i="129"/>
  <c r="B88" i="129"/>
  <c r="B77" i="129"/>
  <c r="B691" i="135"/>
  <c r="B684" i="135"/>
  <c r="B677" i="135"/>
  <c r="B670" i="135"/>
  <c r="B62" i="129"/>
  <c r="B663" i="135"/>
  <c r="B45" i="129"/>
  <c r="B656" i="135"/>
  <c r="B649" i="135"/>
  <c r="B28" i="129"/>
  <c r="B642" i="135"/>
  <c r="B635" i="135"/>
  <c r="B17" i="129"/>
  <c r="B1" i="129"/>
  <c r="B620" i="135"/>
  <c r="B606" i="135"/>
  <c r="B590" i="135"/>
  <c r="B578" i="135"/>
  <c r="B562" i="135"/>
  <c r="B547" i="135"/>
  <c r="B533" i="135"/>
  <c r="B518" i="135"/>
  <c r="B500" i="135"/>
  <c r="B487" i="135"/>
  <c r="B460" i="135"/>
  <c r="B467" i="135"/>
  <c r="B442" i="135"/>
  <c r="B429" i="135"/>
  <c r="B422" i="135"/>
  <c r="B413" i="135"/>
  <c r="B396" i="135"/>
  <c r="B383" i="135"/>
  <c r="B375" i="135"/>
  <c r="B367" i="135"/>
  <c r="B355" i="135"/>
  <c r="B346" i="135"/>
  <c r="B332" i="135"/>
  <c r="B320" i="135"/>
  <c r="B294" i="135"/>
  <c r="B275" i="135"/>
  <c r="B255" i="135"/>
  <c r="B248" i="135"/>
  <c r="B241" i="135"/>
  <c r="B230" i="135"/>
  <c r="B220" i="135"/>
  <c r="B213" i="135"/>
  <c r="B206" i="135"/>
  <c r="B199" i="135"/>
  <c r="B192" i="135"/>
  <c r="B169" i="135"/>
  <c r="B139" i="135"/>
  <c r="B123" i="135"/>
  <c r="B99" i="135"/>
  <c r="B75" i="135"/>
  <c r="B51" i="135"/>
  <c r="B27" i="135"/>
  <c r="B2" i="135"/>
  <c r="B69" i="127"/>
  <c r="M2" i="161"/>
  <c r="H17" i="125"/>
  <c r="E45" i="103"/>
  <c r="E46" i="103"/>
  <c r="E44" i="103"/>
  <c r="E45" i="110"/>
  <c r="E46" i="110"/>
  <c r="E46" i="150"/>
  <c r="E45" i="149"/>
  <c r="E46" i="149"/>
  <c r="E45" i="112"/>
  <c r="E46" i="112"/>
  <c r="E44" i="112"/>
  <c r="E46" i="148"/>
  <c r="E45" i="146"/>
  <c r="E46" i="146"/>
  <c r="E46" i="147"/>
  <c r="E45" i="98"/>
  <c r="E46" i="98"/>
  <c r="E46" i="151"/>
  <c r="E45" i="97"/>
  <c r="E46" i="97"/>
  <c r="E45" i="95"/>
  <c r="E46" i="95"/>
  <c r="E45" i="93"/>
  <c r="E46" i="93"/>
  <c r="E46" i="145"/>
  <c r="E45" i="145"/>
  <c r="E44" i="145"/>
  <c r="E45" i="90"/>
  <c r="E46" i="90"/>
  <c r="J213" i="158"/>
  <c r="J209" i="158"/>
  <c r="I29" i="125" s="1"/>
  <c r="J29" i="125" s="1"/>
  <c r="F209" i="158"/>
  <c r="J206" i="158"/>
  <c r="J202" i="158"/>
  <c r="I28" i="125" s="1"/>
  <c r="J28" i="125" s="1"/>
  <c r="F202" i="158"/>
  <c r="J199" i="158"/>
  <c r="J195" i="158"/>
  <c r="I27" i="125" s="1"/>
  <c r="J27" i="125" s="1"/>
  <c r="F195" i="158"/>
  <c r="E45" i="83"/>
  <c r="E46" i="83"/>
  <c r="J716" i="157"/>
  <c r="J712" i="157"/>
  <c r="I67" i="122" s="1"/>
  <c r="F712" i="157"/>
  <c r="J709" i="157"/>
  <c r="J705" i="157"/>
  <c r="I66" i="122" s="1"/>
  <c r="F705" i="157"/>
  <c r="J699" i="157"/>
  <c r="F673" i="157"/>
  <c r="J670" i="157"/>
  <c r="J666" i="157"/>
  <c r="I62" i="122" s="1"/>
  <c r="F666" i="157"/>
  <c r="J663" i="157"/>
  <c r="J659" i="157"/>
  <c r="I61" i="122" s="1"/>
  <c r="F659" i="157"/>
  <c r="J653" i="157"/>
  <c r="F639" i="157"/>
  <c r="J636" i="157"/>
  <c r="J632" i="157"/>
  <c r="I59" i="122" s="1"/>
  <c r="F632" i="157"/>
  <c r="J629" i="157"/>
  <c r="J625" i="157"/>
  <c r="I57" i="122" s="1"/>
  <c r="F625" i="157"/>
  <c r="J622" i="157"/>
  <c r="J618" i="157"/>
  <c r="I55" i="122" s="1"/>
  <c r="F618" i="157"/>
  <c r="F607" i="157"/>
  <c r="J601" i="157"/>
  <c r="F591" i="157"/>
  <c r="J585" i="157"/>
  <c r="F575" i="157"/>
  <c r="J569" i="157"/>
  <c r="F558" i="157"/>
  <c r="J552" i="157"/>
  <c r="F541" i="157"/>
  <c r="J535" i="157"/>
  <c r="F525" i="157"/>
  <c r="F5" i="160"/>
  <c r="F23" i="160"/>
  <c r="F41" i="160"/>
  <c r="F59" i="160"/>
  <c r="F77" i="160"/>
  <c r="F95" i="160"/>
  <c r="F113" i="160"/>
  <c r="F131" i="160"/>
  <c r="J140" i="160"/>
  <c r="F146" i="160"/>
  <c r="J155" i="160"/>
  <c r="F161" i="160"/>
  <c r="J170" i="160"/>
  <c r="F176" i="160"/>
  <c r="J185" i="160"/>
  <c r="F191" i="160"/>
  <c r="J199" i="160"/>
  <c r="F205" i="160"/>
  <c r="J213" i="160"/>
  <c r="F219" i="160"/>
  <c r="J227" i="160"/>
  <c r="F233" i="160"/>
  <c r="J241" i="160"/>
  <c r="F247" i="160"/>
  <c r="J255" i="160"/>
  <c r="F261" i="160"/>
  <c r="J269" i="160"/>
  <c r="F275" i="160"/>
  <c r="J283" i="160"/>
  <c r="F289" i="160"/>
  <c r="J297" i="160"/>
  <c r="F303" i="160"/>
  <c r="J311" i="160"/>
  <c r="F318" i="160"/>
  <c r="J326" i="160"/>
  <c r="F333" i="160"/>
  <c r="J341" i="160"/>
  <c r="F348" i="160"/>
  <c r="J356" i="160"/>
  <c r="F363" i="160"/>
  <c r="F377" i="160"/>
  <c r="J385" i="160"/>
  <c r="F391" i="160"/>
  <c r="F408" i="160"/>
  <c r="J416" i="160"/>
  <c r="F422" i="160"/>
  <c r="F440" i="160"/>
  <c r="J448" i="160"/>
  <c r="F455" i="160"/>
  <c r="J463" i="160"/>
  <c r="F469" i="160"/>
  <c r="J477" i="160"/>
  <c r="F484" i="160"/>
  <c r="J488" i="160"/>
  <c r="J491" i="160"/>
  <c r="I493" i="160"/>
  <c r="J494" i="160"/>
  <c r="F497" i="160"/>
  <c r="J506" i="160"/>
  <c r="F513" i="160"/>
  <c r="J16" i="158"/>
  <c r="J12" i="158"/>
  <c r="I6" i="125" s="1"/>
  <c r="F12" i="158"/>
  <c r="F5" i="158"/>
  <c r="J9" i="158"/>
  <c r="J5" i="158"/>
  <c r="I5" i="125" s="1"/>
  <c r="J144" i="159"/>
  <c r="J140" i="159"/>
  <c r="I15" i="130" s="1"/>
  <c r="F140" i="159"/>
  <c r="J137" i="159"/>
  <c r="J133" i="159"/>
  <c r="I14" i="130" s="1"/>
  <c r="F133" i="159"/>
  <c r="J127" i="159"/>
  <c r="F114" i="159"/>
  <c r="J110" i="159"/>
  <c r="J106" i="159"/>
  <c r="I12" i="130" s="1"/>
  <c r="F106" i="159"/>
  <c r="F88" i="159"/>
  <c r="J82" i="159"/>
  <c r="F74" i="159"/>
  <c r="J70" i="159"/>
  <c r="J66" i="159"/>
  <c r="I8" i="130" s="1"/>
  <c r="F66" i="159"/>
  <c r="J60" i="159"/>
  <c r="F48" i="159"/>
  <c r="J42" i="159"/>
  <c r="F26" i="159"/>
  <c r="J20" i="159"/>
  <c r="F5" i="159"/>
  <c r="J184" i="158"/>
  <c r="F178" i="158"/>
  <c r="J172" i="158"/>
  <c r="F163" i="158"/>
  <c r="J157" i="158"/>
  <c r="F145" i="158"/>
  <c r="J139" i="158"/>
  <c r="F127" i="158"/>
  <c r="J121" i="158"/>
  <c r="F108" i="158"/>
  <c r="J102" i="158"/>
  <c r="F91" i="158"/>
  <c r="J85" i="158"/>
  <c r="F76" i="158"/>
  <c r="J73" i="158"/>
  <c r="J69" i="158"/>
  <c r="I13" i="125" s="1"/>
  <c r="F69" i="158"/>
  <c r="J63" i="158"/>
  <c r="F50" i="158"/>
  <c r="J44" i="158"/>
  <c r="F32" i="158"/>
  <c r="J30" i="158"/>
  <c r="J26" i="158"/>
  <c r="I8" i="125" s="1"/>
  <c r="F26" i="158"/>
  <c r="J23" i="158"/>
  <c r="F19" i="158"/>
  <c r="J518" i="157"/>
  <c r="F504" i="157"/>
  <c r="J497" i="157"/>
  <c r="F484" i="157"/>
  <c r="J481" i="157"/>
  <c r="J477" i="157"/>
  <c r="I38" i="122" s="1"/>
  <c r="F477" i="157"/>
  <c r="J474" i="157"/>
  <c r="J470" i="157"/>
  <c r="I37" i="122" s="1"/>
  <c r="F470" i="157"/>
  <c r="J467" i="157"/>
  <c r="J463" i="157"/>
  <c r="I36" i="122" s="1"/>
  <c r="F463" i="157"/>
  <c r="J460" i="157"/>
  <c r="J456" i="157"/>
  <c r="I35" i="122" s="1"/>
  <c r="F456" i="157"/>
  <c r="J453" i="157"/>
  <c r="J449" i="157"/>
  <c r="I34" i="122" s="1"/>
  <c r="F449" i="157"/>
  <c r="J443" i="157"/>
  <c r="F430" i="157"/>
  <c r="J424" i="157"/>
  <c r="F410" i="157"/>
  <c r="J407" i="157"/>
  <c r="J403" i="157"/>
  <c r="I30" i="122" s="1"/>
  <c r="F403" i="157"/>
  <c r="J397" i="157"/>
  <c r="F383" i="157"/>
  <c r="J377" i="157"/>
  <c r="F364" i="157"/>
  <c r="J358" i="157"/>
  <c r="F347" i="157"/>
  <c r="J344" i="157"/>
  <c r="J340" i="157"/>
  <c r="I25" i="122" s="1"/>
  <c r="F340" i="157"/>
  <c r="J332" i="157"/>
  <c r="F318" i="157"/>
  <c r="J309" i="157"/>
  <c r="F292" i="157"/>
  <c r="J286" i="157"/>
  <c r="F272" i="157"/>
  <c r="J266" i="157"/>
  <c r="F252" i="157"/>
  <c r="J245" i="157"/>
  <c r="F232" i="157"/>
  <c r="J225" i="157"/>
  <c r="F212" i="157"/>
  <c r="J205" i="157"/>
  <c r="F188" i="157"/>
  <c r="J182" i="157"/>
  <c r="F168" i="157"/>
  <c r="J162" i="157"/>
  <c r="F148" i="157"/>
  <c r="J142" i="157"/>
  <c r="F127" i="157"/>
  <c r="AA125" i="157"/>
  <c r="W112" i="157"/>
  <c r="AA105" i="157"/>
  <c r="J119" i="157"/>
  <c r="W96" i="157"/>
  <c r="F92" i="157"/>
  <c r="AA90" i="157"/>
  <c r="J86" i="157"/>
  <c r="W79" i="157"/>
  <c r="J80" i="157"/>
  <c r="F74" i="157"/>
  <c r="AA71" i="157"/>
  <c r="J68" i="157"/>
  <c r="W58" i="157"/>
  <c r="F50" i="157"/>
  <c r="AA51" i="157"/>
  <c r="W42" i="157"/>
  <c r="J43" i="157"/>
  <c r="AA36" i="157"/>
  <c r="F32" i="157"/>
  <c r="W26" i="157"/>
  <c r="AA18" i="157"/>
  <c r="J16" i="157"/>
  <c r="W5" i="157"/>
  <c r="F5" i="157"/>
  <c r="M2" i="113"/>
  <c r="M2" i="105"/>
  <c r="M2" i="144"/>
  <c r="M2" i="154"/>
  <c r="M2" i="142"/>
  <c r="M2" i="143"/>
  <c r="M2" i="141"/>
  <c r="M2" i="100"/>
  <c r="M2" i="150"/>
  <c r="M2" i="149"/>
  <c r="M2" i="148"/>
  <c r="M2" i="146"/>
  <c r="M2" i="147"/>
  <c r="M2" i="151"/>
  <c r="M2" i="145"/>
  <c r="M2" i="156"/>
  <c r="E66" i="156"/>
  <c r="E65" i="156"/>
  <c r="E64" i="156"/>
  <c r="E61" i="156"/>
  <c r="E60" i="156"/>
  <c r="E59" i="156"/>
  <c r="E36" i="156"/>
  <c r="E35" i="156"/>
  <c r="E30" i="156"/>
  <c r="E29" i="156"/>
  <c r="E14" i="156"/>
  <c r="E13" i="156"/>
  <c r="E8" i="156"/>
  <c r="M2" i="155"/>
  <c r="E65" i="155"/>
  <c r="E64" i="155"/>
  <c r="E61" i="155"/>
  <c r="E60" i="155"/>
  <c r="E59" i="155"/>
  <c r="E37" i="155"/>
  <c r="E30" i="155"/>
  <c r="E29" i="155"/>
  <c r="E22" i="155"/>
  <c r="E21" i="155"/>
  <c r="E14" i="155"/>
  <c r="E8" i="155"/>
  <c r="E6" i="155"/>
  <c r="E65" i="154"/>
  <c r="E64" i="154"/>
  <c r="E62" i="154"/>
  <c r="E61" i="154"/>
  <c r="E60" i="154"/>
  <c r="E59" i="154"/>
  <c r="E36" i="154"/>
  <c r="E35" i="154"/>
  <c r="E31" i="154"/>
  <c r="E29" i="154"/>
  <c r="E14" i="154"/>
  <c r="E13" i="154"/>
  <c r="E7" i="154"/>
  <c r="E6" i="154"/>
  <c r="E65" i="152"/>
  <c r="E64" i="152"/>
  <c r="E61" i="152"/>
  <c r="E60" i="152"/>
  <c r="E59" i="152"/>
  <c r="E57" i="152"/>
  <c r="E56" i="152"/>
  <c r="E55" i="152"/>
  <c r="E54" i="152"/>
  <c r="E53" i="152"/>
  <c r="E49" i="152"/>
  <c r="E48" i="152"/>
  <c r="E46" i="152"/>
  <c r="E36" i="152"/>
  <c r="E33" i="152"/>
  <c r="E29" i="152"/>
  <c r="E16" i="152"/>
  <c r="E14" i="152"/>
  <c r="E7" i="152"/>
  <c r="E6" i="152"/>
  <c r="E65" i="151"/>
  <c r="E64" i="151"/>
  <c r="E61" i="151"/>
  <c r="E60" i="151"/>
  <c r="E59" i="151"/>
  <c r="E57" i="151"/>
  <c r="E56" i="151"/>
  <c r="E55" i="151"/>
  <c r="E54" i="151"/>
  <c r="E53" i="151"/>
  <c r="E49" i="151"/>
  <c r="E48" i="151"/>
  <c r="E44" i="151"/>
  <c r="E41" i="151"/>
  <c r="E36" i="151"/>
  <c r="E35" i="151"/>
  <c r="E33" i="151"/>
  <c r="E29" i="151"/>
  <c r="E14" i="151"/>
  <c r="E10" i="151"/>
  <c r="E9" i="151"/>
  <c r="E7" i="151"/>
  <c r="E6" i="151"/>
  <c r="E65" i="150"/>
  <c r="E64" i="150"/>
  <c r="E61" i="150"/>
  <c r="E60" i="150"/>
  <c r="E59" i="150"/>
  <c r="E57" i="150"/>
  <c r="E56" i="150"/>
  <c r="E55" i="150"/>
  <c r="E54" i="150"/>
  <c r="E53" i="150"/>
  <c r="E49" i="150"/>
  <c r="E48" i="150"/>
  <c r="E44" i="150"/>
  <c r="E41" i="150"/>
  <c r="E36" i="150"/>
  <c r="E35" i="150"/>
  <c r="E33" i="150"/>
  <c r="E29" i="150"/>
  <c r="E16" i="150"/>
  <c r="E14" i="150"/>
  <c r="E10" i="150"/>
  <c r="E9" i="150"/>
  <c r="E7" i="150"/>
  <c r="E6" i="150"/>
  <c r="E65" i="149"/>
  <c r="E64" i="149"/>
  <c r="E61" i="149"/>
  <c r="E60" i="149"/>
  <c r="E59" i="149"/>
  <c r="E57" i="149"/>
  <c r="E56" i="149"/>
  <c r="E55" i="149"/>
  <c r="E54" i="149"/>
  <c r="E53" i="149"/>
  <c r="E49" i="149"/>
  <c r="E48" i="149"/>
  <c r="E44" i="149"/>
  <c r="E41" i="149"/>
  <c r="E36" i="149"/>
  <c r="E35" i="149"/>
  <c r="E33" i="149"/>
  <c r="E29" i="149"/>
  <c r="E16" i="149"/>
  <c r="E14" i="149"/>
  <c r="E10" i="149"/>
  <c r="E9" i="149"/>
  <c r="E7" i="149"/>
  <c r="E6" i="149"/>
  <c r="E65" i="148"/>
  <c r="E64" i="148"/>
  <c r="E61" i="148"/>
  <c r="E60" i="148"/>
  <c r="E59" i="148"/>
  <c r="E57" i="148"/>
  <c r="E56" i="148"/>
  <c r="E55" i="148"/>
  <c r="E54" i="148"/>
  <c r="E53" i="148"/>
  <c r="E49" i="148"/>
  <c r="E48" i="148"/>
  <c r="E44" i="148"/>
  <c r="E41" i="148"/>
  <c r="E36" i="148"/>
  <c r="E35" i="148"/>
  <c r="E33" i="148"/>
  <c r="E29" i="148"/>
  <c r="E16" i="148"/>
  <c r="E14" i="148"/>
  <c r="E10" i="148"/>
  <c r="E9" i="148"/>
  <c r="E7" i="148"/>
  <c r="E6" i="148"/>
  <c r="E65" i="147"/>
  <c r="E64" i="147"/>
  <c r="E61" i="147"/>
  <c r="E60" i="147"/>
  <c r="E59" i="147"/>
  <c r="E57" i="147"/>
  <c r="E56" i="147"/>
  <c r="E55" i="147"/>
  <c r="E54" i="147"/>
  <c r="E53" i="147"/>
  <c r="E49" i="147"/>
  <c r="E48" i="147"/>
  <c r="E44" i="147"/>
  <c r="E41" i="147"/>
  <c r="E36" i="147"/>
  <c r="E35" i="147"/>
  <c r="E33" i="147"/>
  <c r="E29" i="147"/>
  <c r="E16" i="147"/>
  <c r="E14" i="147"/>
  <c r="E10" i="147"/>
  <c r="E9" i="147"/>
  <c r="E7" i="147"/>
  <c r="E6" i="147"/>
  <c r="E65" i="146"/>
  <c r="E64" i="146"/>
  <c r="E61" i="146"/>
  <c r="E60" i="146"/>
  <c r="E59" i="146"/>
  <c r="E57" i="146"/>
  <c r="E56" i="146"/>
  <c r="E55" i="146"/>
  <c r="E54" i="146"/>
  <c r="E53" i="146"/>
  <c r="E49" i="146"/>
  <c r="E48" i="146"/>
  <c r="E44" i="146"/>
  <c r="E41" i="146"/>
  <c r="E36" i="146"/>
  <c r="E35" i="146"/>
  <c r="E33" i="146"/>
  <c r="E29" i="146"/>
  <c r="E16" i="146"/>
  <c r="E14" i="146"/>
  <c r="E10" i="146"/>
  <c r="E9" i="146"/>
  <c r="E7" i="146"/>
  <c r="E6" i="146"/>
  <c r="E67" i="145"/>
  <c r="E66" i="145"/>
  <c r="E65" i="145"/>
  <c r="E64" i="145"/>
  <c r="E61" i="145"/>
  <c r="E60" i="145"/>
  <c r="E59" i="145"/>
  <c r="E55" i="145"/>
  <c r="E54" i="145"/>
  <c r="E53" i="145"/>
  <c r="E48" i="145"/>
  <c r="E42" i="145"/>
  <c r="E41" i="145"/>
  <c r="E35" i="145"/>
  <c r="E30" i="145"/>
  <c r="E29" i="145"/>
  <c r="E14" i="145"/>
  <c r="E13" i="145"/>
  <c r="E7" i="145"/>
  <c r="E6" i="145"/>
  <c r="E65" i="144"/>
  <c r="E64" i="144"/>
  <c r="E62" i="144"/>
  <c r="E61" i="144"/>
  <c r="E60" i="144"/>
  <c r="E59" i="144"/>
  <c r="E36" i="144"/>
  <c r="E35" i="144"/>
  <c r="E31" i="144"/>
  <c r="E29" i="144"/>
  <c r="E14" i="144"/>
  <c r="E13" i="144"/>
  <c r="E7" i="144"/>
  <c r="E6" i="144"/>
  <c r="E65" i="143"/>
  <c r="E64" i="143"/>
  <c r="E62" i="143"/>
  <c r="E61" i="143"/>
  <c r="E60" i="143"/>
  <c r="E59" i="143"/>
  <c r="E36" i="143"/>
  <c r="E35" i="143"/>
  <c r="E31" i="143"/>
  <c r="E29" i="143"/>
  <c r="E14" i="143"/>
  <c r="E13" i="143"/>
  <c r="E7" i="143"/>
  <c r="E6" i="143"/>
  <c r="E65" i="142"/>
  <c r="E64" i="142"/>
  <c r="E62" i="142"/>
  <c r="E61" i="142"/>
  <c r="E60" i="142"/>
  <c r="E59" i="142"/>
  <c r="E36" i="142"/>
  <c r="E35" i="142"/>
  <c r="E31" i="142"/>
  <c r="E29" i="142"/>
  <c r="E14" i="142"/>
  <c r="E13" i="142"/>
  <c r="E7" i="142"/>
  <c r="E6" i="142"/>
  <c r="E65" i="141"/>
  <c r="E64" i="141"/>
  <c r="E62" i="141"/>
  <c r="E61" i="141"/>
  <c r="E60" i="141"/>
  <c r="E59" i="141"/>
  <c r="E36" i="141"/>
  <c r="E35" i="141"/>
  <c r="E31" i="141"/>
  <c r="E29" i="141"/>
  <c r="E14" i="141"/>
  <c r="E13" i="141"/>
  <c r="E7" i="141"/>
  <c r="E6" i="141"/>
  <c r="F202" i="129"/>
  <c r="F298" i="129"/>
  <c r="J306" i="129"/>
  <c r="F282" i="129"/>
  <c r="F260" i="129"/>
  <c r="J154" i="129"/>
  <c r="J147" i="129"/>
  <c r="M2" i="140"/>
  <c r="E11" i="140"/>
  <c r="E10" i="140"/>
  <c r="E7" i="140"/>
  <c r="E6" i="140"/>
  <c r="Z144" i="119"/>
  <c r="Z104" i="119"/>
  <c r="Z80" i="119"/>
  <c r="Z56" i="119"/>
  <c r="Z32" i="119"/>
  <c r="Z7" i="119"/>
  <c r="I9" i="119"/>
  <c r="I10" i="119"/>
  <c r="I11" i="119"/>
  <c r="I12" i="119"/>
  <c r="I13" i="119"/>
  <c r="J39" i="119"/>
  <c r="J40" i="119"/>
  <c r="J41" i="119"/>
  <c r="J42" i="119"/>
  <c r="J43" i="119"/>
  <c r="J38" i="119"/>
  <c r="U417" i="121"/>
  <c r="U410" i="121"/>
  <c r="W239" i="140"/>
  <c r="Y239" i="140" s="1"/>
  <c r="X235" i="140"/>
  <c r="Y235" i="140" s="1"/>
  <c r="Y234" i="140"/>
  <c r="Y236" i="140" s="1"/>
  <c r="W231" i="140"/>
  <c r="Y231" i="140" s="1"/>
  <c r="W230" i="140"/>
  <c r="Y230" i="140" s="1"/>
  <c r="Y232" i="140" s="1"/>
  <c r="X238" i="140" s="1"/>
  <c r="Y238" i="140" s="1"/>
  <c r="Y240" i="140" s="1"/>
  <c r="Y227" i="140"/>
  <c r="U227" i="140"/>
  <c r="Y220" i="140"/>
  <c r="Y219" i="140"/>
  <c r="Y218" i="140"/>
  <c r="Y221" i="140" s="1"/>
  <c r="W215" i="140"/>
  <c r="Y215" i="140" s="1"/>
  <c r="W214" i="140"/>
  <c r="Y214" i="140" s="1"/>
  <c r="W213" i="140"/>
  <c r="Y213" i="140" s="1"/>
  <c r="Y216" i="140" s="1"/>
  <c r="X223" i="140" s="1"/>
  <c r="Y223" i="140" s="1"/>
  <c r="Y224" i="140" s="1"/>
  <c r="Y210" i="140"/>
  <c r="U210" i="140"/>
  <c r="W206" i="140"/>
  <c r="Y206" i="140" s="1"/>
  <c r="W205" i="140"/>
  <c r="Y205" i="140" s="1"/>
  <c r="Y201" i="140"/>
  <c r="Y200" i="140"/>
  <c r="Y199" i="140"/>
  <c r="Y198" i="140"/>
  <c r="Y197" i="140"/>
  <c r="Y202" i="140" s="1"/>
  <c r="W194" i="140"/>
  <c r="Y194" i="140" s="1"/>
  <c r="W193" i="140"/>
  <c r="Y193" i="140" s="1"/>
  <c r="W192" i="140"/>
  <c r="Y192" i="140" s="1"/>
  <c r="Y195" i="140" s="1"/>
  <c r="X204" i="140" s="1"/>
  <c r="Y204" i="140" s="1"/>
  <c r="Y207" i="140" s="1"/>
  <c r="Y189" i="140"/>
  <c r="U189" i="140"/>
  <c r="Y181" i="140"/>
  <c r="Y183" i="140" s="1"/>
  <c r="W178" i="140"/>
  <c r="Y178" i="140" s="1"/>
  <c r="W177" i="140"/>
  <c r="Y177" i="140" s="1"/>
  <c r="W176" i="140"/>
  <c r="Y176" i="140" s="1"/>
  <c r="Y179" i="140" s="1"/>
  <c r="X185" i="140" s="1"/>
  <c r="Y185" i="140" s="1"/>
  <c r="Y186" i="140" s="1"/>
  <c r="Y173" i="140"/>
  <c r="U173" i="140"/>
  <c r="X166" i="140"/>
  <c r="Y166" i="140" s="1"/>
  <c r="Y165" i="140"/>
  <c r="Y167" i="140" s="1"/>
  <c r="W162" i="140"/>
  <c r="Y162" i="140" s="1"/>
  <c r="W161" i="140"/>
  <c r="Y161" i="140" s="1"/>
  <c r="W160" i="140"/>
  <c r="Y160" i="140" s="1"/>
  <c r="Y163" i="140" s="1"/>
  <c r="X169" i="140" s="1"/>
  <c r="Y169" i="140" s="1"/>
  <c r="Y170" i="140" s="1"/>
  <c r="Y157" i="140"/>
  <c r="U157" i="140"/>
  <c r="Y150" i="140"/>
  <c r="Y149" i="140"/>
  <c r="Y148" i="140"/>
  <c r="Y151" i="140" s="1"/>
  <c r="W145" i="140"/>
  <c r="Y145" i="140" s="1"/>
  <c r="W144" i="140"/>
  <c r="Y144" i="140" s="1"/>
  <c r="W143" i="140"/>
  <c r="Y143" i="140" s="1"/>
  <c r="Y146" i="140" s="1"/>
  <c r="X153" i="140" s="1"/>
  <c r="Y153" i="140" s="1"/>
  <c r="Y154" i="140" s="1"/>
  <c r="Y140" i="140"/>
  <c r="U140" i="140"/>
  <c r="W135" i="140"/>
  <c r="Y135" i="140" s="1"/>
  <c r="W134" i="140"/>
  <c r="Y134" i="140" s="1"/>
  <c r="Y131" i="140"/>
  <c r="Y130" i="140"/>
  <c r="Y129" i="140"/>
  <c r="Y128" i="140"/>
  <c r="Y127" i="140"/>
  <c r="Y126" i="140"/>
  <c r="Y125" i="140"/>
  <c r="Y132" i="140" s="1"/>
  <c r="W122" i="140"/>
  <c r="Y122" i="140" s="1"/>
  <c r="W121" i="140"/>
  <c r="Y121" i="140" s="1"/>
  <c r="W120" i="140"/>
  <c r="Y120" i="140" s="1"/>
  <c r="W119" i="140"/>
  <c r="Y119" i="140" s="1"/>
  <c r="W118" i="140"/>
  <c r="Y118" i="140" s="1"/>
  <c r="Y123" i="140" s="1"/>
  <c r="X136" i="140" s="1"/>
  <c r="Y136" i="140" s="1"/>
  <c r="U115" i="140"/>
  <c r="W111" i="140"/>
  <c r="Y111" i="140" s="1"/>
  <c r="X107" i="140"/>
  <c r="Y107" i="140" s="1"/>
  <c r="Y106" i="140"/>
  <c r="Y108" i="140" s="1"/>
  <c r="W103" i="140"/>
  <c r="Y103" i="140" s="1"/>
  <c r="W102" i="140"/>
  <c r="Y102" i="140" s="1"/>
  <c r="Y104" i="140" s="1"/>
  <c r="X110" i="140" s="1"/>
  <c r="Y110" i="140" s="1"/>
  <c r="Y112" i="140" s="1"/>
  <c r="Y99" i="140"/>
  <c r="U99" i="140"/>
  <c r="Y92" i="140"/>
  <c r="Y91" i="140"/>
  <c r="Y90" i="140"/>
  <c r="Y93" i="140" s="1"/>
  <c r="W87" i="140"/>
  <c r="Y87" i="140" s="1"/>
  <c r="W86" i="140"/>
  <c r="Y86" i="140" s="1"/>
  <c r="Y88" i="140" s="1"/>
  <c r="X95" i="140" s="1"/>
  <c r="Y95" i="140" s="1"/>
  <c r="Y96" i="140" s="1"/>
  <c r="Y83" i="140"/>
  <c r="U83" i="140"/>
  <c r="W79" i="140"/>
  <c r="Y79" i="140" s="1"/>
  <c r="W78" i="140"/>
  <c r="Y78" i="140" s="1"/>
  <c r="W77" i="140"/>
  <c r="Y77" i="140" s="1"/>
  <c r="Y73" i="140"/>
  <c r="Y72" i="140"/>
  <c r="Y71" i="140"/>
  <c r="Y70" i="140"/>
  <c r="Y69" i="140"/>
  <c r="Y74" i="140" s="1"/>
  <c r="W66" i="140"/>
  <c r="Y66" i="140" s="1"/>
  <c r="W65" i="140"/>
  <c r="Y65" i="140" s="1"/>
  <c r="W64" i="140"/>
  <c r="Y64" i="140" s="1"/>
  <c r="Y67" i="140" s="1"/>
  <c r="X76" i="140" s="1"/>
  <c r="Y76" i="140" s="1"/>
  <c r="Y80" i="140" s="1"/>
  <c r="Y61" i="140"/>
  <c r="U61" i="140"/>
  <c r="W55" i="140"/>
  <c r="Y55" i="140" s="1"/>
  <c r="X51" i="140"/>
  <c r="Y51" i="140" s="1"/>
  <c r="Y50" i="140"/>
  <c r="Y52" i="140" s="1"/>
  <c r="W47" i="140"/>
  <c r="Y47" i="140" s="1"/>
  <c r="W46" i="140"/>
  <c r="Y46" i="140" s="1"/>
  <c r="Y48" i="140" s="1"/>
  <c r="X54" i="140" s="1"/>
  <c r="Y54" i="140" s="1"/>
  <c r="Y56" i="140" s="1"/>
  <c r="Y43" i="140"/>
  <c r="U43" i="140"/>
  <c r="Y36" i="140"/>
  <c r="Y35" i="140"/>
  <c r="Y34" i="140"/>
  <c r="Y37" i="140" s="1"/>
  <c r="W31" i="140"/>
  <c r="Y31" i="140" s="1"/>
  <c r="W30" i="140"/>
  <c r="Y30" i="140" s="1"/>
  <c r="W29" i="140"/>
  <c r="Y29" i="140" s="1"/>
  <c r="Y32" i="140" s="1"/>
  <c r="X39" i="140" s="1"/>
  <c r="Y39" i="140" s="1"/>
  <c r="Y40" i="140" s="1"/>
  <c r="Y26" i="140"/>
  <c r="U26" i="140"/>
  <c r="W22" i="140"/>
  <c r="Y22" i="140" s="1"/>
  <c r="W21" i="140"/>
  <c r="Y21" i="140" s="1"/>
  <c r="Y17" i="140"/>
  <c r="Y16" i="140"/>
  <c r="Y15" i="140"/>
  <c r="Y14" i="140"/>
  <c r="Y13" i="140"/>
  <c r="Y18" i="140" s="1"/>
  <c r="H12" i="140"/>
  <c r="H11" i="140"/>
  <c r="W10" i="140"/>
  <c r="Y10" i="140" s="1"/>
  <c r="H10" i="140"/>
  <c r="W9" i="140"/>
  <c r="Y9" i="140" s="1"/>
  <c r="W8" i="140"/>
  <c r="Y8" i="140" s="1"/>
  <c r="Y11" i="140" s="1"/>
  <c r="X20" i="140" s="1"/>
  <c r="Y20" i="140" s="1"/>
  <c r="Y23" i="140" s="1"/>
  <c r="H8" i="140"/>
  <c r="H7" i="140"/>
  <c r="Y5" i="140"/>
  <c r="H6" i="140" s="1"/>
  <c r="U5" i="140"/>
  <c r="J15" i="121"/>
  <c r="U403" i="121" s="1"/>
  <c r="H29" i="138"/>
  <c r="H28" i="138"/>
  <c r="H25" i="138"/>
  <c r="H29" i="123" s="1"/>
  <c r="H24" i="138"/>
  <c r="H28" i="123" s="1"/>
  <c r="H30" i="138"/>
  <c r="H26" i="138"/>
  <c r="H30" i="123" s="1"/>
  <c r="H21" i="138"/>
  <c r="H19" i="138"/>
  <c r="H17" i="138"/>
  <c r="H16" i="123" s="1"/>
  <c r="H11" i="138"/>
  <c r="H12" i="138"/>
  <c r="H13" i="138"/>
  <c r="H14" i="138"/>
  <c r="H15" i="138"/>
  <c r="H10" i="138"/>
  <c r="H9" i="138"/>
  <c r="M2" i="64"/>
  <c r="H24" i="62"/>
  <c r="N2" i="65"/>
  <c r="Y452" i="65"/>
  <c r="W214" i="64"/>
  <c r="W215" i="64"/>
  <c r="W213" i="64"/>
  <c r="H32" i="62"/>
  <c r="H31" i="62"/>
  <c r="H33" i="62" s="1"/>
  <c r="H28" i="62"/>
  <c r="H27" i="62"/>
  <c r="H29" i="62" s="1"/>
  <c r="H25" i="62"/>
  <c r="H17" i="74"/>
  <c r="Y220" i="138"/>
  <c r="Y275" i="138"/>
  <c r="X279" i="138"/>
  <c r="V266" i="138"/>
  <c r="X270" i="138"/>
  <c r="X269" i="138"/>
  <c r="Z279" i="138"/>
  <c r="Z275" i="138"/>
  <c r="Z274" i="138"/>
  <c r="Z270" i="138"/>
  <c r="Z269" i="138"/>
  <c r="Z272" i="138" s="1"/>
  <c r="V250" i="138"/>
  <c r="Z258" i="138"/>
  <c r="Z259" i="138"/>
  <c r="Z257" i="138"/>
  <c r="Z260" i="138" s="1"/>
  <c r="Z237" i="138"/>
  <c r="Z238" i="138"/>
  <c r="Z239" i="138"/>
  <c r="Z240" i="138"/>
  <c r="Z241" i="138"/>
  <c r="Z236" i="138"/>
  <c r="X254" i="138"/>
  <c r="Z254" i="138" s="1"/>
  <c r="X253" i="138"/>
  <c r="Z253" i="138" s="1"/>
  <c r="Z255" i="138" s="1"/>
  <c r="Y262" i="138" s="1"/>
  <c r="Z262" i="138" s="1"/>
  <c r="Z263" i="138" s="1"/>
  <c r="Z250" i="138" s="1"/>
  <c r="V228" i="138"/>
  <c r="X246" i="138"/>
  <c r="Z246" i="138" s="1"/>
  <c r="X245" i="138"/>
  <c r="Z245" i="138" s="1"/>
  <c r="Z242" i="138"/>
  <c r="X232" i="138"/>
  <c r="Z232" i="138" s="1"/>
  <c r="X233" i="138"/>
  <c r="Z233" i="138" s="1"/>
  <c r="X231" i="138"/>
  <c r="Z231" i="138" s="1"/>
  <c r="Z234" i="138" s="1"/>
  <c r="Y244" i="138" s="1"/>
  <c r="Z244" i="138" s="1"/>
  <c r="Z247" i="138" s="1"/>
  <c r="V212" i="138"/>
  <c r="Z220" i="138"/>
  <c r="Z219" i="138"/>
  <c r="Z221" i="138" s="1"/>
  <c r="X224" i="138"/>
  <c r="Z224" i="138" s="1"/>
  <c r="X216" i="138"/>
  <c r="Z216" i="138" s="1"/>
  <c r="X215" i="138"/>
  <c r="Z215" i="138" s="1"/>
  <c r="Z217" i="138" s="1"/>
  <c r="Y223" i="138" s="1"/>
  <c r="Z223" i="138" s="1"/>
  <c r="Z225" i="138" s="1"/>
  <c r="V195" i="138"/>
  <c r="Z204" i="138"/>
  <c r="Z203" i="138"/>
  <c r="Z202" i="138"/>
  <c r="Z205" i="138" s="1"/>
  <c r="X199" i="138"/>
  <c r="Z199" i="138" s="1"/>
  <c r="X198" i="138"/>
  <c r="Z198" i="138" s="1"/>
  <c r="Z200" i="138" s="1"/>
  <c r="X191" i="138"/>
  <c r="X190" i="138"/>
  <c r="V173" i="138"/>
  <c r="Z191" i="138"/>
  <c r="Z190" i="138"/>
  <c r="Z182" i="138"/>
  <c r="Z183" i="138"/>
  <c r="Z184" i="138"/>
  <c r="Z185" i="138"/>
  <c r="Z186" i="138"/>
  <c r="Z181" i="138"/>
  <c r="Z187" i="138" s="1"/>
  <c r="X177" i="138"/>
  <c r="Z177" i="138" s="1"/>
  <c r="X178" i="138"/>
  <c r="Z178" i="138" s="1"/>
  <c r="X176" i="138"/>
  <c r="Z176" i="138" s="1"/>
  <c r="Z179" i="138" s="1"/>
  <c r="Y189" i="138" s="1"/>
  <c r="Z189" i="138" s="1"/>
  <c r="Z192" i="138" s="1"/>
  <c r="Z173" i="138" s="1"/>
  <c r="V154" i="138"/>
  <c r="X169" i="138"/>
  <c r="Z169" i="138"/>
  <c r="Z163" i="138"/>
  <c r="Z164" i="138"/>
  <c r="Z165" i="138"/>
  <c r="Z162" i="138"/>
  <c r="X158" i="138"/>
  <c r="Z158" i="138" s="1"/>
  <c r="X159" i="138"/>
  <c r="Z159" i="138" s="1"/>
  <c r="X157" i="138"/>
  <c r="Z157" i="138" s="1"/>
  <c r="Z160" i="138" s="1"/>
  <c r="Y168" i="138" s="1"/>
  <c r="Z168" i="138" s="1"/>
  <c r="V135" i="138"/>
  <c r="Z144" i="138"/>
  <c r="Z145" i="138"/>
  <c r="Z146" i="138"/>
  <c r="Z143" i="138"/>
  <c r="Z147" i="138" s="1"/>
  <c r="X150" i="138"/>
  <c r="Z150" i="138" s="1"/>
  <c r="X139" i="138"/>
  <c r="Z139" i="138" s="1"/>
  <c r="X140" i="138"/>
  <c r="Z140" i="138" s="1"/>
  <c r="X138" i="138"/>
  <c r="Z138" i="138" s="1"/>
  <c r="Z141" i="138" s="1"/>
  <c r="Y149" i="138" s="1"/>
  <c r="Z149" i="138" s="1"/>
  <c r="Z151" i="138" s="1"/>
  <c r="Z135" i="138" s="1"/>
  <c r="X127" i="138"/>
  <c r="V109" i="138"/>
  <c r="Z127" i="138"/>
  <c r="Z123" i="138"/>
  <c r="Z122" i="138"/>
  <c r="Z121" i="138"/>
  <c r="Z120" i="138"/>
  <c r="Z119" i="138"/>
  <c r="Z124" i="138" s="1"/>
  <c r="X113" i="138"/>
  <c r="Z113" i="138" s="1"/>
  <c r="X114" i="138"/>
  <c r="Z114" i="138" s="1"/>
  <c r="X115" i="138"/>
  <c r="Z115" i="138" s="1"/>
  <c r="X116" i="138"/>
  <c r="Z116" i="138" s="1"/>
  <c r="X112" i="138"/>
  <c r="Z112" i="138" s="1"/>
  <c r="Z117" i="138" s="1"/>
  <c r="Y126" i="138" s="1"/>
  <c r="Z126" i="138" s="1"/>
  <c r="V96" i="138"/>
  <c r="X105" i="138"/>
  <c r="Z105" i="138" s="1"/>
  <c r="X104" i="138"/>
  <c r="Z104" i="138" s="1"/>
  <c r="X100" i="138"/>
  <c r="Z100" i="138" s="1"/>
  <c r="X99" i="138"/>
  <c r="Z99" i="138" s="1"/>
  <c r="Z101" i="138" s="1"/>
  <c r="Y103" i="138" s="1"/>
  <c r="Z103" i="138" s="1"/>
  <c r="Z106" i="138" s="1"/>
  <c r="Z96" i="138" s="1"/>
  <c r="V85" i="138"/>
  <c r="X92" i="138"/>
  <c r="X80" i="138"/>
  <c r="X81" i="138"/>
  <c r="X79" i="138"/>
  <c r="Z92" i="138"/>
  <c r="X88" i="138"/>
  <c r="Z88" i="138" s="1"/>
  <c r="Z89" i="138" s="1"/>
  <c r="Y91" i="138" s="1"/>
  <c r="Z91" i="138" s="1"/>
  <c r="Z93" i="138" s="1"/>
  <c r="Z85" i="138" s="1"/>
  <c r="V70" i="138"/>
  <c r="Z80" i="138"/>
  <c r="Z81" i="138"/>
  <c r="Z79" i="138"/>
  <c r="X74" i="138"/>
  <c r="Z74" i="138" s="1"/>
  <c r="X75" i="138"/>
  <c r="Z75" i="138" s="1"/>
  <c r="X73" i="138"/>
  <c r="Z73" i="138" s="1"/>
  <c r="Z76" i="138" s="1"/>
  <c r="Y78" i="138" s="1"/>
  <c r="Z78" i="138" s="1"/>
  <c r="V53" i="138"/>
  <c r="Z61" i="138"/>
  <c r="Z62" i="138"/>
  <c r="X66" i="138"/>
  <c r="Z66" i="138" s="1"/>
  <c r="X65" i="138"/>
  <c r="Z65" i="138" s="1"/>
  <c r="X57" i="138"/>
  <c r="Z57" i="138" s="1"/>
  <c r="X58" i="138"/>
  <c r="Z58" i="138" s="1"/>
  <c r="X56" i="138"/>
  <c r="Z56" i="138" s="1"/>
  <c r="Z59" i="138" s="1"/>
  <c r="Y64" i="138" s="1"/>
  <c r="Z64" i="138" s="1"/>
  <c r="Z67" i="138" s="1"/>
  <c r="Z53" i="138" s="1"/>
  <c r="V36" i="138"/>
  <c r="X49" i="138"/>
  <c r="Z49" i="138"/>
  <c r="Z45" i="138"/>
  <c r="Z44" i="138"/>
  <c r="Z46" i="138" s="1"/>
  <c r="X40" i="138"/>
  <c r="Z40" i="138" s="1"/>
  <c r="X41" i="138"/>
  <c r="Z41" i="138" s="1"/>
  <c r="X39" i="138"/>
  <c r="Z39" i="138" s="1"/>
  <c r="Z42" i="138" s="1"/>
  <c r="Y48" i="138" s="1"/>
  <c r="Z48" i="138" s="1"/>
  <c r="X29" i="138"/>
  <c r="Z29" i="138" s="1"/>
  <c r="X28" i="138"/>
  <c r="Z28" i="138" s="1"/>
  <c r="Z30" i="138" s="1"/>
  <c r="V25" i="138"/>
  <c r="I29" i="138"/>
  <c r="J29" i="138" s="1"/>
  <c r="I24" i="138"/>
  <c r="J24" i="138" s="1"/>
  <c r="I19" i="138"/>
  <c r="J19" i="138" s="1"/>
  <c r="I15" i="138"/>
  <c r="J15" i="138" s="1"/>
  <c r="I14" i="138"/>
  <c r="J14" i="138" s="1"/>
  <c r="I12" i="138"/>
  <c r="J12" i="138" s="1"/>
  <c r="X18" i="138"/>
  <c r="X13" i="138"/>
  <c r="X14" i="138"/>
  <c r="X12" i="138"/>
  <c r="Z13" i="138"/>
  <c r="Z14" i="138"/>
  <c r="Z12" i="138"/>
  <c r="Z15" i="138" s="1"/>
  <c r="Y17" i="138" s="1"/>
  <c r="Z18" i="138"/>
  <c r="Z17" i="138"/>
  <c r="Z19" i="138" s="1"/>
  <c r="V9" i="138"/>
  <c r="J14" i="121"/>
  <c r="J13" i="121"/>
  <c r="J696" i="135"/>
  <c r="J692" i="135" s="1"/>
  <c r="I77" i="124"/>
  <c r="F692" i="135"/>
  <c r="J689" i="135"/>
  <c r="J685" i="135" s="1"/>
  <c r="I76" i="124"/>
  <c r="F685" i="135"/>
  <c r="F678" i="135"/>
  <c r="J675" i="135"/>
  <c r="J671" i="135" s="1"/>
  <c r="I73" i="124"/>
  <c r="F671" i="135"/>
  <c r="J668" i="135"/>
  <c r="J664" i="135" s="1"/>
  <c r="I72" i="124"/>
  <c r="F664" i="135"/>
  <c r="J661" i="135"/>
  <c r="J657" i="135" s="1"/>
  <c r="I71" i="124"/>
  <c r="F657" i="135"/>
  <c r="J654" i="135"/>
  <c r="J650" i="135" s="1"/>
  <c r="I70" i="124"/>
  <c r="F650" i="135"/>
  <c r="J647" i="135"/>
  <c r="J643" i="135" s="1"/>
  <c r="I69" i="124"/>
  <c r="F643" i="135"/>
  <c r="F636" i="135"/>
  <c r="Z512" i="119"/>
  <c r="J629" i="135"/>
  <c r="F621" i="135"/>
  <c r="J615" i="135"/>
  <c r="J611" i="135"/>
  <c r="I617" i="135" s="1"/>
  <c r="J617" i="135" s="1"/>
  <c r="F607" i="135"/>
  <c r="J599" i="135"/>
  <c r="J596" i="135"/>
  <c r="I601" i="135" s="1"/>
  <c r="F591" i="135"/>
  <c r="J584" i="135"/>
  <c r="I586" i="135" s="1"/>
  <c r="F579" i="135"/>
  <c r="J573" i="135"/>
  <c r="J567" i="135"/>
  <c r="I575" i="135" s="1"/>
  <c r="F563" i="135"/>
  <c r="J556" i="135"/>
  <c r="J553" i="135"/>
  <c r="I558" i="135" s="1"/>
  <c r="F548" i="135"/>
  <c r="J542" i="135"/>
  <c r="J539" i="135"/>
  <c r="I544" i="135" s="1"/>
  <c r="F534" i="135"/>
  <c r="J527" i="135"/>
  <c r="J524" i="135"/>
  <c r="I529" i="135" s="1"/>
  <c r="F519" i="135"/>
  <c r="J513" i="135"/>
  <c r="J507" i="135"/>
  <c r="I515" i="135" s="1"/>
  <c r="F501" i="135"/>
  <c r="J495" i="135"/>
  <c r="J492" i="135"/>
  <c r="I497" i="135" s="1"/>
  <c r="F488" i="135"/>
  <c r="J482" i="135"/>
  <c r="J474" i="135"/>
  <c r="I484" i="135" s="1"/>
  <c r="F468" i="135"/>
  <c r="J465" i="135"/>
  <c r="J461" i="135" s="1"/>
  <c r="J389" i="135"/>
  <c r="I391" i="135" s="1"/>
  <c r="J391" i="135" s="1"/>
  <c r="J380" i="135"/>
  <c r="J376" i="135" s="1"/>
  <c r="I50" i="124"/>
  <c r="F461" i="135"/>
  <c r="J455" i="135"/>
  <c r="J447" i="135"/>
  <c r="I457" i="135" s="1"/>
  <c r="F443" i="135"/>
  <c r="J437" i="135"/>
  <c r="J434" i="135"/>
  <c r="I439" i="135" s="1"/>
  <c r="F430" i="135"/>
  <c r="F423" i="135"/>
  <c r="F414" i="135"/>
  <c r="J408" i="135"/>
  <c r="F397" i="135"/>
  <c r="F384" i="135"/>
  <c r="F376" i="135"/>
  <c r="J373" i="135"/>
  <c r="J368" i="135" s="1"/>
  <c r="I36" i="124"/>
  <c r="F368" i="135"/>
  <c r="F356" i="135"/>
  <c r="F347" i="135"/>
  <c r="F333" i="135"/>
  <c r="F321" i="135"/>
  <c r="F295" i="135"/>
  <c r="J287" i="135"/>
  <c r="J281" i="135"/>
  <c r="I289" i="135" s="1"/>
  <c r="F276" i="135"/>
  <c r="J268" i="135"/>
  <c r="J261" i="135"/>
  <c r="I270" i="135" s="1"/>
  <c r="F256" i="135"/>
  <c r="I27" i="119"/>
  <c r="F249" i="135"/>
  <c r="Z196" i="119"/>
  <c r="Z173" i="119"/>
  <c r="F242" i="135"/>
  <c r="J235" i="135"/>
  <c r="F231" i="135"/>
  <c r="J225" i="135"/>
  <c r="F221" i="135"/>
  <c r="F214" i="135"/>
  <c r="F207" i="135"/>
  <c r="F200" i="135"/>
  <c r="F193" i="135"/>
  <c r="J187" i="135"/>
  <c r="J176" i="135"/>
  <c r="I189" i="135" s="1"/>
  <c r="F170" i="135"/>
  <c r="J164" i="135"/>
  <c r="J145" i="135"/>
  <c r="I166" i="135" s="1"/>
  <c r="F140" i="135"/>
  <c r="J134" i="135"/>
  <c r="J129" i="135"/>
  <c r="F124" i="135"/>
  <c r="J118" i="135"/>
  <c r="J106" i="135"/>
  <c r="F100" i="135"/>
  <c r="J94" i="135"/>
  <c r="J82" i="135"/>
  <c r="I96" i="135" s="1"/>
  <c r="F76" i="135"/>
  <c r="J70" i="135"/>
  <c r="J52" i="135" s="1"/>
  <c r="J58" i="135"/>
  <c r="F52" i="135"/>
  <c r="J46" i="135"/>
  <c r="J34" i="135"/>
  <c r="F28" i="135"/>
  <c r="J22" i="135"/>
  <c r="J10" i="135"/>
  <c r="I24" i="135" s="1"/>
  <c r="J24" i="135" s="1"/>
  <c r="F3" i="135"/>
  <c r="AG704" i="121"/>
  <c r="AE684" i="121"/>
  <c r="AE488" i="121"/>
  <c r="AE494" i="121"/>
  <c r="AE493" i="121"/>
  <c r="AE481" i="121"/>
  <c r="AE477" i="121"/>
  <c r="AE462" i="121"/>
  <c r="AE470" i="121"/>
  <c r="AE453" i="121"/>
  <c r="AE443" i="121"/>
  <c r="AE432" i="121"/>
  <c r="AG328" i="121"/>
  <c r="AE317" i="121"/>
  <c r="V253" i="121"/>
  <c r="V254" i="121"/>
  <c r="V255" i="121"/>
  <c r="V256" i="121"/>
  <c r="V257" i="121"/>
  <c r="V258" i="121"/>
  <c r="V259" i="121"/>
  <c r="V260" i="121"/>
  <c r="V261" i="121"/>
  <c r="V262" i="121"/>
  <c r="V263" i="121"/>
  <c r="V264" i="121"/>
  <c r="V265" i="121"/>
  <c r="V266" i="121"/>
  <c r="V267" i="121"/>
  <c r="V268" i="121"/>
  <c r="V252" i="121"/>
  <c r="V269" i="121" s="1"/>
  <c r="T247" i="121"/>
  <c r="AE223" i="121"/>
  <c r="AG48" i="121"/>
  <c r="AE43" i="121"/>
  <c r="AE25" i="121"/>
  <c r="AE9" i="121"/>
  <c r="AG9" i="121" s="1"/>
  <c r="AE382" i="121"/>
  <c r="J1465" i="129"/>
  <c r="F1456" i="129"/>
  <c r="AG673" i="121"/>
  <c r="AG503" i="121"/>
  <c r="AE310" i="121"/>
  <c r="AG310" i="121" s="1"/>
  <c r="AE291" i="121"/>
  <c r="AE79" i="121"/>
  <c r="AE78" i="121"/>
  <c r="AE77" i="121"/>
  <c r="AE85" i="121"/>
  <c r="AE84" i="121"/>
  <c r="AE83" i="121"/>
  <c r="AG83" i="121"/>
  <c r="AG84" i="121"/>
  <c r="AG85" i="121"/>
  <c r="F1472" i="129"/>
  <c r="J1476" i="129"/>
  <c r="J1472" i="129"/>
  <c r="I112" i="123" s="1"/>
  <c r="W1443" i="129"/>
  <c r="W1421" i="129"/>
  <c r="W1405" i="129"/>
  <c r="W1389" i="129"/>
  <c r="W1368" i="129"/>
  <c r="W1351" i="129"/>
  <c r="W1335" i="129"/>
  <c r="F1300" i="129"/>
  <c r="W1300" i="129"/>
  <c r="F1309" i="129"/>
  <c r="W1317" i="129"/>
  <c r="F1319" i="129"/>
  <c r="F1293" i="129"/>
  <c r="J1297" i="129"/>
  <c r="J1293" i="129"/>
  <c r="I105" i="123" s="1"/>
  <c r="F1259" i="129"/>
  <c r="F1230" i="129"/>
  <c r="J1240" i="129"/>
  <c r="F1211" i="129"/>
  <c r="F1130" i="129"/>
  <c r="F1111" i="129"/>
  <c r="F997" i="129"/>
  <c r="F990" i="129"/>
  <c r="J994" i="129"/>
  <c r="J990" i="129"/>
  <c r="I81" i="123" s="1"/>
  <c r="F975" i="129"/>
  <c r="F960" i="129"/>
  <c r="F947" i="129"/>
  <c r="J951" i="129"/>
  <c r="J954" i="129"/>
  <c r="I956" i="129"/>
  <c r="J956" i="129" s="1"/>
  <c r="J957" i="129"/>
  <c r="F940" i="129"/>
  <c r="J944" i="129"/>
  <c r="J940" i="129"/>
  <c r="I77" i="123" s="1"/>
  <c r="F921" i="129"/>
  <c r="F902" i="129"/>
  <c r="F883" i="129"/>
  <c r="D80" i="121"/>
  <c r="E83" i="127"/>
  <c r="D92" i="121" s="1"/>
  <c r="H112" i="123" s="1"/>
  <c r="J112" i="123" s="1"/>
  <c r="J12" i="121"/>
  <c r="J7" i="121"/>
  <c r="D40" i="121" s="1"/>
  <c r="H64" i="122" s="1"/>
  <c r="E81" i="127"/>
  <c r="J11" i="121"/>
  <c r="D68" i="121" s="1"/>
  <c r="H105" i="123" s="1"/>
  <c r="J105" i="123" s="1"/>
  <c r="M2" i="152"/>
  <c r="M2" i="153"/>
  <c r="J4" i="121"/>
  <c r="D22" i="121" s="1"/>
  <c r="H66" i="122" s="1"/>
  <c r="J66" i="122" s="1"/>
  <c r="J6" i="121"/>
  <c r="D38" i="121" s="1"/>
  <c r="H67" i="122" s="1"/>
  <c r="J67" i="122" s="1"/>
  <c r="E62" i="164" s="1"/>
  <c r="J10" i="121"/>
  <c r="D66" i="121" s="1"/>
  <c r="H57" i="122" s="1"/>
  <c r="J57" i="122" s="1"/>
  <c r="J9" i="119"/>
  <c r="J20" i="119"/>
  <c r="J18" i="119"/>
  <c r="J195" i="129"/>
  <c r="F183" i="129"/>
  <c r="F866" i="129"/>
  <c r="F849" i="129"/>
  <c r="F825" i="129"/>
  <c r="J176" i="129"/>
  <c r="F161" i="129"/>
  <c r="F809" i="129"/>
  <c r="F792" i="129"/>
  <c r="F771" i="129"/>
  <c r="F755" i="129"/>
  <c r="F738" i="129"/>
  <c r="F713" i="129"/>
  <c r="F697" i="129"/>
  <c r="J707" i="129"/>
  <c r="F681" i="129"/>
  <c r="F664" i="129"/>
  <c r="F639" i="129"/>
  <c r="F569" i="129"/>
  <c r="J577" i="129"/>
  <c r="F553" i="129"/>
  <c r="J558" i="129"/>
  <c r="F531" i="129"/>
  <c r="F461" i="129"/>
  <c r="J469" i="129"/>
  <c r="F444" i="129"/>
  <c r="F423" i="129"/>
  <c r="F407" i="129"/>
  <c r="J415" i="129"/>
  <c r="F391" i="129"/>
  <c r="F370" i="129"/>
  <c r="J361" i="129"/>
  <c r="F352" i="129"/>
  <c r="F336" i="129"/>
  <c r="F314" i="129"/>
  <c r="F244" i="129"/>
  <c r="J252" i="129"/>
  <c r="F221" i="129"/>
  <c r="F89" i="129"/>
  <c r="F78" i="129"/>
  <c r="J69" i="129"/>
  <c r="F63" i="129"/>
  <c r="J55" i="129"/>
  <c r="J52" i="129"/>
  <c r="F46" i="129"/>
  <c r="J39" i="129"/>
  <c r="J35" i="129"/>
  <c r="F29" i="129"/>
  <c r="F18" i="129"/>
  <c r="F2" i="129"/>
  <c r="Y107" i="65"/>
  <c r="Y106" i="65"/>
  <c r="Y102" i="65"/>
  <c r="Y101" i="65"/>
  <c r="Y94" i="65"/>
  <c r="Y90" i="65"/>
  <c r="AA107" i="65"/>
  <c r="AA106" i="65"/>
  <c r="AA102" i="65"/>
  <c r="AA101" i="65"/>
  <c r="AA103" i="65" s="1"/>
  <c r="Z105" i="65" s="1"/>
  <c r="AA105" i="65" s="1"/>
  <c r="AA108" i="65" s="1"/>
  <c r="AA98" i="65"/>
  <c r="W98" i="65"/>
  <c r="AA94" i="65"/>
  <c r="AA90" i="65"/>
  <c r="AA91" i="65" s="1"/>
  <c r="Z93" i="65" s="1"/>
  <c r="AA93" i="65" s="1"/>
  <c r="AA95" i="65" s="1"/>
  <c r="AA87" i="65"/>
  <c r="W87" i="65"/>
  <c r="AA78" i="65"/>
  <c r="AA79" i="65" s="1"/>
  <c r="W70" i="65"/>
  <c r="AA62" i="65"/>
  <c r="AA61" i="65"/>
  <c r="AA63" i="65" s="1"/>
  <c r="W53" i="65"/>
  <c r="W42" i="65"/>
  <c r="W26" i="65"/>
  <c r="Y29" i="65" s="1"/>
  <c r="J111" i="123"/>
  <c r="D69" i="164" s="1"/>
  <c r="H9" i="74"/>
  <c r="J9" i="121"/>
  <c r="D58" i="121" s="1"/>
  <c r="AE371" i="121"/>
  <c r="AE372" i="121"/>
  <c r="AE373" i="121"/>
  <c r="AE370" i="121"/>
  <c r="AG370" i="121"/>
  <c r="AC367" i="121"/>
  <c r="AG371" i="121"/>
  <c r="AG372" i="121"/>
  <c r="AG373" i="121"/>
  <c r="AG374" i="121"/>
  <c r="AG376" i="121"/>
  <c r="AG377" i="121"/>
  <c r="AG378" i="121"/>
  <c r="AG379" i="121"/>
  <c r="AF381" i="121"/>
  <c r="AG381" i="121"/>
  <c r="AG382" i="121"/>
  <c r="AG383" i="121"/>
  <c r="AE355" i="121"/>
  <c r="AE356" i="121"/>
  <c r="AE357" i="121"/>
  <c r="AE354" i="121"/>
  <c r="AC351" i="121"/>
  <c r="AG354" i="121"/>
  <c r="AG355" i="121"/>
  <c r="AG356" i="121"/>
  <c r="AG357" i="121"/>
  <c r="AG358" i="121"/>
  <c r="AG360" i="121"/>
  <c r="AG361" i="121"/>
  <c r="AF363" i="121"/>
  <c r="AG363" i="121"/>
  <c r="AG364" i="121"/>
  <c r="J5" i="121"/>
  <c r="J8" i="121"/>
  <c r="AG343" i="121"/>
  <c r="V389" i="121"/>
  <c r="V390" i="121" s="1"/>
  <c r="E66" i="121" s="1"/>
  <c r="V386" i="121"/>
  <c r="R386" i="121"/>
  <c r="AE336" i="121"/>
  <c r="AE337" i="121"/>
  <c r="AE338" i="121"/>
  <c r="AE335" i="121"/>
  <c r="AC332" i="121"/>
  <c r="AG335" i="121"/>
  <c r="AG336" i="121"/>
  <c r="AG337" i="121"/>
  <c r="AG338" i="121"/>
  <c r="AG339" i="121"/>
  <c r="AG341" i="121"/>
  <c r="AG342" i="121"/>
  <c r="AG344" i="121"/>
  <c r="AG345" i="121"/>
  <c r="AF347" i="121"/>
  <c r="AG347" i="121"/>
  <c r="AG348" i="121" s="1"/>
  <c r="AC325" i="121"/>
  <c r="AG329" i="121"/>
  <c r="AG325" i="121" s="1"/>
  <c r="U332" i="121" s="1"/>
  <c r="V332" i="121" s="1"/>
  <c r="V396" i="121"/>
  <c r="V397" i="121" s="1"/>
  <c r="E68" i="121" s="1"/>
  <c r="V393" i="121"/>
  <c r="R393" i="121"/>
  <c r="R325" i="121"/>
  <c r="AE318" i="121"/>
  <c r="AG318" i="121"/>
  <c r="AG317" i="121"/>
  <c r="AC314" i="121"/>
  <c r="AE299" i="121"/>
  <c r="AE300" i="121"/>
  <c r="AE301" i="121"/>
  <c r="AE298" i="121"/>
  <c r="AG306" i="121"/>
  <c r="AG305" i="121"/>
  <c r="AG304" i="121"/>
  <c r="AG307" i="121" s="1"/>
  <c r="AG301" i="121"/>
  <c r="AG300" i="121"/>
  <c r="AG299" i="121"/>
  <c r="AG298" i="121"/>
  <c r="AG302" i="121" s="1"/>
  <c r="AF309" i="121" s="1"/>
  <c r="AG309" i="121" s="1"/>
  <c r="AG311" i="121" s="1"/>
  <c r="AG295" i="121"/>
  <c r="U283" i="121" s="1"/>
  <c r="AC295" i="121"/>
  <c r="AE280" i="121"/>
  <c r="AE281" i="121"/>
  <c r="AE282" i="121"/>
  <c r="AE279" i="121"/>
  <c r="AG291" i="121"/>
  <c r="AG287" i="121"/>
  <c r="AG286" i="121"/>
  <c r="AG285" i="121"/>
  <c r="AG288" i="121" s="1"/>
  <c r="AG282" i="121"/>
  <c r="AG281" i="121"/>
  <c r="AG280" i="121"/>
  <c r="AG279" i="121"/>
  <c r="AG283" i="121" s="1"/>
  <c r="AC276" i="121"/>
  <c r="T248" i="121"/>
  <c r="V248" i="121" s="1"/>
  <c r="T249" i="121"/>
  <c r="T246" i="121"/>
  <c r="R243" i="121"/>
  <c r="V246" i="121"/>
  <c r="V247" i="121"/>
  <c r="V249" i="121"/>
  <c r="V250" i="121"/>
  <c r="U271" i="121"/>
  <c r="V271" i="121"/>
  <c r="V272" i="121"/>
  <c r="R275" i="121"/>
  <c r="G10" i="64"/>
  <c r="H48" i="123" s="1"/>
  <c r="U227" i="64"/>
  <c r="W230" i="64"/>
  <c r="Y230" i="64"/>
  <c r="W231" i="64"/>
  <c r="Y231" i="64"/>
  <c r="Y232" i="64"/>
  <c r="Y234" i="64"/>
  <c r="X235" i="64"/>
  <c r="Y235" i="64"/>
  <c r="Y236" i="64"/>
  <c r="X238" i="64"/>
  <c r="Y238" i="64"/>
  <c r="W239" i="64"/>
  <c r="Y239" i="64"/>
  <c r="Y240" i="64"/>
  <c r="U210" i="64"/>
  <c r="Y213" i="64"/>
  <c r="Y214" i="64"/>
  <c r="Y215" i="64"/>
  <c r="Y218" i="64"/>
  <c r="Y219" i="64"/>
  <c r="Y220" i="64"/>
  <c r="Y221" i="64"/>
  <c r="W206" i="64"/>
  <c r="Y206" i="64" s="1"/>
  <c r="W205" i="64"/>
  <c r="Y205" i="64" s="1"/>
  <c r="Y201" i="64"/>
  <c r="Y200" i="64"/>
  <c r="Y199" i="64"/>
  <c r="Y198" i="64"/>
  <c r="Y197" i="64"/>
  <c r="Y202" i="64" s="1"/>
  <c r="W194" i="64"/>
  <c r="Y194" i="64" s="1"/>
  <c r="W193" i="64"/>
  <c r="Y193" i="64" s="1"/>
  <c r="W192" i="64"/>
  <c r="Y192" i="64" s="1"/>
  <c r="Y195" i="64" s="1"/>
  <c r="X204" i="64" s="1"/>
  <c r="Y204" i="64" s="1"/>
  <c r="Y207" i="64" s="1"/>
  <c r="Y189" i="64"/>
  <c r="H19" i="64" s="1"/>
  <c r="U189" i="64"/>
  <c r="J3" i="121"/>
  <c r="D11" i="121" s="1"/>
  <c r="J2" i="121"/>
  <c r="D7" i="65"/>
  <c r="D8" i="65"/>
  <c r="D12" i="65"/>
  <c r="D15" i="65"/>
  <c r="D16" i="65"/>
  <c r="D20" i="65"/>
  <c r="N4" i="119"/>
  <c r="N3" i="119"/>
  <c r="N2" i="119"/>
  <c r="M2" i="101"/>
  <c r="M2" i="109"/>
  <c r="M2" i="111"/>
  <c r="M2" i="116"/>
  <c r="M2" i="117"/>
  <c r="M2" i="112"/>
  <c r="M2" i="107"/>
  <c r="M2" i="106"/>
  <c r="M2" i="104"/>
  <c r="M2" i="103"/>
  <c r="M2" i="102"/>
  <c r="M2" i="96"/>
  <c r="M2" i="95"/>
  <c r="M2" i="94"/>
  <c r="M2" i="93"/>
  <c r="M2" i="92"/>
  <c r="M2" i="91"/>
  <c r="M2" i="90"/>
  <c r="M2" i="88"/>
  <c r="M2" i="87"/>
  <c r="M2" i="86"/>
  <c r="M2" i="84"/>
  <c r="M2" i="83"/>
  <c r="M2" i="82"/>
  <c r="M2" i="80"/>
  <c r="J65" i="122"/>
  <c r="D12" i="121"/>
  <c r="D13" i="121"/>
  <c r="H74" i="123" s="1"/>
  <c r="D14" i="121"/>
  <c r="H75" i="123" s="1"/>
  <c r="D15" i="121"/>
  <c r="H76" i="123" s="1"/>
  <c r="D16" i="121"/>
  <c r="H77" i="123" s="1"/>
  <c r="J77" i="123" s="1"/>
  <c r="D17" i="121"/>
  <c r="H78" i="123" s="1"/>
  <c r="D18" i="121"/>
  <c r="H79" i="123" s="1"/>
  <c r="D19" i="121"/>
  <c r="H80" i="123" s="1"/>
  <c r="D20" i="121"/>
  <c r="H81" i="123" s="1"/>
  <c r="J81" i="123" s="1"/>
  <c r="D21" i="121"/>
  <c r="H49" i="122" s="1"/>
  <c r="D6" i="121"/>
  <c r="H46" i="122" s="1"/>
  <c r="D7" i="121"/>
  <c r="H47" i="122" s="1"/>
  <c r="D5" i="121"/>
  <c r="H45" i="122" s="1"/>
  <c r="AG662" i="121"/>
  <c r="AG216" i="121"/>
  <c r="AG217" i="121" s="1"/>
  <c r="AG213" i="121"/>
  <c r="U70" i="121" s="1"/>
  <c r="AC213" i="121"/>
  <c r="AG166" i="121"/>
  <c r="AG167" i="121" s="1"/>
  <c r="AG163" i="121"/>
  <c r="U66" i="121" s="1"/>
  <c r="AC163" i="121"/>
  <c r="AG70" i="121"/>
  <c r="AG71" i="121"/>
  <c r="AG67" i="121" s="1"/>
  <c r="AC67" i="121"/>
  <c r="AQ653" i="121"/>
  <c r="AQ645" i="121"/>
  <c r="AQ644" i="121"/>
  <c r="AQ637" i="121"/>
  <c r="AQ636" i="121"/>
  <c r="AQ635" i="121"/>
  <c r="AQ624" i="121"/>
  <c r="AQ623" i="121"/>
  <c r="AQ622" i="121"/>
  <c r="AQ607" i="121"/>
  <c r="AQ606" i="121"/>
  <c r="V718" i="121"/>
  <c r="V719" i="121" s="1"/>
  <c r="R715" i="121"/>
  <c r="AO641" i="121"/>
  <c r="AS644" i="121"/>
  <c r="AS645" i="121"/>
  <c r="AS646" i="121"/>
  <c r="AS648" i="121"/>
  <c r="AS649" i="121"/>
  <c r="AS650" i="121"/>
  <c r="AR652" i="121"/>
  <c r="AS652" i="121"/>
  <c r="AS653" i="121"/>
  <c r="AS654" i="121"/>
  <c r="AO619" i="121"/>
  <c r="AS622" i="121"/>
  <c r="AS623" i="121"/>
  <c r="AS624" i="121"/>
  <c r="AS625" i="121"/>
  <c r="AS627" i="121"/>
  <c r="AS628" i="121"/>
  <c r="AS629" i="121"/>
  <c r="AS630" i="121"/>
  <c r="AS631" i="121"/>
  <c r="AS632" i="121"/>
  <c r="AR634" i="121"/>
  <c r="AS634" i="121"/>
  <c r="AS635" i="121"/>
  <c r="AS636" i="121"/>
  <c r="AS637" i="121"/>
  <c r="AS638" i="121"/>
  <c r="AO603" i="121"/>
  <c r="AS606" i="121"/>
  <c r="AS607" i="121"/>
  <c r="AS608" i="121"/>
  <c r="AS610" i="121"/>
  <c r="AS611" i="121"/>
  <c r="AS612" i="121"/>
  <c r="AS613" i="121"/>
  <c r="AR615" i="121"/>
  <c r="AS615" i="121"/>
  <c r="AS616" i="121"/>
  <c r="AG663" i="121"/>
  <c r="AG659" i="121"/>
  <c r="U439" i="121" s="1"/>
  <c r="AC659" i="121"/>
  <c r="AE670" i="121"/>
  <c r="AE669" i="121"/>
  <c r="AC517" i="121"/>
  <c r="AG674" i="121"/>
  <c r="AG675" i="121"/>
  <c r="AG670" i="121"/>
  <c r="AG669" i="121"/>
  <c r="AG671" i="121" s="1"/>
  <c r="AC666" i="121"/>
  <c r="AQ599" i="121"/>
  <c r="AQ591" i="121"/>
  <c r="AQ590" i="121"/>
  <c r="AQ583" i="121"/>
  <c r="AQ582" i="121"/>
  <c r="AQ571" i="121"/>
  <c r="AQ570" i="121"/>
  <c r="AQ569" i="121"/>
  <c r="AQ554" i="121"/>
  <c r="AQ553" i="121"/>
  <c r="AQ552" i="121"/>
  <c r="AO587" i="121"/>
  <c r="AS590" i="121"/>
  <c r="AS591" i="121"/>
  <c r="AS592" i="121"/>
  <c r="AS594" i="121"/>
  <c r="AS595" i="121"/>
  <c r="AS596" i="121"/>
  <c r="AR598" i="121"/>
  <c r="AS598" i="121"/>
  <c r="AS599" i="121"/>
  <c r="AS600" i="121"/>
  <c r="AO566" i="121"/>
  <c r="AS569" i="121"/>
  <c r="AS570" i="121"/>
  <c r="AS571" i="121"/>
  <c r="AS572" i="121"/>
  <c r="AS574" i="121"/>
  <c r="AS575" i="121"/>
  <c r="AS576" i="121"/>
  <c r="AS577" i="121"/>
  <c r="AS578" i="121"/>
  <c r="AS579" i="121"/>
  <c r="AR581" i="121"/>
  <c r="AS581" i="121"/>
  <c r="AS582" i="121"/>
  <c r="AS583" i="121"/>
  <c r="AS584" i="121"/>
  <c r="AO549" i="121"/>
  <c r="AS552" i="121"/>
  <c r="AS553" i="121"/>
  <c r="AS554" i="121"/>
  <c r="AS555" i="121"/>
  <c r="AS557" i="121"/>
  <c r="AS558" i="121"/>
  <c r="AS559" i="121"/>
  <c r="AS560" i="121"/>
  <c r="AR562" i="121"/>
  <c r="AS562" i="121"/>
  <c r="AS563" i="121"/>
  <c r="AC507" i="121"/>
  <c r="AQ545" i="121"/>
  <c r="AQ537" i="121"/>
  <c r="AQ536" i="121"/>
  <c r="AO533" i="121"/>
  <c r="AS536" i="121"/>
  <c r="AS537" i="121"/>
  <c r="AS538" i="121"/>
  <c r="AS540" i="121"/>
  <c r="AS541" i="121"/>
  <c r="AS542" i="121"/>
  <c r="AR544" i="121"/>
  <c r="AS544" i="121"/>
  <c r="AS545" i="121"/>
  <c r="AS546" i="121"/>
  <c r="AG691" i="121"/>
  <c r="AG692" i="121"/>
  <c r="AG693" i="121"/>
  <c r="AG694" i="121"/>
  <c r="AE685" i="121"/>
  <c r="AE686" i="121"/>
  <c r="AQ529" i="121"/>
  <c r="AS525" i="121"/>
  <c r="AG690" i="121"/>
  <c r="AG689" i="121"/>
  <c r="AG695" i="121" s="1"/>
  <c r="AG686" i="121"/>
  <c r="AG685" i="121"/>
  <c r="AG684" i="121"/>
  <c r="AG687" i="121" s="1"/>
  <c r="AC681" i="121"/>
  <c r="AQ520" i="121"/>
  <c r="AQ519" i="121"/>
  <c r="AQ518" i="121"/>
  <c r="AG705" i="121"/>
  <c r="AG701" i="121"/>
  <c r="U442" i="121" s="1"/>
  <c r="AC701" i="121"/>
  <c r="AO515" i="121"/>
  <c r="AS518" i="121"/>
  <c r="AS519" i="121"/>
  <c r="AS520" i="121"/>
  <c r="AS521" i="121"/>
  <c r="AS523" i="121"/>
  <c r="AS524" i="121"/>
  <c r="AR528" i="121"/>
  <c r="AS528" i="121"/>
  <c r="AS529" i="121"/>
  <c r="AS530" i="121"/>
  <c r="AG711" i="121"/>
  <c r="AG712" i="121" s="1"/>
  <c r="AG708" i="121"/>
  <c r="U443" i="121" s="1"/>
  <c r="AC708" i="121"/>
  <c r="AQ503" i="121"/>
  <c r="AQ502" i="121"/>
  <c r="AQ501" i="121"/>
  <c r="AO498" i="121"/>
  <c r="AS501" i="121"/>
  <c r="AS502" i="121"/>
  <c r="AS503" i="121"/>
  <c r="AS504" i="121"/>
  <c r="AS506" i="121"/>
  <c r="AS507" i="121"/>
  <c r="AS508" i="121"/>
  <c r="AS509" i="121"/>
  <c r="AR511" i="121"/>
  <c r="AS511" i="121"/>
  <c r="AS512" i="121"/>
  <c r="AE224" i="121"/>
  <c r="AE225" i="121"/>
  <c r="AG225" i="121" s="1"/>
  <c r="AG229" i="121"/>
  <c r="AG228" i="121"/>
  <c r="AG230" i="121" s="1"/>
  <c r="AG224" i="121"/>
  <c r="AG223" i="121"/>
  <c r="AG226" i="121" s="1"/>
  <c r="AC220" i="121"/>
  <c r="AC498" i="121"/>
  <c r="AE202" i="121"/>
  <c r="AE201" i="121"/>
  <c r="AG206" i="121"/>
  <c r="AG205" i="121"/>
  <c r="AG207" i="121" s="1"/>
  <c r="AG202" i="121"/>
  <c r="AG201" i="121"/>
  <c r="AG203" i="121" s="1"/>
  <c r="AF209" i="121" s="1"/>
  <c r="AG209" i="121" s="1"/>
  <c r="AG210" i="121" s="1"/>
  <c r="AG198" i="121"/>
  <c r="U337" i="121" s="1"/>
  <c r="V337" i="121" s="1"/>
  <c r="AC198" i="121"/>
  <c r="AE489" i="121"/>
  <c r="AC485" i="121"/>
  <c r="AG488" i="121"/>
  <c r="AG489" i="121"/>
  <c r="AG490" i="121"/>
  <c r="AF492" i="121"/>
  <c r="AG492" i="121"/>
  <c r="AG493" i="121"/>
  <c r="AG494" i="121"/>
  <c r="AG495" i="121"/>
  <c r="AC474" i="121"/>
  <c r="AG477" i="121"/>
  <c r="AG478" i="121" s="1"/>
  <c r="AF480" i="121"/>
  <c r="AG480" i="121"/>
  <c r="AG481" i="121"/>
  <c r="AG482" i="121"/>
  <c r="AE187" i="121"/>
  <c r="AE186" i="121"/>
  <c r="AG191" i="121"/>
  <c r="AG190" i="121"/>
  <c r="AG192" i="121" s="1"/>
  <c r="AG187" i="121"/>
  <c r="AG186" i="121"/>
  <c r="AG188" i="121" s="1"/>
  <c r="AC183" i="121"/>
  <c r="AG470" i="121"/>
  <c r="AE469" i="121"/>
  <c r="AE461" i="121"/>
  <c r="AE460" i="121"/>
  <c r="AE173" i="121"/>
  <c r="AG176" i="121"/>
  <c r="AG177" i="121" s="1"/>
  <c r="AG173" i="121"/>
  <c r="AG174" i="121" s="1"/>
  <c r="AC170" i="121"/>
  <c r="AC457" i="121"/>
  <c r="AG460" i="121"/>
  <c r="AG461" i="121"/>
  <c r="AG462" i="121"/>
  <c r="AG463" i="121"/>
  <c r="AG465" i="121"/>
  <c r="AG466" i="121"/>
  <c r="AF468" i="121"/>
  <c r="AG468" i="121"/>
  <c r="AG469" i="121"/>
  <c r="AE445" i="121"/>
  <c r="AE444" i="121"/>
  <c r="AC440" i="121"/>
  <c r="AG443" i="121"/>
  <c r="AG444" i="121"/>
  <c r="AG445" i="121"/>
  <c r="AG446" i="121"/>
  <c r="AG448" i="121"/>
  <c r="AG449" i="121"/>
  <c r="AG450" i="121"/>
  <c r="AF452" i="121"/>
  <c r="AG452" i="121" s="1"/>
  <c r="AG453" i="121"/>
  <c r="AG454" i="121"/>
  <c r="AE433" i="121"/>
  <c r="AC429" i="121"/>
  <c r="AG432" i="121"/>
  <c r="AG433" i="121"/>
  <c r="AG434" i="121"/>
  <c r="AF436" i="121"/>
  <c r="AG436" i="121"/>
  <c r="AG437" i="121"/>
  <c r="V424" i="121"/>
  <c r="V425" i="121" s="1"/>
  <c r="V421" i="121"/>
  <c r="E75" i="121" s="1"/>
  <c r="R421" i="121"/>
  <c r="V417" i="121"/>
  <c r="V418" i="121" s="1"/>
  <c r="V414" i="121"/>
  <c r="R414" i="121"/>
  <c r="V410" i="121"/>
  <c r="V411" i="121" s="1"/>
  <c r="V407" i="121"/>
  <c r="R407" i="121"/>
  <c r="V403" i="121"/>
  <c r="V404" i="121" s="1"/>
  <c r="V400" i="121"/>
  <c r="R400" i="121"/>
  <c r="R428" i="121"/>
  <c r="V239" i="121"/>
  <c r="V240" i="121" s="1"/>
  <c r="R236" i="121"/>
  <c r="AE159" i="121"/>
  <c r="AG159" i="121" s="1"/>
  <c r="AG155" i="121"/>
  <c r="AG154" i="121"/>
  <c r="AG153" i="121"/>
  <c r="AG156" i="121" s="1"/>
  <c r="AE150" i="121"/>
  <c r="AG150" i="121" s="1"/>
  <c r="AE149" i="121"/>
  <c r="AG149" i="121" s="1"/>
  <c r="AE148" i="121"/>
  <c r="AG148" i="121" s="1"/>
  <c r="AE147" i="121"/>
  <c r="AG147" i="121" s="1"/>
  <c r="AG151" i="121" s="1"/>
  <c r="AF158" i="121" s="1"/>
  <c r="AG158" i="121" s="1"/>
  <c r="AG160" i="121" s="1"/>
  <c r="AG144" i="121"/>
  <c r="U284" i="121" s="1"/>
  <c r="V284" i="121" s="1"/>
  <c r="AC144" i="121"/>
  <c r="AE140" i="121"/>
  <c r="AG140" i="121" s="1"/>
  <c r="AG136" i="121"/>
  <c r="AG135" i="121"/>
  <c r="AG134" i="121"/>
  <c r="AG137" i="121" s="1"/>
  <c r="AE131" i="121"/>
  <c r="AG131" i="121" s="1"/>
  <c r="AE130" i="121"/>
  <c r="AG130" i="121" s="1"/>
  <c r="AE129" i="121"/>
  <c r="AG129" i="121" s="1"/>
  <c r="AE128" i="121"/>
  <c r="AG128" i="121" s="1"/>
  <c r="AG132" i="121" s="1"/>
  <c r="AF139" i="121" s="1"/>
  <c r="AG139" i="121" s="1"/>
  <c r="AC125" i="121"/>
  <c r="AE121" i="121"/>
  <c r="AG121" i="121" s="1"/>
  <c r="AG117" i="121"/>
  <c r="AG116" i="121"/>
  <c r="AG115" i="121"/>
  <c r="AG118" i="121" s="1"/>
  <c r="AE112" i="121"/>
  <c r="AG112" i="121" s="1"/>
  <c r="AE111" i="121"/>
  <c r="AG111" i="121" s="1"/>
  <c r="AE110" i="121"/>
  <c r="AG110" i="121" s="1"/>
  <c r="AE109" i="121"/>
  <c r="AG109" i="121" s="1"/>
  <c r="AG113" i="121" s="1"/>
  <c r="AF120" i="121" s="1"/>
  <c r="AG120" i="121" s="1"/>
  <c r="AG122" i="121" s="1"/>
  <c r="AG106" i="121"/>
  <c r="AC106" i="121"/>
  <c r="AE102" i="121"/>
  <c r="AG102" i="121" s="1"/>
  <c r="AG98" i="121"/>
  <c r="AG97" i="121"/>
  <c r="AG99" i="121" s="1"/>
  <c r="AE94" i="121"/>
  <c r="AG94" i="121" s="1"/>
  <c r="AE93" i="121"/>
  <c r="AG93" i="121" s="1"/>
  <c r="AE92" i="121"/>
  <c r="AG92" i="121" s="1"/>
  <c r="AG95" i="121" s="1"/>
  <c r="AF101" i="121" s="1"/>
  <c r="AG101" i="121" s="1"/>
  <c r="AG103" i="121" s="1"/>
  <c r="AG89" i="121"/>
  <c r="AC89" i="121"/>
  <c r="AG79" i="121"/>
  <c r="AG78" i="121"/>
  <c r="AG77" i="121"/>
  <c r="V70" i="121"/>
  <c r="AC74" i="121"/>
  <c r="V66" i="121"/>
  <c r="U65" i="121"/>
  <c r="E31" i="121" s="1"/>
  <c r="U63" i="121"/>
  <c r="E29" i="121" s="1"/>
  <c r="U62" i="121"/>
  <c r="E28" i="121" s="1"/>
  <c r="AE60" i="121"/>
  <c r="AG60" i="121" s="1"/>
  <c r="AE59" i="121"/>
  <c r="AG59" i="121" s="1"/>
  <c r="AG61" i="121" s="1"/>
  <c r="AC56" i="121"/>
  <c r="R56" i="121"/>
  <c r="AG49" i="121"/>
  <c r="AG47" i="121"/>
  <c r="AG50" i="121" s="1"/>
  <c r="AE44" i="121"/>
  <c r="AG44" i="121" s="1"/>
  <c r="AG43" i="121"/>
  <c r="AE42" i="121"/>
  <c r="AG42" i="121" s="1"/>
  <c r="AG45" i="121" s="1"/>
  <c r="AF52" i="121" s="1"/>
  <c r="AC39" i="121"/>
  <c r="AG32" i="121"/>
  <c r="AG31" i="121"/>
  <c r="AG30" i="121"/>
  <c r="AG33" i="121" s="1"/>
  <c r="AE27" i="121"/>
  <c r="AG27" i="121" s="1"/>
  <c r="AE26" i="121"/>
  <c r="AG26" i="121" s="1"/>
  <c r="AG25" i="121"/>
  <c r="AC22" i="121"/>
  <c r="AG15" i="121"/>
  <c r="AG14" i="121"/>
  <c r="AG16" i="121" s="1"/>
  <c r="AE11" i="121"/>
  <c r="AG11" i="121" s="1"/>
  <c r="AE10" i="121"/>
  <c r="AG10" i="121" s="1"/>
  <c r="AG12" i="121"/>
  <c r="AC6" i="121"/>
  <c r="R5" i="121"/>
  <c r="Z161" i="119"/>
  <c r="Z162" i="119"/>
  <c r="Z163" i="119"/>
  <c r="Z164" i="119"/>
  <c r="Z165" i="119"/>
  <c r="Z166" i="119"/>
  <c r="Z167" i="119"/>
  <c r="Z485" i="119"/>
  <c r="Z486" i="119"/>
  <c r="Z487" i="119"/>
  <c r="Z488" i="119"/>
  <c r="X480" i="119"/>
  <c r="V495" i="119"/>
  <c r="Z498" i="119"/>
  <c r="Z499" i="119" s="1"/>
  <c r="V477" i="119"/>
  <c r="Z480" i="119"/>
  <c r="Z481" i="119" s="1"/>
  <c r="Z483" i="119"/>
  <c r="Z484" i="119"/>
  <c r="X467" i="119"/>
  <c r="V464" i="119"/>
  <c r="Z467" i="119"/>
  <c r="Z468" i="119"/>
  <c r="Z470" i="119"/>
  <c r="Z471" i="119"/>
  <c r="Y473" i="119"/>
  <c r="Z473" i="119"/>
  <c r="Z474" i="119"/>
  <c r="X511" i="119"/>
  <c r="X510" i="119"/>
  <c r="X509" i="119"/>
  <c r="Z511" i="119"/>
  <c r="Z510" i="119"/>
  <c r="Z509" i="119"/>
  <c r="Z517" i="119"/>
  <c r="Z518" i="119"/>
  <c r="Z519" i="119"/>
  <c r="Z516" i="119"/>
  <c r="Z515" i="119"/>
  <c r="Z514" i="119"/>
  <c r="Z520" i="119" s="1"/>
  <c r="Y522" i="119"/>
  <c r="Z522" i="119" s="1"/>
  <c r="Z523" i="119" s="1"/>
  <c r="Z506" i="119"/>
  <c r="I58" i="119" s="1"/>
  <c r="V506" i="119"/>
  <c r="X670" i="119"/>
  <c r="Z670" i="119"/>
  <c r="X663" i="119"/>
  <c r="X662" i="119"/>
  <c r="Z662" i="119"/>
  <c r="V659" i="119"/>
  <c r="Z663" i="119"/>
  <c r="Z666" i="119"/>
  <c r="Z667" i="119"/>
  <c r="X648" i="119"/>
  <c r="Z651" i="119"/>
  <c r="X678" i="119"/>
  <c r="X677" i="119"/>
  <c r="Z678" i="119"/>
  <c r="Z677" i="119"/>
  <c r="Z679" i="119" s="1"/>
  <c r="Y681" i="119" s="1"/>
  <c r="Z681" i="119" s="1"/>
  <c r="Z682" i="119" s="1"/>
  <c r="Z674" i="119"/>
  <c r="V674" i="119"/>
  <c r="X689" i="119"/>
  <c r="V645" i="119"/>
  <c r="Z648" i="119"/>
  <c r="Z649" i="119"/>
  <c r="Z652" i="119"/>
  <c r="Y655" i="119"/>
  <c r="Z655" i="119"/>
  <c r="Z656" i="119" s="1"/>
  <c r="X688" i="119"/>
  <c r="Z689" i="119"/>
  <c r="Z688" i="119"/>
  <c r="Z690" i="119" s="1"/>
  <c r="Y692" i="119" s="1"/>
  <c r="Z692" i="119" s="1"/>
  <c r="Z693" i="119" s="1"/>
  <c r="Z685" i="119"/>
  <c r="V685" i="119"/>
  <c r="X700" i="119"/>
  <c r="X701" i="119"/>
  <c r="X699" i="119"/>
  <c r="X641" i="119"/>
  <c r="Z641" i="119" s="1"/>
  <c r="X640" i="119"/>
  <c r="Z640" i="119" s="1"/>
  <c r="X633" i="119"/>
  <c r="X632" i="119"/>
  <c r="Z701" i="119"/>
  <c r="Z700" i="119"/>
  <c r="Z699" i="119"/>
  <c r="Z702" i="119" s="1"/>
  <c r="V696" i="119"/>
  <c r="V629" i="119"/>
  <c r="Z632" i="119"/>
  <c r="Z633" i="119"/>
  <c r="Z634" i="119"/>
  <c r="Z636" i="119"/>
  <c r="Z637" i="119"/>
  <c r="Y639" i="119"/>
  <c r="Z639" i="119"/>
  <c r="Z642" i="119" s="1"/>
  <c r="X716" i="119"/>
  <c r="X712" i="119"/>
  <c r="X711" i="119"/>
  <c r="Z716" i="119"/>
  <c r="Z712" i="119"/>
  <c r="Z711" i="119"/>
  <c r="Z713" i="119" s="1"/>
  <c r="Y715" i="119" s="1"/>
  <c r="Z715" i="119" s="1"/>
  <c r="Z717" i="119" s="1"/>
  <c r="Z708" i="119"/>
  <c r="V708" i="119"/>
  <c r="X625" i="119"/>
  <c r="X724" i="119"/>
  <c r="X723" i="119"/>
  <c r="X621" i="119"/>
  <c r="X620" i="119"/>
  <c r="Z724" i="119"/>
  <c r="Z723" i="119"/>
  <c r="Z725" i="119" s="1"/>
  <c r="Y727" i="119" s="1"/>
  <c r="Z727" i="119" s="1"/>
  <c r="Z728" i="119" s="1"/>
  <c r="Z720" i="119"/>
  <c r="V720" i="119"/>
  <c r="V617" i="119"/>
  <c r="Z620" i="119"/>
  <c r="Z621" i="119"/>
  <c r="Z622" i="119"/>
  <c r="Y624" i="119"/>
  <c r="Z624" i="119"/>
  <c r="Z625" i="119"/>
  <c r="Z626" i="119"/>
  <c r="X735" i="119"/>
  <c r="X734" i="119"/>
  <c r="Z735" i="119"/>
  <c r="Z734" i="119"/>
  <c r="Z736" i="119" s="1"/>
  <c r="Y738" i="119" s="1"/>
  <c r="Z738" i="119" s="1"/>
  <c r="Z739" i="119" s="1"/>
  <c r="Z731" i="119"/>
  <c r="V731" i="119"/>
  <c r="X750" i="119"/>
  <c r="Z750" i="119" s="1"/>
  <c r="X746" i="119"/>
  <c r="X604" i="119"/>
  <c r="X745" i="119"/>
  <c r="Z608" i="119"/>
  <c r="Z609" i="119"/>
  <c r="Z610" i="119"/>
  <c r="Z607" i="119"/>
  <c r="Z611" i="119" s="1"/>
  <c r="Z746" i="119"/>
  <c r="Z745" i="119"/>
  <c r="Z747" i="119" s="1"/>
  <c r="Y749" i="119" s="1"/>
  <c r="Z749" i="119" s="1"/>
  <c r="Z751" i="119" s="1"/>
  <c r="Z742" i="119"/>
  <c r="V742" i="119"/>
  <c r="X758" i="119"/>
  <c r="X757" i="119"/>
  <c r="Z758" i="119"/>
  <c r="Z757" i="119"/>
  <c r="Z759" i="119" s="1"/>
  <c r="Y761" i="119" s="1"/>
  <c r="Z761" i="119" s="1"/>
  <c r="Z762" i="119" s="1"/>
  <c r="Z754" i="119"/>
  <c r="V754" i="119"/>
  <c r="V601" i="119"/>
  <c r="Z604" i="119"/>
  <c r="Z605" i="119"/>
  <c r="Y613" i="119"/>
  <c r="Z613" i="119"/>
  <c r="Z614" i="119"/>
  <c r="X769" i="119"/>
  <c r="X768" i="119"/>
  <c r="Z769" i="119"/>
  <c r="Z768" i="119"/>
  <c r="Z770" i="119" s="1"/>
  <c r="Y772" i="119" s="1"/>
  <c r="Z772" i="119" s="1"/>
  <c r="Z773" i="119" s="1"/>
  <c r="Z765" i="119"/>
  <c r="V765" i="119"/>
  <c r="X780" i="119"/>
  <c r="X779" i="119"/>
  <c r="Z780" i="119"/>
  <c r="Z779" i="119"/>
  <c r="Z781" i="119" s="1"/>
  <c r="Y783" i="119" s="1"/>
  <c r="Z783" i="119" s="1"/>
  <c r="Z784" i="119" s="1"/>
  <c r="Z776" i="119"/>
  <c r="V776" i="119"/>
  <c r="X791" i="119"/>
  <c r="X790" i="119"/>
  <c r="Z791" i="119"/>
  <c r="Z790" i="119"/>
  <c r="Z792" i="119" s="1"/>
  <c r="Y794" i="119" s="1"/>
  <c r="Z794" i="119" s="1"/>
  <c r="Z795" i="119" s="1"/>
  <c r="Z787" i="119"/>
  <c r="V787" i="119"/>
  <c r="X802" i="119"/>
  <c r="X801" i="119"/>
  <c r="Z802" i="119"/>
  <c r="Z801" i="119"/>
  <c r="Z803" i="119" s="1"/>
  <c r="Y805" i="119" s="1"/>
  <c r="Z805" i="119" s="1"/>
  <c r="Z806" i="119" s="1"/>
  <c r="Z798" i="119"/>
  <c r="V798" i="119"/>
  <c r="X818" i="119"/>
  <c r="X817" i="119"/>
  <c r="X813" i="119"/>
  <c r="X812" i="119"/>
  <c r="X590" i="119"/>
  <c r="X589" i="119"/>
  <c r="V586" i="119"/>
  <c r="Z589" i="119"/>
  <c r="Z590" i="119"/>
  <c r="Z591" i="119"/>
  <c r="Z593" i="119"/>
  <c r="Z594" i="119"/>
  <c r="Y596" i="119"/>
  <c r="Z596" i="119"/>
  <c r="X597" i="119"/>
  <c r="Z597" i="119"/>
  <c r="Z598" i="119"/>
  <c r="Z818" i="119"/>
  <c r="Z817" i="119"/>
  <c r="Z813" i="119"/>
  <c r="Z812" i="119"/>
  <c r="Z814" i="119" s="1"/>
  <c r="Y816" i="119"/>
  <c r="Z816" i="119" s="1"/>
  <c r="Z819" i="119" s="1"/>
  <c r="Z809" i="119"/>
  <c r="V809" i="119"/>
  <c r="X576" i="119"/>
  <c r="V572" i="119"/>
  <c r="Z576" i="119"/>
  <c r="Z577" i="119" s="1"/>
  <c r="Z579" i="119"/>
  <c r="Z580" i="119"/>
  <c r="Y582" i="119"/>
  <c r="Z582" i="119"/>
  <c r="Z583" i="119" s="1"/>
  <c r="X826" i="119"/>
  <c r="X825" i="119"/>
  <c r="Z826" i="119"/>
  <c r="Z825" i="119"/>
  <c r="Z827" i="119" s="1"/>
  <c r="Y829" i="119" s="1"/>
  <c r="Z829" i="119" s="1"/>
  <c r="Z830" i="119" s="1"/>
  <c r="Z822" i="119"/>
  <c r="V822" i="119"/>
  <c r="X837" i="119"/>
  <c r="X836" i="119"/>
  <c r="Z837" i="119"/>
  <c r="Z836" i="119"/>
  <c r="Z838" i="119" s="1"/>
  <c r="Y840" i="119" s="1"/>
  <c r="Z840" i="119" s="1"/>
  <c r="Z841" i="119" s="1"/>
  <c r="Z833" i="119"/>
  <c r="V833" i="119"/>
  <c r="X568" i="119"/>
  <c r="Z568" i="119"/>
  <c r="X561" i="119"/>
  <c r="X560" i="119"/>
  <c r="X854" i="119"/>
  <c r="Z854" i="119"/>
  <c r="X855" i="119"/>
  <c r="Z855" i="119"/>
  <c r="X853" i="119"/>
  <c r="Z853" i="119" s="1"/>
  <c r="X847" i="119"/>
  <c r="X848" i="119"/>
  <c r="X849" i="119"/>
  <c r="Z847" i="119"/>
  <c r="V557" i="119"/>
  <c r="Z560" i="119"/>
  <c r="Z561" i="119"/>
  <c r="Z562" i="119"/>
  <c r="Z564" i="119"/>
  <c r="Z565" i="119" s="1"/>
  <c r="Y567" i="119"/>
  <c r="Z567" i="119"/>
  <c r="Z569" i="119" s="1"/>
  <c r="Z849" i="119"/>
  <c r="Z848" i="119"/>
  <c r="V844" i="119"/>
  <c r="X863" i="119"/>
  <c r="X862" i="119"/>
  <c r="Z863" i="119"/>
  <c r="Z862" i="119"/>
  <c r="Z864" i="119" s="1"/>
  <c r="Y866" i="119" s="1"/>
  <c r="Z866" i="119" s="1"/>
  <c r="Z867" i="119" s="1"/>
  <c r="Z859" i="119"/>
  <c r="V859" i="119"/>
  <c r="X544" i="119"/>
  <c r="X543" i="119"/>
  <c r="X542" i="119"/>
  <c r="V539" i="119"/>
  <c r="Z542" i="119"/>
  <c r="Z543" i="119"/>
  <c r="Z544" i="119"/>
  <c r="Z545" i="119"/>
  <c r="Z547" i="119"/>
  <c r="Z548" i="119"/>
  <c r="Z549" i="119"/>
  <c r="Z550" i="119"/>
  <c r="Y553" i="119"/>
  <c r="Z553" i="119"/>
  <c r="Z554" i="119"/>
  <c r="X874" i="119"/>
  <c r="X873" i="119"/>
  <c r="Z874" i="119"/>
  <c r="Z873" i="119"/>
  <c r="Z875" i="119" s="1"/>
  <c r="Y877" i="119" s="1"/>
  <c r="Z877" i="119" s="1"/>
  <c r="Z878" i="119" s="1"/>
  <c r="Z870" i="119"/>
  <c r="V870" i="119"/>
  <c r="X884" i="119"/>
  <c r="Z884" i="119"/>
  <c r="Z885" i="119"/>
  <c r="Y887" i="119" s="1"/>
  <c r="Z887" i="119" s="1"/>
  <c r="Z888" i="119" s="1"/>
  <c r="Z881" i="119"/>
  <c r="V881" i="119"/>
  <c r="V891" i="119"/>
  <c r="X894" i="119"/>
  <c r="Z894" i="119"/>
  <c r="X895" i="119"/>
  <c r="Z532" i="119"/>
  <c r="Z895" i="119"/>
  <c r="Z896" i="119"/>
  <c r="X529" i="119"/>
  <c r="Z533" i="119"/>
  <c r="X906" i="119"/>
  <c r="X905" i="119"/>
  <c r="V526" i="119"/>
  <c r="Z529" i="119"/>
  <c r="Z530" i="119"/>
  <c r="Y535" i="119"/>
  <c r="Z535" i="119"/>
  <c r="Z536" i="119"/>
  <c r="Z906" i="119"/>
  <c r="Z905" i="119"/>
  <c r="Z907" i="119" s="1"/>
  <c r="V902" i="119"/>
  <c r="X924" i="119"/>
  <c r="X917" i="119"/>
  <c r="X916" i="119"/>
  <c r="Z924" i="119"/>
  <c r="Z920" i="119"/>
  <c r="Z921" i="119" s="1"/>
  <c r="Z917" i="119"/>
  <c r="Z916" i="119"/>
  <c r="Z918" i="119" s="1"/>
  <c r="Y923" i="119" s="1"/>
  <c r="Z923" i="119" s="1"/>
  <c r="Z925" i="119" s="1"/>
  <c r="Z913" i="119"/>
  <c r="V913" i="119"/>
  <c r="X939" i="119"/>
  <c r="X932" i="119"/>
  <c r="X931" i="119"/>
  <c r="Z939" i="119"/>
  <c r="Z935" i="119"/>
  <c r="Z936" i="119" s="1"/>
  <c r="Z932" i="119"/>
  <c r="Z931" i="119"/>
  <c r="Z933" i="119" s="1"/>
  <c r="Y938" i="119" s="1"/>
  <c r="Z938" i="119" s="1"/>
  <c r="Z940" i="119" s="1"/>
  <c r="Z928" i="119"/>
  <c r="V928" i="119"/>
  <c r="X954" i="119"/>
  <c r="X947" i="119"/>
  <c r="X946" i="119"/>
  <c r="Z954" i="119"/>
  <c r="Z950" i="119"/>
  <c r="Z951" i="119" s="1"/>
  <c r="Z947" i="119"/>
  <c r="Z946" i="119"/>
  <c r="Z948" i="119" s="1"/>
  <c r="Y953" i="119" s="1"/>
  <c r="Z953" i="119" s="1"/>
  <c r="Z955" i="119" s="1"/>
  <c r="Z943" i="119"/>
  <c r="V943" i="119"/>
  <c r="V457" i="119"/>
  <c r="Z460" i="119"/>
  <c r="Z461" i="119" s="1"/>
  <c r="Z453" i="119"/>
  <c r="V448" i="119"/>
  <c r="Z451" i="119"/>
  <c r="Z452" i="119"/>
  <c r="Z438" i="119"/>
  <c r="Z441" i="119"/>
  <c r="X970" i="119"/>
  <c r="X969" i="119"/>
  <c r="X962" i="119"/>
  <c r="X961" i="119"/>
  <c r="Z969" i="119"/>
  <c r="Z970" i="119"/>
  <c r="Z965" i="119"/>
  <c r="Z966" i="119" s="1"/>
  <c r="Z962" i="119"/>
  <c r="Z961" i="119"/>
  <c r="Z963" i="119" s="1"/>
  <c r="Y968" i="119" s="1"/>
  <c r="Z968" i="119" s="1"/>
  <c r="Z971" i="119" s="1"/>
  <c r="Z958" i="119"/>
  <c r="V958" i="119"/>
  <c r="X435" i="119"/>
  <c r="X434" i="119"/>
  <c r="X985" i="119"/>
  <c r="X978" i="119"/>
  <c r="X977" i="119"/>
  <c r="Z985" i="119"/>
  <c r="Z981" i="119"/>
  <c r="Z982" i="119" s="1"/>
  <c r="Z978" i="119"/>
  <c r="Z977" i="119"/>
  <c r="Z979" i="119" s="1"/>
  <c r="Y984" i="119" s="1"/>
  <c r="Z984" i="119" s="1"/>
  <c r="Z986" i="119" s="1"/>
  <c r="Z974" i="119"/>
  <c r="V974" i="119"/>
  <c r="X1000" i="119"/>
  <c r="X993" i="119"/>
  <c r="X992" i="119"/>
  <c r="Z1000" i="119"/>
  <c r="Z996" i="119"/>
  <c r="Z997" i="119" s="1"/>
  <c r="Z993" i="119"/>
  <c r="Z992" i="119"/>
  <c r="Z994" i="119" s="1"/>
  <c r="Y999" i="119" s="1"/>
  <c r="Z999" i="119" s="1"/>
  <c r="Z1001" i="119" s="1"/>
  <c r="Z989" i="119"/>
  <c r="V989" i="119"/>
  <c r="V431" i="119"/>
  <c r="Z434" i="119"/>
  <c r="Z435" i="119"/>
  <c r="Z436" i="119"/>
  <c r="Y444" i="119" s="1"/>
  <c r="Z439" i="119"/>
  <c r="Z440" i="119"/>
  <c r="X427" i="119"/>
  <c r="X426" i="119"/>
  <c r="X422" i="119"/>
  <c r="X421" i="119"/>
  <c r="Z427" i="119"/>
  <c r="X1017" i="119"/>
  <c r="X1016" i="119"/>
  <c r="X1015" i="119"/>
  <c r="Z1016" i="119"/>
  <c r="X1008" i="119"/>
  <c r="X1007" i="119"/>
  <c r="Z1017" i="119"/>
  <c r="Z1015" i="119"/>
  <c r="Z1011" i="119"/>
  <c r="Z1012" i="119" s="1"/>
  <c r="Z1008" i="119"/>
  <c r="Z1007" i="119"/>
  <c r="Z1009" i="119" s="1"/>
  <c r="Y1014" i="119" s="1"/>
  <c r="Z1014" i="119" s="1"/>
  <c r="Z1018" i="119" s="1"/>
  <c r="Z1004" i="119"/>
  <c r="V1004" i="119"/>
  <c r="V418" i="119"/>
  <c r="Z421" i="119"/>
  <c r="Z422" i="119"/>
  <c r="Z423" i="119"/>
  <c r="Y425" i="119" s="1"/>
  <c r="Z426" i="119"/>
  <c r="X1032" i="119"/>
  <c r="X1025" i="119"/>
  <c r="X1024" i="119"/>
  <c r="Z1032" i="119"/>
  <c r="Z1028" i="119"/>
  <c r="Z1029" i="119" s="1"/>
  <c r="Z1025" i="119"/>
  <c r="Z1024" i="119"/>
  <c r="Z1026" i="119" s="1"/>
  <c r="Y1031" i="119" s="1"/>
  <c r="Z1031" i="119" s="1"/>
  <c r="Z1033" i="119" s="1"/>
  <c r="Z1021" i="119"/>
  <c r="V1021" i="119"/>
  <c r="X1047" i="119"/>
  <c r="X1040" i="119"/>
  <c r="X1039" i="119"/>
  <c r="Z1047" i="119"/>
  <c r="Z1043" i="119"/>
  <c r="Z1044" i="119" s="1"/>
  <c r="Z1040" i="119"/>
  <c r="Z1039" i="119"/>
  <c r="Z1041" i="119" s="1"/>
  <c r="Y1046" i="119" s="1"/>
  <c r="Z1046" i="119" s="1"/>
  <c r="Z1048" i="119" s="1"/>
  <c r="Z1036" i="119"/>
  <c r="V1036" i="119"/>
  <c r="V410" i="119"/>
  <c r="Z413" i="119"/>
  <c r="Z414" i="119"/>
  <c r="X1062" i="119"/>
  <c r="X1055" i="119"/>
  <c r="X1054" i="119"/>
  <c r="Z1062" i="119"/>
  <c r="Z1058" i="119"/>
  <c r="Z1059" i="119" s="1"/>
  <c r="Z1055" i="119"/>
  <c r="Z1054" i="119"/>
  <c r="Z1056" i="119" s="1"/>
  <c r="Y1061" i="119" s="1"/>
  <c r="Z1061" i="119" s="1"/>
  <c r="Z1063" i="119" s="1"/>
  <c r="Z1051" i="119"/>
  <c r="V1051" i="119"/>
  <c r="V402" i="119"/>
  <c r="Z405" i="119"/>
  <c r="Z406" i="119"/>
  <c r="X1078" i="119"/>
  <c r="X1077" i="119"/>
  <c r="X1069" i="119"/>
  <c r="X1070" i="119"/>
  <c r="Z1078" i="119"/>
  <c r="Z1077" i="119"/>
  <c r="Z1073" i="119"/>
  <c r="Z1074" i="119" s="1"/>
  <c r="Z1070" i="119"/>
  <c r="Z1069" i="119"/>
  <c r="Z1071" i="119" s="1"/>
  <c r="Y1076" i="119" s="1"/>
  <c r="Z1076" i="119" s="1"/>
  <c r="Z1079" i="119" s="1"/>
  <c r="Z1066" i="119"/>
  <c r="V1066" i="119"/>
  <c r="V390" i="119"/>
  <c r="Z393" i="119"/>
  <c r="Z394" i="119"/>
  <c r="Z395" i="119"/>
  <c r="Z396" i="119"/>
  <c r="Z397" i="119"/>
  <c r="Z398" i="119"/>
  <c r="X1094" i="119"/>
  <c r="X1093" i="119"/>
  <c r="X1086" i="119"/>
  <c r="X1085" i="119"/>
  <c r="Z1094" i="119"/>
  <c r="Z1093" i="119"/>
  <c r="Z1089" i="119"/>
  <c r="Z1090" i="119" s="1"/>
  <c r="Z1086" i="119"/>
  <c r="Z1085" i="119"/>
  <c r="Z1087" i="119" s="1"/>
  <c r="Y1092" i="119" s="1"/>
  <c r="Z1092" i="119" s="1"/>
  <c r="Z1095" i="119" s="1"/>
  <c r="Z1082" i="119"/>
  <c r="V1082" i="119"/>
  <c r="X1110" i="119"/>
  <c r="X1109" i="119"/>
  <c r="X1102" i="119"/>
  <c r="X1101" i="119"/>
  <c r="Z1110" i="119"/>
  <c r="Z1109" i="119"/>
  <c r="Z1105" i="119"/>
  <c r="Z1106" i="119" s="1"/>
  <c r="Z1102" i="119"/>
  <c r="Z1101" i="119"/>
  <c r="Z1103" i="119" s="1"/>
  <c r="Y1108" i="119" s="1"/>
  <c r="Z1108" i="119" s="1"/>
  <c r="Z1111" i="119" s="1"/>
  <c r="Z1098" i="119"/>
  <c r="V1098" i="119"/>
  <c r="V381" i="119"/>
  <c r="Z384" i="119"/>
  <c r="Z385" i="119"/>
  <c r="Z386" i="119"/>
  <c r="X1125" i="119"/>
  <c r="Z376" i="119"/>
  <c r="Z377" i="119"/>
  <c r="X1118" i="119"/>
  <c r="X1117" i="119"/>
  <c r="Z1125" i="119"/>
  <c r="Z1121" i="119"/>
  <c r="Z1122" i="119" s="1"/>
  <c r="Z1118" i="119"/>
  <c r="Z1117" i="119"/>
  <c r="Z1119" i="119" s="1"/>
  <c r="Y1124" i="119" s="1"/>
  <c r="Z1124" i="119" s="1"/>
  <c r="Z1126" i="119" s="1"/>
  <c r="Z1114" i="119"/>
  <c r="V1114" i="119"/>
  <c r="V367" i="119"/>
  <c r="Z370" i="119"/>
  <c r="Z371" i="119"/>
  <c r="Z372" i="119"/>
  <c r="Z373" i="119"/>
  <c r="Z374" i="119"/>
  <c r="Z375" i="119"/>
  <c r="X1144" i="119"/>
  <c r="Z1144" i="119"/>
  <c r="X1160" i="119"/>
  <c r="X1159" i="119"/>
  <c r="X1143" i="119"/>
  <c r="X1142" i="119"/>
  <c r="Z1138" i="119"/>
  <c r="V355" i="119"/>
  <c r="Z358" i="119"/>
  <c r="Z359" i="119"/>
  <c r="Z360" i="119"/>
  <c r="Z361" i="119"/>
  <c r="Z362" i="119"/>
  <c r="Z363" i="119"/>
  <c r="X1133" i="119"/>
  <c r="Z1133" i="119" s="1"/>
  <c r="Z346" i="119"/>
  <c r="Z347" i="119"/>
  <c r="Z348" i="119"/>
  <c r="Z349" i="119"/>
  <c r="Z350" i="119"/>
  <c r="Z351" i="119"/>
  <c r="X1134" i="119"/>
  <c r="X1132" i="119"/>
  <c r="Z1143" i="119"/>
  <c r="Z1142" i="119"/>
  <c r="Z1137" i="119"/>
  <c r="Z1139" i="119" s="1"/>
  <c r="Z1134" i="119"/>
  <c r="Z1132" i="119"/>
  <c r="Z1135" i="119" s="1"/>
  <c r="V1129" i="119"/>
  <c r="X1152" i="119"/>
  <c r="X1151" i="119"/>
  <c r="Z1160" i="119"/>
  <c r="Z1159" i="119"/>
  <c r="Z1155" i="119"/>
  <c r="Z1156" i="119" s="1"/>
  <c r="Z1152" i="119"/>
  <c r="Z1151" i="119"/>
  <c r="Z1153" i="119" s="1"/>
  <c r="Y1158" i="119" s="1"/>
  <c r="Z1158" i="119" s="1"/>
  <c r="Z1161" i="119" s="1"/>
  <c r="Z1148" i="119"/>
  <c r="V1148" i="119"/>
  <c r="V329" i="119"/>
  <c r="Z332" i="119"/>
  <c r="Z333" i="119"/>
  <c r="Z334" i="119"/>
  <c r="Z335" i="119"/>
  <c r="Z336" i="119"/>
  <c r="Z337" i="119"/>
  <c r="Z338" i="119"/>
  <c r="Z339" i="119"/>
  <c r="Z340" i="119"/>
  <c r="Z341" i="119"/>
  <c r="Z342" i="119"/>
  <c r="Z343" i="119"/>
  <c r="Z344" i="119"/>
  <c r="Z345" i="119"/>
  <c r="X201" i="119"/>
  <c r="X200" i="119"/>
  <c r="X199" i="119"/>
  <c r="Z201" i="119"/>
  <c r="Z200" i="119"/>
  <c r="Z199" i="119"/>
  <c r="Z202" i="119" s="1"/>
  <c r="Z206" i="119"/>
  <c r="Z205" i="119"/>
  <c r="Z204" i="119"/>
  <c r="Z207" i="119" s="1"/>
  <c r="Y209" i="119"/>
  <c r="Z209" i="119" s="1"/>
  <c r="Z210" i="119" s="1"/>
  <c r="V196" i="119"/>
  <c r="V213" i="119"/>
  <c r="Z216" i="119"/>
  <c r="Z217" i="119"/>
  <c r="Z213" i="119" s="1"/>
  <c r="V220" i="119"/>
  <c r="Z223" i="119"/>
  <c r="Z224" i="119"/>
  <c r="Z220" i="119" s="1"/>
  <c r="V227" i="119"/>
  <c r="Z230" i="119"/>
  <c r="Z231" i="119"/>
  <c r="Z227" i="119" s="1"/>
  <c r="V234" i="119"/>
  <c r="Z237" i="119"/>
  <c r="Z238" i="119"/>
  <c r="Z234" i="119" s="1"/>
  <c r="V241" i="119"/>
  <c r="Z244" i="119"/>
  <c r="Z245" i="119"/>
  <c r="Z241" i="119" s="1"/>
  <c r="V248" i="119"/>
  <c r="Z251" i="119"/>
  <c r="Z252" i="119"/>
  <c r="Z248" i="119" s="1"/>
  <c r="Z184" i="119"/>
  <c r="Z181" i="119"/>
  <c r="Z182" i="119"/>
  <c r="Z183" i="119"/>
  <c r="Z185" i="119"/>
  <c r="Z186" i="119"/>
  <c r="Z187" i="119"/>
  <c r="Z188" i="119"/>
  <c r="Z189" i="119"/>
  <c r="X258" i="119"/>
  <c r="V255" i="119"/>
  <c r="Z258" i="119"/>
  <c r="Z259" i="119"/>
  <c r="Y261" i="119"/>
  <c r="Z261" i="119"/>
  <c r="Z262" i="119"/>
  <c r="X178" i="119"/>
  <c r="X177" i="119"/>
  <c r="X176" i="119"/>
  <c r="Z178" i="119"/>
  <c r="Z177" i="119"/>
  <c r="Z176" i="119"/>
  <c r="Z179" i="119" s="1"/>
  <c r="Y192" i="119"/>
  <c r="Z192" i="119" s="1"/>
  <c r="Z193" i="119" s="1"/>
  <c r="V173" i="119"/>
  <c r="X148" i="119"/>
  <c r="X147" i="119"/>
  <c r="Z160" i="119"/>
  <c r="Z159" i="119"/>
  <c r="Z158" i="119"/>
  <c r="Z157" i="119"/>
  <c r="Z156" i="119"/>
  <c r="Z155" i="119"/>
  <c r="Z154" i="119"/>
  <c r="Z153" i="119"/>
  <c r="Z152" i="119"/>
  <c r="Z151" i="119"/>
  <c r="Z168" i="119" s="1"/>
  <c r="Z148" i="119"/>
  <c r="Z147" i="119"/>
  <c r="V144" i="119"/>
  <c r="X271" i="119"/>
  <c r="Z271" i="119"/>
  <c r="X268" i="119"/>
  <c r="Z268" i="119"/>
  <c r="Z137" i="119"/>
  <c r="X132" i="119"/>
  <c r="X131" i="119"/>
  <c r="X107" i="119"/>
  <c r="Z131" i="119"/>
  <c r="V265" i="119"/>
  <c r="Z136" i="119"/>
  <c r="Z135" i="119"/>
  <c r="Z138" i="119" s="1"/>
  <c r="Z132" i="119"/>
  <c r="V128" i="119"/>
  <c r="V276" i="119"/>
  <c r="Z279" i="119"/>
  <c r="Z280" i="119"/>
  <c r="Z276" i="119" s="1"/>
  <c r="X85" i="119"/>
  <c r="X84" i="119"/>
  <c r="X83" i="119"/>
  <c r="X61" i="119"/>
  <c r="X60" i="119"/>
  <c r="X59" i="119"/>
  <c r="Z97" i="119"/>
  <c r="Z96" i="119"/>
  <c r="Z95" i="119"/>
  <c r="Z94" i="119"/>
  <c r="Z93" i="119"/>
  <c r="Z92" i="119"/>
  <c r="Z91" i="119"/>
  <c r="Z90" i="119"/>
  <c r="Z89" i="119"/>
  <c r="Z88" i="119"/>
  <c r="Z98" i="119" s="1"/>
  <c r="Z85" i="119"/>
  <c r="Z84" i="119"/>
  <c r="Z83" i="119"/>
  <c r="Z86" i="119" s="1"/>
  <c r="Y100" i="119" s="1"/>
  <c r="Z100" i="119" s="1"/>
  <c r="Z101" i="119" s="1"/>
  <c r="V80" i="119"/>
  <c r="V283" i="119"/>
  <c r="Z286" i="119"/>
  <c r="Z287" i="119" s="1"/>
  <c r="Z117" i="119"/>
  <c r="Z116" i="119"/>
  <c r="Z298" i="119"/>
  <c r="X294" i="119"/>
  <c r="X293" i="119"/>
  <c r="X305" i="119"/>
  <c r="Z305" i="119"/>
  <c r="X306" i="119"/>
  <c r="Z306" i="119"/>
  <c r="V290" i="119"/>
  <c r="Z293" i="119"/>
  <c r="Z294" i="119"/>
  <c r="Z295" i="119"/>
  <c r="Z297" i="119"/>
  <c r="Z299" i="119"/>
  <c r="Z300" i="119"/>
  <c r="Z301" i="119"/>
  <c r="X109" i="119"/>
  <c r="X108" i="119"/>
  <c r="X324" i="119"/>
  <c r="Z324" i="119"/>
  <c r="Z121" i="119"/>
  <c r="Z120" i="119"/>
  <c r="Z119" i="119"/>
  <c r="Z118" i="119"/>
  <c r="Z115" i="119"/>
  <c r="Z114" i="119"/>
  <c r="Z113" i="119"/>
  <c r="Z112" i="119"/>
  <c r="Z122" i="119" s="1"/>
  <c r="Z109" i="119"/>
  <c r="Z108" i="119"/>
  <c r="Z107" i="119"/>
  <c r="Z110" i="119" s="1"/>
  <c r="Y124" i="119" s="1"/>
  <c r="Z124" i="119" s="1"/>
  <c r="Z125" i="119" s="1"/>
  <c r="V104" i="119"/>
  <c r="Z317" i="119"/>
  <c r="Z318" i="119"/>
  <c r="V310" i="119"/>
  <c r="X313" i="119"/>
  <c r="Z313" i="119"/>
  <c r="X314" i="119"/>
  <c r="Z314" i="119"/>
  <c r="Z73" i="119"/>
  <c r="Z72" i="119"/>
  <c r="Z71" i="119"/>
  <c r="Z70" i="119"/>
  <c r="Z69" i="119"/>
  <c r="Z68" i="119"/>
  <c r="Z67" i="119"/>
  <c r="Z66" i="119"/>
  <c r="Z65" i="119"/>
  <c r="Z64" i="119"/>
  <c r="Z74" i="119" s="1"/>
  <c r="Z61" i="119"/>
  <c r="Z60" i="119"/>
  <c r="Z59" i="119"/>
  <c r="Z62" i="119" s="1"/>
  <c r="Y76" i="119" s="1"/>
  <c r="Z76" i="119" s="1"/>
  <c r="Z77" i="119" s="1"/>
  <c r="J11" i="119"/>
  <c r="V56" i="119"/>
  <c r="X325" i="119"/>
  <c r="X37" i="119"/>
  <c r="X36" i="119"/>
  <c r="X35" i="119"/>
  <c r="Z49" i="119"/>
  <c r="Z48" i="119"/>
  <c r="Z47" i="119"/>
  <c r="Z46" i="119"/>
  <c r="Z45" i="119"/>
  <c r="Z44" i="119"/>
  <c r="Z43" i="119"/>
  <c r="Z42" i="119"/>
  <c r="Z41" i="119"/>
  <c r="Z40" i="119"/>
  <c r="Z50" i="119" s="1"/>
  <c r="Z37" i="119"/>
  <c r="Z36" i="119"/>
  <c r="Z35" i="119"/>
  <c r="Z38" i="119" s="1"/>
  <c r="Y52" i="119" s="1"/>
  <c r="Z52" i="119" s="1"/>
  <c r="Z53" i="119" s="1"/>
  <c r="V32" i="119"/>
  <c r="Z315" i="119"/>
  <c r="Z319" i="119"/>
  <c r="Z320" i="119"/>
  <c r="Y323" i="119"/>
  <c r="Z323" i="119"/>
  <c r="Z325" i="119"/>
  <c r="Z326" i="119"/>
  <c r="Z21" i="119"/>
  <c r="Z20" i="119"/>
  <c r="Z16" i="119"/>
  <c r="Z17" i="119"/>
  <c r="Z18" i="119"/>
  <c r="Z19" i="119"/>
  <c r="Z22" i="119"/>
  <c r="Z23" i="119"/>
  <c r="Z24" i="119"/>
  <c r="Z25" i="119"/>
  <c r="Z26" i="119" s="1"/>
  <c r="X13" i="119"/>
  <c r="X12" i="119"/>
  <c r="X11" i="119"/>
  <c r="Z13" i="119"/>
  <c r="Z12" i="119"/>
  <c r="Z11" i="119"/>
  <c r="Z14" i="119"/>
  <c r="Y28" i="119" s="1"/>
  <c r="Z28" i="119" s="1"/>
  <c r="Z29" i="119" s="1"/>
  <c r="V7" i="119"/>
  <c r="H34" i="119"/>
  <c r="H28" i="124" s="1"/>
  <c r="J28" i="124" s="1"/>
  <c r="H33" i="119"/>
  <c r="H27" i="124" s="1"/>
  <c r="J27" i="124" s="1"/>
  <c r="H28" i="119"/>
  <c r="H22" i="124" s="1"/>
  <c r="J22" i="124" s="1"/>
  <c r="H27" i="119"/>
  <c r="H21" i="124" s="1"/>
  <c r="J21" i="124" s="1"/>
  <c r="J13" i="119"/>
  <c r="J12" i="119"/>
  <c r="E65" i="117"/>
  <c r="E64" i="117"/>
  <c r="E62" i="117"/>
  <c r="E61" i="117"/>
  <c r="E60" i="117"/>
  <c r="E59" i="117"/>
  <c r="E36" i="117"/>
  <c r="E35" i="117"/>
  <c r="E31" i="117"/>
  <c r="E29" i="117"/>
  <c r="E14" i="117"/>
  <c r="E42" i="117" s="1"/>
  <c r="E13" i="117"/>
  <c r="E41" i="117" s="1"/>
  <c r="E7" i="117"/>
  <c r="E6" i="117"/>
  <c r="E65" i="113"/>
  <c r="E64" i="113"/>
  <c r="E62" i="113"/>
  <c r="E61" i="113"/>
  <c r="E60" i="113"/>
  <c r="E59" i="113"/>
  <c r="E36" i="113"/>
  <c r="E35" i="113"/>
  <c r="E31" i="113"/>
  <c r="E29" i="113"/>
  <c r="E14" i="113"/>
  <c r="E42" i="113" s="1"/>
  <c r="E13" i="113"/>
  <c r="E41" i="113" s="1"/>
  <c r="E7" i="113"/>
  <c r="E6" i="113"/>
  <c r="E65" i="112"/>
  <c r="E64" i="112"/>
  <c r="E62" i="112"/>
  <c r="E61" i="112"/>
  <c r="E60" i="112"/>
  <c r="E59" i="112"/>
  <c r="E55" i="112"/>
  <c r="E54" i="112"/>
  <c r="E53" i="112"/>
  <c r="E48" i="112"/>
  <c r="E35" i="112"/>
  <c r="E33" i="112"/>
  <c r="E29" i="112"/>
  <c r="E13" i="112"/>
  <c r="E41" i="112" s="1"/>
  <c r="E65" i="110"/>
  <c r="E64" i="110"/>
  <c r="E61" i="110"/>
  <c r="E60" i="110"/>
  <c r="E59" i="110"/>
  <c r="E57" i="110"/>
  <c r="E56" i="110"/>
  <c r="E55" i="110"/>
  <c r="E54" i="110"/>
  <c r="E53" i="110"/>
  <c r="E48" i="110"/>
  <c r="E44" i="110"/>
  <c r="E36" i="110"/>
  <c r="E35" i="110"/>
  <c r="E29" i="110"/>
  <c r="E28" i="110"/>
  <c r="E16" i="110"/>
  <c r="E14" i="110"/>
  <c r="E13" i="110"/>
  <c r="E41" i="110" s="1"/>
  <c r="E6" i="110"/>
  <c r="E41" i="107"/>
  <c r="E35" i="107"/>
  <c r="E29" i="107"/>
  <c r="E13" i="107"/>
  <c r="E61" i="106"/>
  <c r="E60" i="106"/>
  <c r="E59" i="106"/>
  <c r="E42" i="106"/>
  <c r="E41" i="106"/>
  <c r="E35" i="106"/>
  <c r="E32" i="106"/>
  <c r="E29" i="106"/>
  <c r="E21" i="106"/>
  <c r="E14" i="106"/>
  <c r="E13" i="106"/>
  <c r="E6" i="106"/>
  <c r="E65" i="104"/>
  <c r="E64" i="104"/>
  <c r="E62" i="104"/>
  <c r="E61" i="104"/>
  <c r="E60" i="104"/>
  <c r="E59" i="104"/>
  <c r="E41" i="104"/>
  <c r="E35" i="104"/>
  <c r="E29" i="104"/>
  <c r="E28" i="104"/>
  <c r="E8" i="104"/>
  <c r="E7" i="104"/>
  <c r="E6" i="104"/>
  <c r="E13" i="104" s="1"/>
  <c r="E65" i="103"/>
  <c r="E64" i="103"/>
  <c r="E61" i="103"/>
  <c r="E60" i="103"/>
  <c r="E59" i="103"/>
  <c r="E57" i="103"/>
  <c r="E56" i="103"/>
  <c r="E55" i="103"/>
  <c r="E54" i="103"/>
  <c r="E53" i="103"/>
  <c r="E48" i="103"/>
  <c r="E36" i="103"/>
  <c r="E35" i="103"/>
  <c r="E32" i="103"/>
  <c r="E29" i="103"/>
  <c r="E14" i="103"/>
  <c r="E13" i="103"/>
  <c r="E41" i="103" s="1"/>
  <c r="E7" i="103"/>
  <c r="E6" i="103"/>
  <c r="E62" i="102"/>
  <c r="E37" i="102"/>
  <c r="E30" i="102"/>
  <c r="E29" i="102"/>
  <c r="E13" i="102"/>
  <c r="E41" i="102" s="1"/>
  <c r="E8" i="102"/>
  <c r="E6" i="102"/>
  <c r="E65" i="100"/>
  <c r="E64" i="100"/>
  <c r="E61" i="100"/>
  <c r="E60" i="100"/>
  <c r="E59" i="100"/>
  <c r="E57" i="100"/>
  <c r="E56" i="100"/>
  <c r="E55" i="100"/>
  <c r="E54" i="100"/>
  <c r="E53" i="100"/>
  <c r="E49" i="100"/>
  <c r="E48" i="100"/>
  <c r="E46" i="100"/>
  <c r="E36" i="100"/>
  <c r="E33" i="100"/>
  <c r="E29" i="100"/>
  <c r="E16" i="100"/>
  <c r="E14" i="100"/>
  <c r="E42" i="100" s="1"/>
  <c r="E7" i="100"/>
  <c r="E6" i="100"/>
  <c r="E64" i="98"/>
  <c r="E65" i="98"/>
  <c r="E59" i="98"/>
  <c r="E60" i="98"/>
  <c r="E61" i="98"/>
  <c r="E56" i="98"/>
  <c r="E57" i="98"/>
  <c r="E49" i="98"/>
  <c r="E41" i="98"/>
  <c r="E35" i="98"/>
  <c r="E36" i="98"/>
  <c r="E16" i="98"/>
  <c r="E14" i="98"/>
  <c r="E9" i="98"/>
  <c r="E10" i="98"/>
  <c r="E6" i="98"/>
  <c r="E7" i="98"/>
  <c r="E29" i="98"/>
  <c r="E33" i="98"/>
  <c r="E42" i="98"/>
  <c r="E44" i="98"/>
  <c r="E48" i="98"/>
  <c r="E53" i="98"/>
  <c r="E54" i="98"/>
  <c r="E55" i="98"/>
  <c r="E64" i="97"/>
  <c r="E65" i="97"/>
  <c r="E59" i="97"/>
  <c r="E60" i="97"/>
  <c r="E61" i="97"/>
  <c r="E53" i="97"/>
  <c r="E54" i="97"/>
  <c r="E55" i="97"/>
  <c r="E56" i="97"/>
  <c r="E57" i="97"/>
  <c r="E44" i="97"/>
  <c r="E48" i="97"/>
  <c r="E49" i="97"/>
  <c r="E35" i="97"/>
  <c r="E36" i="97"/>
  <c r="E33" i="97"/>
  <c r="E14" i="97"/>
  <c r="E9" i="97"/>
  <c r="E10" i="97"/>
  <c r="E6" i="97"/>
  <c r="E7" i="97"/>
  <c r="E16" i="97" s="1"/>
  <c r="E29" i="97"/>
  <c r="E41" i="97"/>
  <c r="E42" i="97"/>
  <c r="E64" i="96"/>
  <c r="E65" i="96"/>
  <c r="E59" i="96"/>
  <c r="E60" i="96"/>
  <c r="E61" i="96"/>
  <c r="E35" i="96"/>
  <c r="E13" i="96"/>
  <c r="E41" i="96" s="1"/>
  <c r="E14" i="96"/>
  <c r="E6" i="96"/>
  <c r="E7" i="96"/>
  <c r="E29" i="96"/>
  <c r="E42" i="96"/>
  <c r="E64" i="95"/>
  <c r="E65" i="95"/>
  <c r="E59" i="95"/>
  <c r="E60" i="95"/>
  <c r="E61" i="95"/>
  <c r="E53" i="95"/>
  <c r="E54" i="95"/>
  <c r="E55" i="95"/>
  <c r="E48" i="95"/>
  <c r="E44" i="95"/>
  <c r="E39" i="95"/>
  <c r="E35" i="95"/>
  <c r="E16" i="95"/>
  <c r="E6" i="95"/>
  <c r="E7" i="95"/>
  <c r="E14" i="95" s="1"/>
  <c r="E42" i="95" s="1"/>
  <c r="E29" i="95"/>
  <c r="E65" i="94"/>
  <c r="E64" i="94"/>
  <c r="E61" i="94"/>
  <c r="E60" i="94"/>
  <c r="E59" i="94"/>
  <c r="E36" i="94"/>
  <c r="E35" i="94"/>
  <c r="E42" i="94" s="1"/>
  <c r="E30" i="94"/>
  <c r="E29" i="94"/>
  <c r="E14" i="94"/>
  <c r="E6" i="94"/>
  <c r="E13" i="94" s="1"/>
  <c r="E41" i="94" s="1"/>
  <c r="E65" i="93"/>
  <c r="E64" i="93"/>
  <c r="E61" i="93"/>
  <c r="E60" i="93"/>
  <c r="E59" i="93"/>
  <c r="E55" i="93"/>
  <c r="E54" i="93"/>
  <c r="E53" i="93"/>
  <c r="E48" i="93"/>
  <c r="E44" i="93"/>
  <c r="E35" i="93"/>
  <c r="E32" i="93"/>
  <c r="E29" i="93"/>
  <c r="E14" i="93"/>
  <c r="E42" i="93" s="1"/>
  <c r="E7" i="93"/>
  <c r="E6" i="93"/>
  <c r="E13" i="93" s="1"/>
  <c r="E16" i="93" s="1"/>
  <c r="E41" i="93" s="1"/>
  <c r="E65" i="92"/>
  <c r="E64" i="92"/>
  <c r="E61" i="92"/>
  <c r="E60" i="92"/>
  <c r="E59" i="92"/>
  <c r="E36" i="92"/>
  <c r="E30" i="92"/>
  <c r="E29" i="92"/>
  <c r="E14" i="92"/>
  <c r="E42" i="92" s="1"/>
  <c r="E13" i="92"/>
  <c r="E8" i="92"/>
  <c r="E6" i="92"/>
  <c r="E65" i="91"/>
  <c r="E64" i="91"/>
  <c r="E61" i="91"/>
  <c r="E60" i="91"/>
  <c r="E59" i="91"/>
  <c r="E35" i="91"/>
  <c r="E32" i="91"/>
  <c r="E29" i="91"/>
  <c r="E14" i="91"/>
  <c r="E42" i="91" s="1"/>
  <c r="E13" i="91"/>
  <c r="E8" i="91"/>
  <c r="E6" i="91"/>
  <c r="E67" i="90"/>
  <c r="E66" i="90"/>
  <c r="E65" i="90"/>
  <c r="E64" i="90"/>
  <c r="E61" i="90"/>
  <c r="E60" i="90"/>
  <c r="E59" i="90"/>
  <c r="E55" i="90"/>
  <c r="E54" i="90"/>
  <c r="E53" i="90"/>
  <c r="E48" i="90"/>
  <c r="E44" i="90"/>
  <c r="E42" i="90"/>
  <c r="E41" i="90"/>
  <c r="E35" i="90"/>
  <c r="E30" i="90"/>
  <c r="E29" i="90"/>
  <c r="E14" i="90"/>
  <c r="E13" i="90"/>
  <c r="E7" i="90"/>
  <c r="E6" i="90"/>
  <c r="E65" i="89"/>
  <c r="E64" i="89"/>
  <c r="E61" i="89"/>
  <c r="E60" i="89"/>
  <c r="E59" i="89"/>
  <c r="E35" i="89"/>
  <c r="E32" i="89"/>
  <c r="E29" i="89"/>
  <c r="E14" i="89"/>
  <c r="E42" i="89" s="1"/>
  <c r="E13" i="89"/>
  <c r="E8" i="89"/>
  <c r="E6" i="89"/>
  <c r="E65" i="88"/>
  <c r="E64" i="88"/>
  <c r="E61" i="88"/>
  <c r="E60" i="88"/>
  <c r="E59" i="88"/>
  <c r="E36" i="88"/>
  <c r="E30" i="88"/>
  <c r="E29" i="88"/>
  <c r="E14" i="88"/>
  <c r="E42" i="88" s="1"/>
  <c r="E13" i="88"/>
  <c r="E8" i="88"/>
  <c r="E6" i="88"/>
  <c r="E66" i="87"/>
  <c r="E65" i="87"/>
  <c r="E64" i="87"/>
  <c r="E61" i="87"/>
  <c r="E60" i="87"/>
  <c r="E59" i="87"/>
  <c r="E36" i="87"/>
  <c r="E35" i="87"/>
  <c r="E30" i="87"/>
  <c r="E29" i="87"/>
  <c r="E14" i="87"/>
  <c r="E42" i="87" s="1"/>
  <c r="E13" i="87"/>
  <c r="E41" i="87" s="1"/>
  <c r="E8" i="87"/>
  <c r="E66" i="86"/>
  <c r="E65" i="86"/>
  <c r="E64" i="86"/>
  <c r="E61" i="86"/>
  <c r="E60" i="86"/>
  <c r="E59" i="86"/>
  <c r="E36" i="86"/>
  <c r="E35" i="86"/>
  <c r="E30" i="86"/>
  <c r="E29" i="86"/>
  <c r="E14" i="86"/>
  <c r="E42" i="86" s="1"/>
  <c r="E13" i="86"/>
  <c r="E41" i="86" s="1"/>
  <c r="E6" i="86"/>
  <c r="E65" i="85"/>
  <c r="E64" i="85"/>
  <c r="E61" i="85"/>
  <c r="E60" i="85"/>
  <c r="E59" i="85"/>
  <c r="E37" i="85"/>
  <c r="E30" i="85"/>
  <c r="E29" i="85"/>
  <c r="E22" i="85"/>
  <c r="E21" i="85"/>
  <c r="E14" i="85"/>
  <c r="E42" i="85" s="1"/>
  <c r="E8" i="85"/>
  <c r="E6" i="85"/>
  <c r="E65" i="84"/>
  <c r="E64" i="84"/>
  <c r="E61" i="84"/>
  <c r="E60" i="84"/>
  <c r="E59" i="84"/>
  <c r="E35" i="84"/>
  <c r="E30" i="84"/>
  <c r="E29" i="84"/>
  <c r="E14" i="84"/>
  <c r="E42" i="84" s="1"/>
  <c r="E13" i="84"/>
  <c r="E41" i="84" s="1"/>
  <c r="E8" i="84"/>
  <c r="E6" i="84"/>
  <c r="E66" i="83"/>
  <c r="E61" i="83"/>
  <c r="E60" i="83"/>
  <c r="E59" i="83"/>
  <c r="E55" i="83"/>
  <c r="E54" i="83"/>
  <c r="E53" i="83"/>
  <c r="E48" i="83"/>
  <c r="E44" i="83"/>
  <c r="E36" i="83"/>
  <c r="E35" i="83"/>
  <c r="E30" i="83"/>
  <c r="E29" i="83"/>
  <c r="E22" i="83"/>
  <c r="E21" i="83"/>
  <c r="E14" i="83"/>
  <c r="E42" i="83" s="1"/>
  <c r="E13" i="83"/>
  <c r="E41" i="83" s="1"/>
  <c r="E8" i="83"/>
  <c r="E7" i="83"/>
  <c r="E6" i="83"/>
  <c r="E65" i="82"/>
  <c r="E64" i="82"/>
  <c r="E61" i="82"/>
  <c r="E60" i="82"/>
  <c r="E59" i="82"/>
  <c r="E35" i="82"/>
  <c r="E29" i="82"/>
  <c r="E14" i="82"/>
  <c r="E42" i="82" s="1"/>
  <c r="E13" i="82"/>
  <c r="E41" i="82" s="1"/>
  <c r="E7" i="82"/>
  <c r="E6" i="82"/>
  <c r="X350" i="74"/>
  <c r="Z350" i="74" s="1"/>
  <c r="Y346" i="74"/>
  <c r="Z346" i="74" s="1"/>
  <c r="Z345" i="74"/>
  <c r="Z347" i="74" s="1"/>
  <c r="X342" i="74"/>
  <c r="Z342" i="74" s="1"/>
  <c r="X341" i="74"/>
  <c r="Z341" i="74" s="1"/>
  <c r="Z343" i="74" s="1"/>
  <c r="Y349" i="74" s="1"/>
  <c r="Z349" i="74" s="1"/>
  <c r="Z351" i="74" s="1"/>
  <c r="Z338" i="74"/>
  <c r="V338" i="74"/>
  <c r="Z331" i="74"/>
  <c r="Z330" i="74"/>
  <c r="Z329" i="74"/>
  <c r="Z332" i="74" s="1"/>
  <c r="X326" i="74"/>
  <c r="Z326" i="74" s="1"/>
  <c r="X325" i="74"/>
  <c r="Z325" i="74" s="1"/>
  <c r="Z327" i="74" s="1"/>
  <c r="Y334" i="74" s="1"/>
  <c r="Z334" i="74" s="1"/>
  <c r="Z335" i="74" s="1"/>
  <c r="Z322" i="74"/>
  <c r="V322" i="74"/>
  <c r="X318" i="74"/>
  <c r="Z318" i="74" s="1"/>
  <c r="X317" i="74"/>
  <c r="Z317" i="74" s="1"/>
  <c r="Z313" i="74"/>
  <c r="Z312" i="74"/>
  <c r="Z311" i="74"/>
  <c r="Z310" i="74"/>
  <c r="Z309" i="74"/>
  <c r="Z314" i="74" s="1"/>
  <c r="X306" i="74"/>
  <c r="Z306" i="74" s="1"/>
  <c r="X305" i="74"/>
  <c r="Z305" i="74" s="1"/>
  <c r="X304" i="74"/>
  <c r="Z304" i="74" s="1"/>
  <c r="Z307" i="74" s="1"/>
  <c r="Y316" i="74" s="1"/>
  <c r="Z316" i="74" s="1"/>
  <c r="Z319" i="74" s="1"/>
  <c r="Z301" i="74"/>
  <c r="V301" i="74"/>
  <c r="X296" i="74"/>
  <c r="Z296" i="74" s="1"/>
  <c r="Y292" i="74"/>
  <c r="Z292" i="74" s="1"/>
  <c r="Z291" i="74"/>
  <c r="Z293" i="74" s="1"/>
  <c r="X287" i="74"/>
  <c r="Z287" i="74" s="1"/>
  <c r="X286" i="74"/>
  <c r="Z286" i="74" s="1"/>
  <c r="Z289" i="74" s="1"/>
  <c r="Y295" i="74" s="1"/>
  <c r="Z295" i="74" s="1"/>
  <c r="Z297" i="74" s="1"/>
  <c r="Z283" i="74"/>
  <c r="V283" i="74"/>
  <c r="Z276" i="74"/>
  <c r="Z275" i="74"/>
  <c r="Z274" i="74"/>
  <c r="Z277" i="74" s="1"/>
  <c r="X271" i="74"/>
  <c r="Z271" i="74" s="1"/>
  <c r="X270" i="74"/>
  <c r="Z270" i="74" s="1"/>
  <c r="Z272" i="74" s="1"/>
  <c r="Y279" i="74" s="1"/>
  <c r="Z279" i="74" s="1"/>
  <c r="Z280" i="74" s="1"/>
  <c r="Z267" i="74"/>
  <c r="V267" i="74"/>
  <c r="X263" i="74"/>
  <c r="Z263" i="74" s="1"/>
  <c r="X262" i="74"/>
  <c r="Z262" i="74" s="1"/>
  <c r="Z258" i="74"/>
  <c r="Z257" i="74"/>
  <c r="Z256" i="74"/>
  <c r="Z255" i="74"/>
  <c r="Z254" i="74"/>
  <c r="Z253" i="74"/>
  <c r="Z259" i="74" s="1"/>
  <c r="X250" i="74"/>
  <c r="Z250" i="74" s="1"/>
  <c r="X249" i="74"/>
  <c r="Z249" i="74" s="1"/>
  <c r="X248" i="74"/>
  <c r="Z248" i="74" s="1"/>
  <c r="Z251" i="74" s="1"/>
  <c r="Y261" i="74" s="1"/>
  <c r="Z261" i="74" s="1"/>
  <c r="Z264" i="74" s="1"/>
  <c r="Z245" i="74"/>
  <c r="V245" i="74"/>
  <c r="X241" i="74"/>
  <c r="Z241" i="74" s="1"/>
  <c r="Y237" i="74"/>
  <c r="Z237" i="74" s="1"/>
  <c r="Z236" i="74"/>
  <c r="Z238" i="74" s="1"/>
  <c r="X233" i="74"/>
  <c r="Z233" i="74" s="1"/>
  <c r="X232" i="74"/>
  <c r="Z232" i="74" s="1"/>
  <c r="Z234" i="74" s="1"/>
  <c r="Y240" i="74" s="1"/>
  <c r="Z240" i="74" s="1"/>
  <c r="Z242" i="74" s="1"/>
  <c r="Z229" i="74"/>
  <c r="V229" i="74"/>
  <c r="Z221" i="74"/>
  <c r="Z220" i="74"/>
  <c r="Z219" i="74"/>
  <c r="Z222" i="74" s="1"/>
  <c r="X216" i="74"/>
  <c r="Z216" i="74" s="1"/>
  <c r="X215" i="74"/>
  <c r="Z215" i="74" s="1"/>
  <c r="Z217" i="74" s="1"/>
  <c r="Y224" i="74" s="1"/>
  <c r="Z224" i="74" s="1"/>
  <c r="Z225" i="74" s="1"/>
  <c r="Z212" i="74"/>
  <c r="V212" i="74"/>
  <c r="X208" i="74"/>
  <c r="Z208" i="74" s="1"/>
  <c r="X207" i="74"/>
  <c r="Z207" i="74" s="1"/>
  <c r="Z203" i="74"/>
  <c r="Z202" i="74"/>
  <c r="Z201" i="74"/>
  <c r="Z200" i="74"/>
  <c r="Z199" i="74"/>
  <c r="Z198" i="74"/>
  <c r="Z204" i="74" s="1"/>
  <c r="X195" i="74"/>
  <c r="Z195" i="74" s="1"/>
  <c r="X194" i="74"/>
  <c r="Z194" i="74" s="1"/>
  <c r="X193" i="74"/>
  <c r="Z193" i="74" s="1"/>
  <c r="Z196" i="74" s="1"/>
  <c r="Y206" i="74" s="1"/>
  <c r="Z206" i="74" s="1"/>
  <c r="Z209" i="74" s="1"/>
  <c r="Z190" i="74"/>
  <c r="V190" i="74"/>
  <c r="X186" i="74"/>
  <c r="Z186" i="74" s="1"/>
  <c r="Z182" i="74"/>
  <c r="Z181" i="74"/>
  <c r="Z180" i="74"/>
  <c r="Z179" i="74"/>
  <c r="Z183" i="74" s="1"/>
  <c r="X176" i="74"/>
  <c r="Z176" i="74" s="1"/>
  <c r="X175" i="74"/>
  <c r="Z175" i="74" s="1"/>
  <c r="X174" i="74"/>
  <c r="Z174" i="74" s="1"/>
  <c r="Z177" i="74" s="1"/>
  <c r="Y185" i="74" s="1"/>
  <c r="Z185" i="74" s="1"/>
  <c r="Z187" i="74" s="1"/>
  <c r="Z171" i="74"/>
  <c r="V171" i="74"/>
  <c r="X167" i="74"/>
  <c r="Z167" i="74" s="1"/>
  <c r="Z163" i="74"/>
  <c r="Z162" i="74"/>
  <c r="Z161" i="74"/>
  <c r="Z160" i="74"/>
  <c r="Z164" i="74" s="1"/>
  <c r="X157" i="74"/>
  <c r="Z157" i="74" s="1"/>
  <c r="X156" i="74"/>
  <c r="Z156" i="74" s="1"/>
  <c r="X155" i="74"/>
  <c r="Z155" i="74" s="1"/>
  <c r="Z158" i="74" s="1"/>
  <c r="Y166" i="74" s="1"/>
  <c r="Z166" i="74" s="1"/>
  <c r="Z168" i="74" s="1"/>
  <c r="Z152" i="74"/>
  <c r="V152" i="74"/>
  <c r="X144" i="74"/>
  <c r="Z144" i="74" s="1"/>
  <c r="Z140" i="74"/>
  <c r="Z139" i="74"/>
  <c r="Z138" i="74"/>
  <c r="Z137" i="74"/>
  <c r="Z136" i="74"/>
  <c r="Z141" i="74" s="1"/>
  <c r="X133" i="74"/>
  <c r="Z133" i="74" s="1"/>
  <c r="X132" i="74"/>
  <c r="Z132" i="74" s="1"/>
  <c r="X131" i="74"/>
  <c r="Z131" i="74" s="1"/>
  <c r="X130" i="74"/>
  <c r="Z130" i="74" s="1"/>
  <c r="X129" i="74"/>
  <c r="Z129" i="74" s="1"/>
  <c r="Z134" i="74" s="1"/>
  <c r="Y143" i="74" s="1"/>
  <c r="Z143" i="74" s="1"/>
  <c r="Z145" i="74" s="1"/>
  <c r="Z126" i="74"/>
  <c r="V126" i="74"/>
  <c r="V113" i="74"/>
  <c r="V102" i="74"/>
  <c r="X98" i="74"/>
  <c r="Z98" i="74" s="1"/>
  <c r="X97" i="74"/>
  <c r="Z97" i="74" s="1"/>
  <c r="X96" i="74"/>
  <c r="Z96" i="74" s="1"/>
  <c r="X92" i="74"/>
  <c r="Z92" i="74" s="1"/>
  <c r="X91" i="74"/>
  <c r="Z91" i="74" s="1"/>
  <c r="X90" i="74"/>
  <c r="Z90" i="74" s="1"/>
  <c r="V87" i="74"/>
  <c r="Z78" i="74"/>
  <c r="Z79" i="74" s="1"/>
  <c r="V70" i="74"/>
  <c r="Z62" i="74"/>
  <c r="Z61" i="74"/>
  <c r="Z63" i="74" s="1"/>
  <c r="V53" i="74"/>
  <c r="V42" i="74"/>
  <c r="I33" i="74"/>
  <c r="I32" i="74"/>
  <c r="I31" i="74"/>
  <c r="I29" i="74"/>
  <c r="I28" i="74"/>
  <c r="I27" i="74"/>
  <c r="V26" i="74"/>
  <c r="I25" i="74"/>
  <c r="I24" i="74"/>
  <c r="Z22" i="74"/>
  <c r="I21" i="74"/>
  <c r="I19" i="74"/>
  <c r="Z17" i="74"/>
  <c r="I17" i="74"/>
  <c r="Z16" i="74"/>
  <c r="Z15" i="74"/>
  <c r="Z18" i="74" s="1"/>
  <c r="V7" i="74"/>
  <c r="X350" i="72"/>
  <c r="Z350" i="72" s="1"/>
  <c r="Y346" i="72"/>
  <c r="Z346" i="72" s="1"/>
  <c r="Z345" i="72"/>
  <c r="Z347" i="72" s="1"/>
  <c r="X342" i="72"/>
  <c r="Z342" i="72" s="1"/>
  <c r="X341" i="72"/>
  <c r="Z341" i="72" s="1"/>
  <c r="Z343" i="72" s="1"/>
  <c r="Y349" i="72" s="1"/>
  <c r="Z349" i="72" s="1"/>
  <c r="Z351" i="72" s="1"/>
  <c r="Z338" i="72"/>
  <c r="V338" i="72"/>
  <c r="Z331" i="72"/>
  <c r="Z330" i="72"/>
  <c r="Z329" i="72"/>
  <c r="Z332" i="72" s="1"/>
  <c r="X326" i="72"/>
  <c r="Z326" i="72" s="1"/>
  <c r="X325" i="72"/>
  <c r="Z325" i="72" s="1"/>
  <c r="Z327" i="72" s="1"/>
  <c r="Y334" i="72" s="1"/>
  <c r="Z334" i="72" s="1"/>
  <c r="Z335" i="72" s="1"/>
  <c r="Z322" i="72"/>
  <c r="V322" i="72"/>
  <c r="X318" i="72"/>
  <c r="Z318" i="72" s="1"/>
  <c r="X317" i="72"/>
  <c r="Z317" i="72" s="1"/>
  <c r="Z313" i="72"/>
  <c r="Z312" i="72"/>
  <c r="Z311" i="72"/>
  <c r="Z310" i="72"/>
  <c r="Z309" i="72"/>
  <c r="Z314" i="72" s="1"/>
  <c r="X306" i="72"/>
  <c r="Z306" i="72" s="1"/>
  <c r="X305" i="72"/>
  <c r="Z305" i="72" s="1"/>
  <c r="X304" i="72"/>
  <c r="Z304" i="72" s="1"/>
  <c r="Z307" i="72" s="1"/>
  <c r="Y316" i="72" s="1"/>
  <c r="Z316" i="72" s="1"/>
  <c r="Z319" i="72" s="1"/>
  <c r="Z301" i="72"/>
  <c r="V301" i="72"/>
  <c r="X296" i="72"/>
  <c r="Z296" i="72" s="1"/>
  <c r="Y292" i="72"/>
  <c r="Z292" i="72" s="1"/>
  <c r="Z291" i="72"/>
  <c r="Z293" i="72" s="1"/>
  <c r="X287" i="72"/>
  <c r="Z287" i="72" s="1"/>
  <c r="X286" i="72"/>
  <c r="Z286" i="72" s="1"/>
  <c r="Z289" i="72" s="1"/>
  <c r="Y295" i="72" s="1"/>
  <c r="Z295" i="72" s="1"/>
  <c r="Z297" i="72" s="1"/>
  <c r="Z283" i="72"/>
  <c r="V283" i="72"/>
  <c r="Z276" i="72"/>
  <c r="Z275" i="72"/>
  <c r="Z274" i="72"/>
  <c r="Z277" i="72" s="1"/>
  <c r="X271" i="72"/>
  <c r="Z271" i="72" s="1"/>
  <c r="X270" i="72"/>
  <c r="Z270" i="72" s="1"/>
  <c r="Z272" i="72" s="1"/>
  <c r="Y279" i="72" s="1"/>
  <c r="Z279" i="72" s="1"/>
  <c r="Z280" i="72" s="1"/>
  <c r="Z267" i="72"/>
  <c r="V267" i="72"/>
  <c r="X263" i="72"/>
  <c r="Z263" i="72" s="1"/>
  <c r="X262" i="72"/>
  <c r="Z262" i="72" s="1"/>
  <c r="Z258" i="72"/>
  <c r="Z257" i="72"/>
  <c r="Z256" i="72"/>
  <c r="Z255" i="72"/>
  <c r="Z254" i="72"/>
  <c r="Z253" i="72"/>
  <c r="Z259" i="72" s="1"/>
  <c r="X250" i="72"/>
  <c r="Z250" i="72" s="1"/>
  <c r="X249" i="72"/>
  <c r="Z249" i="72" s="1"/>
  <c r="X248" i="72"/>
  <c r="Z248" i="72" s="1"/>
  <c r="Z251" i="72" s="1"/>
  <c r="Y261" i="72" s="1"/>
  <c r="Z261" i="72" s="1"/>
  <c r="Z264" i="72" s="1"/>
  <c r="Z245" i="72"/>
  <c r="V245" i="72"/>
  <c r="X241" i="72"/>
  <c r="Z241" i="72" s="1"/>
  <c r="Y237" i="72"/>
  <c r="Z237" i="72" s="1"/>
  <c r="Z236" i="72"/>
  <c r="Z238" i="72" s="1"/>
  <c r="X233" i="72"/>
  <c r="Z233" i="72" s="1"/>
  <c r="X232" i="72"/>
  <c r="Z232" i="72" s="1"/>
  <c r="Z234" i="72" s="1"/>
  <c r="Y240" i="72" s="1"/>
  <c r="Z240" i="72" s="1"/>
  <c r="Z242" i="72" s="1"/>
  <c r="Z229" i="72"/>
  <c r="V229" i="72"/>
  <c r="Z221" i="72"/>
  <c r="Z220" i="72"/>
  <c r="Z219" i="72"/>
  <c r="Z222" i="72" s="1"/>
  <c r="X216" i="72"/>
  <c r="Z216" i="72" s="1"/>
  <c r="X215" i="72"/>
  <c r="Z215" i="72" s="1"/>
  <c r="Z217" i="72" s="1"/>
  <c r="Y224" i="72" s="1"/>
  <c r="Z224" i="72" s="1"/>
  <c r="Z225" i="72" s="1"/>
  <c r="Z212" i="72"/>
  <c r="V212" i="72"/>
  <c r="X208" i="72"/>
  <c r="Z208" i="72" s="1"/>
  <c r="X207" i="72"/>
  <c r="Z207" i="72" s="1"/>
  <c r="Z203" i="72"/>
  <c r="Z202" i="72"/>
  <c r="Z201" i="72"/>
  <c r="Z200" i="72"/>
  <c r="Z199" i="72"/>
  <c r="Z198" i="72"/>
  <c r="Z204" i="72" s="1"/>
  <c r="X195" i="72"/>
  <c r="Z195" i="72" s="1"/>
  <c r="X194" i="72"/>
  <c r="Z194" i="72" s="1"/>
  <c r="X193" i="72"/>
  <c r="Z193" i="72" s="1"/>
  <c r="Z196" i="72" s="1"/>
  <c r="Y206" i="72" s="1"/>
  <c r="Z206" i="72" s="1"/>
  <c r="Z209" i="72" s="1"/>
  <c r="Z190" i="72"/>
  <c r="V190" i="72"/>
  <c r="X186" i="72"/>
  <c r="Z186" i="72" s="1"/>
  <c r="Z182" i="72"/>
  <c r="Z181" i="72"/>
  <c r="Z180" i="72"/>
  <c r="Z179" i="72"/>
  <c r="Z183" i="72" s="1"/>
  <c r="X176" i="72"/>
  <c r="Z176" i="72" s="1"/>
  <c r="X175" i="72"/>
  <c r="Z175" i="72" s="1"/>
  <c r="X174" i="72"/>
  <c r="Z174" i="72" s="1"/>
  <c r="Z177" i="72" s="1"/>
  <c r="Y185" i="72" s="1"/>
  <c r="Z185" i="72" s="1"/>
  <c r="Z187" i="72" s="1"/>
  <c r="Z171" i="72"/>
  <c r="V171" i="72"/>
  <c r="X167" i="72"/>
  <c r="Z167" i="72" s="1"/>
  <c r="Z163" i="72"/>
  <c r="Z162" i="72"/>
  <c r="Z161" i="72"/>
  <c r="Z160" i="72"/>
  <c r="Z164" i="72" s="1"/>
  <c r="X157" i="72"/>
  <c r="Z157" i="72" s="1"/>
  <c r="X156" i="72"/>
  <c r="Z156" i="72" s="1"/>
  <c r="X155" i="72"/>
  <c r="Z155" i="72" s="1"/>
  <c r="Z158" i="72" s="1"/>
  <c r="Y166" i="72" s="1"/>
  <c r="Z166" i="72" s="1"/>
  <c r="Z168" i="72" s="1"/>
  <c r="Z152" i="72"/>
  <c r="V152" i="72"/>
  <c r="X144" i="72"/>
  <c r="Z144" i="72" s="1"/>
  <c r="Z140" i="72"/>
  <c r="Z139" i="72"/>
  <c r="Z138" i="72"/>
  <c r="Z137" i="72"/>
  <c r="Z136" i="72"/>
  <c r="Z141" i="72" s="1"/>
  <c r="X133" i="72"/>
  <c r="Z133" i="72" s="1"/>
  <c r="X132" i="72"/>
  <c r="Z132" i="72" s="1"/>
  <c r="X131" i="72"/>
  <c r="Z131" i="72" s="1"/>
  <c r="X130" i="72"/>
  <c r="Z130" i="72" s="1"/>
  <c r="X129" i="72"/>
  <c r="Z129" i="72" s="1"/>
  <c r="Z134" i="72" s="1"/>
  <c r="Y143" i="72" s="1"/>
  <c r="Z143" i="72" s="1"/>
  <c r="Z145" i="72" s="1"/>
  <c r="Z126" i="72"/>
  <c r="V126" i="72"/>
  <c r="V113" i="72"/>
  <c r="V102" i="72"/>
  <c r="X98" i="72"/>
  <c r="Z98" i="72" s="1"/>
  <c r="X97" i="72"/>
  <c r="Z97" i="72" s="1"/>
  <c r="X96" i="72"/>
  <c r="Z96" i="72" s="1"/>
  <c r="X92" i="72"/>
  <c r="Z92" i="72" s="1"/>
  <c r="X91" i="72"/>
  <c r="Z91" i="72" s="1"/>
  <c r="X90" i="72"/>
  <c r="Z90" i="72" s="1"/>
  <c r="V87" i="72"/>
  <c r="Z78" i="72"/>
  <c r="Z79" i="72" s="1"/>
  <c r="V70" i="72"/>
  <c r="Z62" i="72"/>
  <c r="Z61" i="72"/>
  <c r="Z63" i="72" s="1"/>
  <c r="V53" i="72"/>
  <c r="V42" i="72"/>
  <c r="I33" i="72"/>
  <c r="I32" i="72"/>
  <c r="I31" i="72"/>
  <c r="I29" i="72"/>
  <c r="I28" i="72"/>
  <c r="I27" i="72"/>
  <c r="V26" i="72"/>
  <c r="I25" i="72"/>
  <c r="I24" i="72"/>
  <c r="Z22" i="72"/>
  <c r="I21" i="72"/>
  <c r="H21" i="72"/>
  <c r="I19" i="72"/>
  <c r="H19" i="72"/>
  <c r="Z17" i="72"/>
  <c r="I17" i="72"/>
  <c r="Z16" i="72"/>
  <c r="Z15" i="72"/>
  <c r="Z18" i="72" s="1"/>
  <c r="H15" i="72"/>
  <c r="H14" i="72"/>
  <c r="H13" i="72"/>
  <c r="H12" i="72"/>
  <c r="H11" i="72"/>
  <c r="H10" i="72"/>
  <c r="H9" i="72"/>
  <c r="V7" i="72"/>
  <c r="X350" i="71"/>
  <c r="Z350" i="71" s="1"/>
  <c r="Y346" i="71"/>
  <c r="Z346" i="71" s="1"/>
  <c r="Z345" i="71"/>
  <c r="Z347" i="71" s="1"/>
  <c r="X342" i="71"/>
  <c r="Z342" i="71" s="1"/>
  <c r="X341" i="71"/>
  <c r="Z341" i="71" s="1"/>
  <c r="Z343" i="71" s="1"/>
  <c r="Y349" i="71" s="1"/>
  <c r="Z349" i="71" s="1"/>
  <c r="Z351" i="71" s="1"/>
  <c r="Z338" i="71"/>
  <c r="V338" i="71"/>
  <c r="Z331" i="71"/>
  <c r="Z330" i="71"/>
  <c r="Z329" i="71"/>
  <c r="Z332" i="71" s="1"/>
  <c r="X326" i="71"/>
  <c r="Z326" i="71" s="1"/>
  <c r="X325" i="71"/>
  <c r="Z325" i="71" s="1"/>
  <c r="Z327" i="71" s="1"/>
  <c r="Y334" i="71" s="1"/>
  <c r="Z334" i="71" s="1"/>
  <c r="Z335" i="71" s="1"/>
  <c r="Z322" i="71"/>
  <c r="V322" i="71"/>
  <c r="X318" i="71"/>
  <c r="Z318" i="71" s="1"/>
  <c r="X317" i="71"/>
  <c r="Z317" i="71" s="1"/>
  <c r="Z313" i="71"/>
  <c r="Z312" i="71"/>
  <c r="Z311" i="71"/>
  <c r="Z310" i="71"/>
  <c r="Z309" i="71"/>
  <c r="Z314" i="71" s="1"/>
  <c r="X306" i="71"/>
  <c r="Z306" i="71" s="1"/>
  <c r="X305" i="71"/>
  <c r="Z305" i="71" s="1"/>
  <c r="X304" i="71"/>
  <c r="Z304" i="71" s="1"/>
  <c r="Z307" i="71" s="1"/>
  <c r="Y316" i="71" s="1"/>
  <c r="Z316" i="71" s="1"/>
  <c r="Z319" i="71" s="1"/>
  <c r="Z301" i="71"/>
  <c r="V301" i="71"/>
  <c r="X296" i="71"/>
  <c r="Z296" i="71" s="1"/>
  <c r="Y292" i="71"/>
  <c r="Z292" i="71" s="1"/>
  <c r="Z291" i="71"/>
  <c r="Z293" i="71" s="1"/>
  <c r="X287" i="71"/>
  <c r="Z287" i="71" s="1"/>
  <c r="X286" i="71"/>
  <c r="Z286" i="71" s="1"/>
  <c r="Z289" i="71" s="1"/>
  <c r="Y295" i="71" s="1"/>
  <c r="Z295" i="71" s="1"/>
  <c r="Z297" i="71" s="1"/>
  <c r="Z283" i="71"/>
  <c r="V283" i="71"/>
  <c r="Z276" i="71"/>
  <c r="Z275" i="71"/>
  <c r="Z274" i="71"/>
  <c r="Z277" i="71" s="1"/>
  <c r="X271" i="71"/>
  <c r="Z271" i="71" s="1"/>
  <c r="X270" i="71"/>
  <c r="Z270" i="71" s="1"/>
  <c r="Z272" i="71" s="1"/>
  <c r="Y279" i="71" s="1"/>
  <c r="Z279" i="71" s="1"/>
  <c r="Z280" i="71" s="1"/>
  <c r="Z267" i="71"/>
  <c r="V267" i="71"/>
  <c r="X263" i="71"/>
  <c r="Z263" i="71" s="1"/>
  <c r="X262" i="71"/>
  <c r="Z262" i="71" s="1"/>
  <c r="Z258" i="71"/>
  <c r="Z257" i="71"/>
  <c r="Z256" i="71"/>
  <c r="Z255" i="71"/>
  <c r="Z254" i="71"/>
  <c r="Z253" i="71"/>
  <c r="Z259" i="71" s="1"/>
  <c r="X250" i="71"/>
  <c r="Z250" i="71" s="1"/>
  <c r="X249" i="71"/>
  <c r="Z249" i="71" s="1"/>
  <c r="X248" i="71"/>
  <c r="Z248" i="71" s="1"/>
  <c r="Z251" i="71" s="1"/>
  <c r="Y261" i="71" s="1"/>
  <c r="Z261" i="71" s="1"/>
  <c r="Z264" i="71" s="1"/>
  <c r="Z245" i="71"/>
  <c r="V245" i="71"/>
  <c r="X241" i="71"/>
  <c r="Z241" i="71" s="1"/>
  <c r="Y237" i="71"/>
  <c r="Z237" i="71" s="1"/>
  <c r="Z236" i="71"/>
  <c r="Z238" i="71" s="1"/>
  <c r="X233" i="71"/>
  <c r="Z233" i="71" s="1"/>
  <c r="X232" i="71"/>
  <c r="Z232" i="71" s="1"/>
  <c r="Z234" i="71" s="1"/>
  <c r="Y240" i="71" s="1"/>
  <c r="Z240" i="71" s="1"/>
  <c r="Z242" i="71" s="1"/>
  <c r="Z229" i="71"/>
  <c r="V229" i="71"/>
  <c r="Z221" i="71"/>
  <c r="Z220" i="71"/>
  <c r="Z219" i="71"/>
  <c r="Z222" i="71" s="1"/>
  <c r="X216" i="71"/>
  <c r="Z216" i="71" s="1"/>
  <c r="X215" i="71"/>
  <c r="Z215" i="71" s="1"/>
  <c r="Z217" i="71" s="1"/>
  <c r="Y224" i="71" s="1"/>
  <c r="Z224" i="71" s="1"/>
  <c r="Z225" i="71" s="1"/>
  <c r="Z212" i="71"/>
  <c r="V212" i="71"/>
  <c r="X208" i="71"/>
  <c r="Z208" i="71" s="1"/>
  <c r="X207" i="71"/>
  <c r="Z207" i="71" s="1"/>
  <c r="Z203" i="71"/>
  <c r="Z202" i="71"/>
  <c r="Z201" i="71"/>
  <c r="Z200" i="71"/>
  <c r="Z199" i="71"/>
  <c r="Z198" i="71"/>
  <c r="Z204" i="71" s="1"/>
  <c r="X195" i="71"/>
  <c r="Z195" i="71" s="1"/>
  <c r="X194" i="71"/>
  <c r="Z194" i="71" s="1"/>
  <c r="X193" i="71"/>
  <c r="Z193" i="71" s="1"/>
  <c r="Z196" i="71" s="1"/>
  <c r="Y206" i="71" s="1"/>
  <c r="Z206" i="71" s="1"/>
  <c r="Z209" i="71" s="1"/>
  <c r="Z190" i="71"/>
  <c r="V190" i="71"/>
  <c r="X186" i="71"/>
  <c r="Z186" i="71" s="1"/>
  <c r="Z182" i="71"/>
  <c r="Z181" i="71"/>
  <c r="Z180" i="71"/>
  <c r="Z179" i="71"/>
  <c r="Z183" i="71" s="1"/>
  <c r="X176" i="71"/>
  <c r="Z176" i="71" s="1"/>
  <c r="X175" i="71"/>
  <c r="Z175" i="71" s="1"/>
  <c r="X174" i="71"/>
  <c r="Z174" i="71" s="1"/>
  <c r="Z177" i="71" s="1"/>
  <c r="Y185" i="71" s="1"/>
  <c r="Z185" i="71" s="1"/>
  <c r="Z187" i="71" s="1"/>
  <c r="Z171" i="71"/>
  <c r="V171" i="71"/>
  <c r="X167" i="71"/>
  <c r="Z167" i="71" s="1"/>
  <c r="Z163" i="71"/>
  <c r="Z162" i="71"/>
  <c r="Z161" i="71"/>
  <c r="Z160" i="71"/>
  <c r="Z164" i="71" s="1"/>
  <c r="X157" i="71"/>
  <c r="Z157" i="71" s="1"/>
  <c r="X156" i="71"/>
  <c r="Z156" i="71" s="1"/>
  <c r="X155" i="71"/>
  <c r="Z155" i="71" s="1"/>
  <c r="Z158" i="71" s="1"/>
  <c r="Y166" i="71" s="1"/>
  <c r="Z166" i="71" s="1"/>
  <c r="Z168" i="71" s="1"/>
  <c r="Z152" i="71"/>
  <c r="V152" i="71"/>
  <c r="X144" i="71"/>
  <c r="Z144" i="71" s="1"/>
  <c r="Z140" i="71"/>
  <c r="Z139" i="71"/>
  <c r="Z138" i="71"/>
  <c r="Z137" i="71"/>
  <c r="Z136" i="71"/>
  <c r="Z141" i="71" s="1"/>
  <c r="X133" i="71"/>
  <c r="Z133" i="71" s="1"/>
  <c r="X132" i="71"/>
  <c r="Z132" i="71" s="1"/>
  <c r="X131" i="71"/>
  <c r="Z131" i="71" s="1"/>
  <c r="X130" i="71"/>
  <c r="Z130" i="71" s="1"/>
  <c r="X129" i="71"/>
  <c r="Z129" i="71" s="1"/>
  <c r="Z134" i="71" s="1"/>
  <c r="Y143" i="71" s="1"/>
  <c r="Z143" i="71" s="1"/>
  <c r="Z145" i="71" s="1"/>
  <c r="Z126" i="71"/>
  <c r="V126" i="71"/>
  <c r="V113" i="71"/>
  <c r="V102" i="71"/>
  <c r="X98" i="71"/>
  <c r="Z98" i="71" s="1"/>
  <c r="X97" i="71"/>
  <c r="Z97" i="71" s="1"/>
  <c r="X96" i="71"/>
  <c r="Z96" i="71" s="1"/>
  <c r="X92" i="71"/>
  <c r="Z92" i="71" s="1"/>
  <c r="X91" i="71"/>
  <c r="Z91" i="71" s="1"/>
  <c r="X90" i="71"/>
  <c r="Z90" i="71" s="1"/>
  <c r="V87" i="71"/>
  <c r="Z78" i="71"/>
  <c r="Z79" i="71" s="1"/>
  <c r="V70" i="71"/>
  <c r="Z62" i="71"/>
  <c r="Z61" i="71"/>
  <c r="Z63" i="71" s="1"/>
  <c r="V53" i="71"/>
  <c r="V42" i="71"/>
  <c r="I33" i="71"/>
  <c r="I32" i="71"/>
  <c r="I31" i="71"/>
  <c r="I29" i="71"/>
  <c r="I28" i="71"/>
  <c r="I27" i="71"/>
  <c r="V26" i="71"/>
  <c r="I25" i="71"/>
  <c r="I24" i="71"/>
  <c r="Z22" i="71"/>
  <c r="I21" i="71"/>
  <c r="I19" i="71"/>
  <c r="Z17" i="71"/>
  <c r="I17" i="71"/>
  <c r="Z16" i="71"/>
  <c r="Z15" i="71"/>
  <c r="Z18" i="71" s="1"/>
  <c r="V7" i="71"/>
  <c r="X96" i="62"/>
  <c r="X97" i="62"/>
  <c r="X98" i="62"/>
  <c r="Z97" i="62"/>
  <c r="Z98" i="62"/>
  <c r="X91" i="62"/>
  <c r="X92" i="62"/>
  <c r="X90" i="62"/>
  <c r="V87" i="62"/>
  <c r="X144" i="62"/>
  <c r="X130" i="62"/>
  <c r="X131" i="62"/>
  <c r="X132" i="62"/>
  <c r="X133" i="62"/>
  <c r="X129" i="62"/>
  <c r="Z140" i="62"/>
  <c r="Z139" i="62"/>
  <c r="Z138" i="62"/>
  <c r="Z137" i="62"/>
  <c r="Z136" i="62"/>
  <c r="Z141" i="62" s="1"/>
  <c r="V126" i="62"/>
  <c r="V152" i="62"/>
  <c r="X155" i="62"/>
  <c r="Z155" i="62"/>
  <c r="X156" i="62"/>
  <c r="Z156" i="62"/>
  <c r="V113" i="62"/>
  <c r="Z91" i="62" s="1"/>
  <c r="X116" i="62"/>
  <c r="Z116" i="62"/>
  <c r="X117" i="62"/>
  <c r="Z117" i="62"/>
  <c r="Z118" i="62"/>
  <c r="Y120" i="62"/>
  <c r="Z120" i="62"/>
  <c r="X121" i="62"/>
  <c r="Z121" i="62"/>
  <c r="X122" i="62"/>
  <c r="Z122" i="62"/>
  <c r="Z123" i="62"/>
  <c r="V102" i="62"/>
  <c r="X105" i="62"/>
  <c r="Z105" i="62"/>
  <c r="Z106" i="62"/>
  <c r="Y108" i="62"/>
  <c r="Z108" i="62"/>
  <c r="X109" i="62"/>
  <c r="Z109" i="62"/>
  <c r="Z110" i="62"/>
  <c r="V70" i="62"/>
  <c r="X73" i="62"/>
  <c r="Z73" i="62"/>
  <c r="X74" i="62"/>
  <c r="Z74" i="62"/>
  <c r="X75" i="62"/>
  <c r="Z75" i="62"/>
  <c r="Z76" i="62"/>
  <c r="Z78" i="62"/>
  <c r="Z79" i="62"/>
  <c r="Y81" i="62"/>
  <c r="Z81" i="62"/>
  <c r="X82" i="62"/>
  <c r="Z82" i="62"/>
  <c r="X83" i="62"/>
  <c r="Z83" i="62"/>
  <c r="Z84" i="62"/>
  <c r="V53" i="62"/>
  <c r="X56" i="62"/>
  <c r="Z56" i="62"/>
  <c r="X57" i="62"/>
  <c r="Z57" i="62"/>
  <c r="X58" i="62"/>
  <c r="Z58" i="62"/>
  <c r="Z59" i="62"/>
  <c r="Z61" i="62"/>
  <c r="Z62" i="62"/>
  <c r="Z63" i="62"/>
  <c r="Y65" i="62"/>
  <c r="Z65" i="62"/>
  <c r="X66" i="62"/>
  <c r="Z66" i="62"/>
  <c r="Z67" i="62"/>
  <c r="V42" i="62"/>
  <c r="X45" i="62"/>
  <c r="Z45" i="62"/>
  <c r="X46" i="62"/>
  <c r="Z46" i="62"/>
  <c r="Z47" i="62"/>
  <c r="Y49" i="62"/>
  <c r="Z49" i="62"/>
  <c r="Z50" i="62"/>
  <c r="V26" i="62"/>
  <c r="X29" i="62"/>
  <c r="Z29" i="62"/>
  <c r="X30" i="62"/>
  <c r="Z30" i="62"/>
  <c r="X31" i="62"/>
  <c r="Z31" i="62"/>
  <c r="Z32" i="62"/>
  <c r="Y34" i="62"/>
  <c r="Z34" i="62"/>
  <c r="X35" i="62"/>
  <c r="Z35" i="62"/>
  <c r="Z36" i="62"/>
  <c r="V7" i="62"/>
  <c r="X10" i="62"/>
  <c r="Z10" i="62"/>
  <c r="X11" i="62"/>
  <c r="Z11" i="62"/>
  <c r="X12" i="62"/>
  <c r="Z12" i="62"/>
  <c r="Z13" i="62"/>
  <c r="Z15" i="62"/>
  <c r="Z16" i="62"/>
  <c r="Z17" i="62"/>
  <c r="Z18" i="62"/>
  <c r="Y20" i="62"/>
  <c r="Z20" i="62"/>
  <c r="X21" i="62"/>
  <c r="Z21" i="62"/>
  <c r="Z22" i="62"/>
  <c r="Z23" i="62"/>
  <c r="Y609" i="65"/>
  <c r="AA609" i="65" s="1"/>
  <c r="AA605" i="65"/>
  <c r="Z604" i="65"/>
  <c r="AA604" i="65" s="1"/>
  <c r="AA603" i="65"/>
  <c r="AA606" i="65" s="1"/>
  <c r="Y600" i="65"/>
  <c r="AA600" i="65" s="1"/>
  <c r="Y599" i="65"/>
  <c r="AA599" i="65" s="1"/>
  <c r="AA601" i="65" s="1"/>
  <c r="Z608" i="65" s="1"/>
  <c r="AA608" i="65" s="1"/>
  <c r="AA610" i="65" s="1"/>
  <c r="AA596" i="65"/>
  <c r="W596" i="65"/>
  <c r="AA589" i="65"/>
  <c r="AA588" i="65"/>
  <c r="AA587" i="65"/>
  <c r="AA590" i="65" s="1"/>
  <c r="Y584" i="65"/>
  <c r="AA584" i="65" s="1"/>
  <c r="Y583" i="65"/>
  <c r="AA583" i="65" s="1"/>
  <c r="Y582" i="65"/>
  <c r="AA582" i="65" s="1"/>
  <c r="AA585" i="65" s="1"/>
  <c r="Z592" i="65" s="1"/>
  <c r="AA592" i="65" s="1"/>
  <c r="AA593" i="65" s="1"/>
  <c r="AA579" i="65"/>
  <c r="W579" i="65"/>
  <c r="Y575" i="65"/>
  <c r="AA575" i="65" s="1"/>
  <c r="Y574" i="65"/>
  <c r="AA574" i="65" s="1"/>
  <c r="Y573" i="65"/>
  <c r="AA573" i="65" s="1"/>
  <c r="AA569" i="65"/>
  <c r="AA568" i="65"/>
  <c r="AA567" i="65"/>
  <c r="AA566" i="65"/>
  <c r="AA565" i="65"/>
  <c r="AA564" i="65"/>
  <c r="AA563" i="65"/>
  <c r="AA570" i="65" s="1"/>
  <c r="Y560" i="65"/>
  <c r="AA560" i="65" s="1"/>
  <c r="Y559" i="65"/>
  <c r="AA559" i="65" s="1"/>
  <c r="Y558" i="65"/>
  <c r="AA558" i="65" s="1"/>
  <c r="AA561" i="65" s="1"/>
  <c r="Z572" i="65" s="1"/>
  <c r="AA572" i="65" s="1"/>
  <c r="AA576" i="65" s="1"/>
  <c r="AA555" i="65"/>
  <c r="W555" i="65"/>
  <c r="Z548" i="65"/>
  <c r="AA548" i="65" s="1"/>
  <c r="AA547" i="65"/>
  <c r="AA549" i="65" s="1"/>
  <c r="Y544" i="65"/>
  <c r="AA544" i="65" s="1"/>
  <c r="Y543" i="65"/>
  <c r="AA543" i="65" s="1"/>
  <c r="Y542" i="65"/>
  <c r="AA542" i="65" s="1"/>
  <c r="AA545" i="65" s="1"/>
  <c r="Z551" i="65" s="1"/>
  <c r="AA551" i="65" s="1"/>
  <c r="AA552" i="65" s="1"/>
  <c r="AA539" i="65"/>
  <c r="W539" i="65"/>
  <c r="AA532" i="65"/>
  <c r="AA531" i="65"/>
  <c r="AA530" i="65"/>
  <c r="AA533" i="65" s="1"/>
  <c r="Y527" i="65"/>
  <c r="AA527" i="65" s="1"/>
  <c r="Y526" i="65"/>
  <c r="AA526" i="65" s="1"/>
  <c r="Y525" i="65"/>
  <c r="AA525" i="65" s="1"/>
  <c r="AA528" i="65" s="1"/>
  <c r="Z535" i="65" s="1"/>
  <c r="AA535" i="65" s="1"/>
  <c r="AA536" i="65" s="1"/>
  <c r="AA522" i="65"/>
  <c r="W522" i="65"/>
  <c r="Y517" i="65"/>
  <c r="AA517" i="65" s="1"/>
  <c r="Y516" i="65"/>
  <c r="AA516" i="65" s="1"/>
  <c r="Y515" i="65"/>
  <c r="AA515" i="65" s="1"/>
  <c r="AA512" i="65"/>
  <c r="AA511" i="65"/>
  <c r="AA510" i="65"/>
  <c r="AA509" i="65"/>
  <c r="AA508" i="65"/>
  <c r="AA513" i="65" s="1"/>
  <c r="Y505" i="65"/>
  <c r="AA505" i="65" s="1"/>
  <c r="Y504" i="65"/>
  <c r="AA504" i="65" s="1"/>
  <c r="Y503" i="65"/>
  <c r="AA503" i="65" s="1"/>
  <c r="Y502" i="65"/>
  <c r="AA502" i="65" s="1"/>
  <c r="Y501" i="65"/>
  <c r="AA501" i="65" s="1"/>
  <c r="AA506" i="65" s="1"/>
  <c r="Z518" i="65" s="1"/>
  <c r="AA518" i="65" s="1"/>
  <c r="W497" i="65"/>
  <c r="AA489" i="65"/>
  <c r="AA491" i="65" s="1"/>
  <c r="Y486" i="65"/>
  <c r="AA486" i="65" s="1"/>
  <c r="Y485" i="65"/>
  <c r="AA485" i="65" s="1"/>
  <c r="Y484" i="65"/>
  <c r="AA484" i="65" s="1"/>
  <c r="AA487" i="65" s="1"/>
  <c r="Z493" i="65" s="1"/>
  <c r="AA493" i="65" s="1"/>
  <c r="AA494" i="65" s="1"/>
  <c r="AA481" i="65"/>
  <c r="W481" i="65"/>
  <c r="Z474" i="65"/>
  <c r="AA474" i="65" s="1"/>
  <c r="AA473" i="65"/>
  <c r="AA475" i="65" s="1"/>
  <c r="Y470" i="65"/>
  <c r="AA470" i="65" s="1"/>
  <c r="Y469" i="65"/>
  <c r="AA469" i="65" s="1"/>
  <c r="Y468" i="65"/>
  <c r="AA468" i="65" s="1"/>
  <c r="AA471" i="65" s="1"/>
  <c r="Z477" i="65" s="1"/>
  <c r="AA477" i="65" s="1"/>
  <c r="AA478" i="65" s="1"/>
  <c r="AA465" i="65"/>
  <c r="W465" i="65"/>
  <c r="AA458" i="65"/>
  <c r="AA457" i="65"/>
  <c r="AA456" i="65"/>
  <c r="AA459" i="65" s="1"/>
  <c r="Y453" i="65"/>
  <c r="AA453" i="65" s="1"/>
  <c r="AA452" i="65"/>
  <c r="Y451" i="65"/>
  <c r="AA451" i="65" s="1"/>
  <c r="AA454" i="65" s="1"/>
  <c r="Z461" i="65" s="1"/>
  <c r="AA461" i="65" s="1"/>
  <c r="AA462" i="65" s="1"/>
  <c r="AA448" i="65"/>
  <c r="W448" i="65"/>
  <c r="Y443" i="65"/>
  <c r="AA443" i="65" s="1"/>
  <c r="Y442" i="65"/>
  <c r="AA442" i="65" s="1"/>
  <c r="AA439" i="65"/>
  <c r="AA438" i="65"/>
  <c r="AA437" i="65"/>
  <c r="AA436" i="65"/>
  <c r="AA435" i="65"/>
  <c r="AA434" i="65"/>
  <c r="AA433" i="65"/>
  <c r="AA440" i="65" s="1"/>
  <c r="Y430" i="65"/>
  <c r="AA430" i="65" s="1"/>
  <c r="Y429" i="65"/>
  <c r="AA429" i="65" s="1"/>
  <c r="Y428" i="65"/>
  <c r="AA428" i="65" s="1"/>
  <c r="Y427" i="65"/>
  <c r="AA427" i="65" s="1"/>
  <c r="Y426" i="65"/>
  <c r="AA426" i="65" s="1"/>
  <c r="AA431" i="65" s="1"/>
  <c r="Z444" i="65" s="1"/>
  <c r="AA444" i="65" s="1"/>
  <c r="W423" i="65"/>
  <c r="Y419" i="65"/>
  <c r="AA419" i="65" s="1"/>
  <c r="Z415" i="65"/>
  <c r="AA415" i="65" s="1"/>
  <c r="AA414" i="65"/>
  <c r="AA416" i="65" s="1"/>
  <c r="Y411" i="65"/>
  <c r="AA411" i="65" s="1"/>
  <c r="Y410" i="65"/>
  <c r="AA410" i="65" s="1"/>
  <c r="AA412" i="65" s="1"/>
  <c r="Z418" i="65" s="1"/>
  <c r="AA418" i="65" s="1"/>
  <c r="AA420" i="65" s="1"/>
  <c r="AA407" i="65"/>
  <c r="W407" i="65"/>
  <c r="AA400" i="65"/>
  <c r="AA399" i="65"/>
  <c r="AA398" i="65"/>
  <c r="AA401" i="65" s="1"/>
  <c r="Y395" i="65"/>
  <c r="AA395" i="65" s="1"/>
  <c r="Y394" i="65"/>
  <c r="AA394" i="65" s="1"/>
  <c r="AA396" i="65" s="1"/>
  <c r="Z403" i="65" s="1"/>
  <c r="AA403" i="65" s="1"/>
  <c r="AA404" i="65" s="1"/>
  <c r="AA391" i="65"/>
  <c r="W391" i="65"/>
  <c r="Y387" i="65"/>
  <c r="AA387" i="65" s="1"/>
  <c r="Y386" i="65"/>
  <c r="AA386" i="65" s="1"/>
  <c r="Y385" i="65"/>
  <c r="AA385" i="65" s="1"/>
  <c r="AA381" i="65"/>
  <c r="AA380" i="65"/>
  <c r="AA379" i="65"/>
  <c r="AA378" i="65"/>
  <c r="AA377" i="65"/>
  <c r="AA382" i="65" s="1"/>
  <c r="Y374" i="65"/>
  <c r="AA374" i="65" s="1"/>
  <c r="Y373" i="65"/>
  <c r="AA373" i="65" s="1"/>
  <c r="Y372" i="65"/>
  <c r="AA372" i="65" s="1"/>
  <c r="AA375" i="65" s="1"/>
  <c r="Z384" i="65" s="1"/>
  <c r="AA384" i="65" s="1"/>
  <c r="AA388" i="65" s="1"/>
  <c r="AA369" i="65"/>
  <c r="W369" i="65"/>
  <c r="Y365" i="65"/>
  <c r="AA365" i="65" s="1"/>
  <c r="Z361" i="65"/>
  <c r="AA361" i="65" s="1"/>
  <c r="AA360" i="65"/>
  <c r="AA362" i="65" s="1"/>
  <c r="Y357" i="65"/>
  <c r="AA357" i="65" s="1"/>
  <c r="Y356" i="65"/>
  <c r="AA356" i="65" s="1"/>
  <c r="AA358" i="65" s="1"/>
  <c r="Z364" i="65" s="1"/>
  <c r="AA364" i="65" s="1"/>
  <c r="AA366" i="65" s="1"/>
  <c r="AA353" i="65"/>
  <c r="W353" i="65"/>
  <c r="AA346" i="65"/>
  <c r="AA345" i="65"/>
  <c r="AA344" i="65"/>
  <c r="AA347" i="65" s="1"/>
  <c r="Y341" i="65"/>
  <c r="AA341" i="65" s="1"/>
  <c r="Y340" i="65"/>
  <c r="AA340" i="65" s="1"/>
  <c r="Y339" i="65"/>
  <c r="AA339" i="65" s="1"/>
  <c r="AA342" i="65" s="1"/>
  <c r="Z349" i="65" s="1"/>
  <c r="AA349" i="65" s="1"/>
  <c r="AA350" i="65" s="1"/>
  <c r="AA336" i="65"/>
  <c r="W336" i="65"/>
  <c r="Y332" i="65"/>
  <c r="AA332" i="65" s="1"/>
  <c r="Y331" i="65"/>
  <c r="AA331" i="65" s="1"/>
  <c r="AA327" i="65"/>
  <c r="AA326" i="65"/>
  <c r="AA325" i="65"/>
  <c r="AA324" i="65"/>
  <c r="AA323" i="65"/>
  <c r="AA328" i="65" s="1"/>
  <c r="Y320" i="65"/>
  <c r="AA320" i="65" s="1"/>
  <c r="Y319" i="65"/>
  <c r="AA319" i="65" s="1"/>
  <c r="Y318" i="65"/>
  <c r="AA318" i="65" s="1"/>
  <c r="AA321" i="65" s="1"/>
  <c r="Z330" i="65" s="1"/>
  <c r="AA330" i="65" s="1"/>
  <c r="AA333" i="65" s="1"/>
  <c r="AA315" i="65"/>
  <c r="W315" i="65"/>
  <c r="Y311" i="65"/>
  <c r="AA311" i="65" s="1"/>
  <c r="Z307" i="65"/>
  <c r="AA307" i="65" s="1"/>
  <c r="AA306" i="65"/>
  <c r="AA308" i="65" s="1"/>
  <c r="Y302" i="65"/>
  <c r="AA302" i="65" s="1"/>
  <c r="Y301" i="65"/>
  <c r="AA301" i="65" s="1"/>
  <c r="AA304" i="65" s="1"/>
  <c r="Z310" i="65" s="1"/>
  <c r="AA310" i="65" s="1"/>
  <c r="AA312" i="65" s="1"/>
  <c r="AA298" i="65"/>
  <c r="W298" i="65"/>
  <c r="AA291" i="65"/>
  <c r="AA290" i="65"/>
  <c r="AA289" i="65"/>
  <c r="AA292" i="65" s="1"/>
  <c r="Y286" i="65"/>
  <c r="AA286" i="65" s="1"/>
  <c r="Y285" i="65"/>
  <c r="AA285" i="65" s="1"/>
  <c r="AA287" i="65" s="1"/>
  <c r="Z294" i="65" s="1"/>
  <c r="AA294" i="65" s="1"/>
  <c r="AA295" i="65" s="1"/>
  <c r="AA282" i="65"/>
  <c r="W282" i="65"/>
  <c r="Y278" i="65"/>
  <c r="AA278" i="65" s="1"/>
  <c r="Y277" i="65"/>
  <c r="AA277" i="65" s="1"/>
  <c r="AA273" i="65"/>
  <c r="AA272" i="65"/>
  <c r="AA271" i="65"/>
  <c r="AA270" i="65"/>
  <c r="AA269" i="65"/>
  <c r="AA268" i="65"/>
  <c r="AA274" i="65" s="1"/>
  <c r="Y265" i="65"/>
  <c r="AA265" i="65" s="1"/>
  <c r="Y264" i="65"/>
  <c r="AA264" i="65" s="1"/>
  <c r="Y263" i="65"/>
  <c r="AA263" i="65" s="1"/>
  <c r="AA266" i="65" s="1"/>
  <c r="Z276" i="65" s="1"/>
  <c r="AA276" i="65" s="1"/>
  <c r="AA279" i="65" s="1"/>
  <c r="AA260" i="65"/>
  <c r="W260" i="65"/>
  <c r="Y256" i="65"/>
  <c r="AA256" i="65" s="1"/>
  <c r="Z252" i="65"/>
  <c r="AA252" i="65" s="1"/>
  <c r="AA251" i="65"/>
  <c r="AA253" i="65" s="1"/>
  <c r="Y248" i="65"/>
  <c r="AA248" i="65" s="1"/>
  <c r="Y247" i="65"/>
  <c r="AA247" i="65" s="1"/>
  <c r="AA249" i="65" s="1"/>
  <c r="Z255" i="65" s="1"/>
  <c r="AA255" i="65" s="1"/>
  <c r="AA257" i="65" s="1"/>
  <c r="AA244" i="65"/>
  <c r="W244" i="65"/>
  <c r="AA237" i="65"/>
  <c r="AA236" i="65"/>
  <c r="AA235" i="65"/>
  <c r="AA238" i="65" s="1"/>
  <c r="Y232" i="65"/>
  <c r="AA232" i="65" s="1"/>
  <c r="Y231" i="65"/>
  <c r="AA231" i="65" s="1"/>
  <c r="AA233" i="65" s="1"/>
  <c r="Z240" i="65" s="1"/>
  <c r="AA240" i="65" s="1"/>
  <c r="AA241" i="65" s="1"/>
  <c r="AA228" i="65"/>
  <c r="W228" i="65"/>
  <c r="Y224" i="65"/>
  <c r="AA224" i="65" s="1"/>
  <c r="Y223" i="65"/>
  <c r="AA223" i="65" s="1"/>
  <c r="AA219" i="65"/>
  <c r="AA218" i="65"/>
  <c r="AA217" i="65"/>
  <c r="AA216" i="65"/>
  <c r="AA215" i="65"/>
  <c r="AA220" i="65" s="1"/>
  <c r="Y212" i="65"/>
  <c r="AA212" i="65" s="1"/>
  <c r="Y211" i="65"/>
  <c r="AA211" i="65" s="1"/>
  <c r="Y210" i="65"/>
  <c r="AA210" i="65" s="1"/>
  <c r="AA213" i="65" s="1"/>
  <c r="Z222" i="65" s="1"/>
  <c r="AA222" i="65" s="1"/>
  <c r="AA225" i="65" s="1"/>
  <c r="AA207" i="65"/>
  <c r="W207" i="65"/>
  <c r="Y203" i="65"/>
  <c r="AA203" i="65" s="1"/>
  <c r="Z199" i="65"/>
  <c r="AA199" i="65" s="1"/>
  <c r="AA198" i="65"/>
  <c r="AA200" i="65" s="1"/>
  <c r="Y195" i="65"/>
  <c r="AA195" i="65" s="1"/>
  <c r="Y194" i="65"/>
  <c r="AA194" i="65" s="1"/>
  <c r="AA196" i="65" s="1"/>
  <c r="Z202" i="65" s="1"/>
  <c r="AA202" i="65" s="1"/>
  <c r="AA204" i="65" s="1"/>
  <c r="AA191" i="65"/>
  <c r="W191" i="65"/>
  <c r="AA183" i="65"/>
  <c r="AA182" i="65"/>
  <c r="AA181" i="65"/>
  <c r="AA184" i="65" s="1"/>
  <c r="Y178" i="65"/>
  <c r="AA178" i="65" s="1"/>
  <c r="Y177" i="65"/>
  <c r="AA177" i="65" s="1"/>
  <c r="AA179" i="65" s="1"/>
  <c r="Z186" i="65" s="1"/>
  <c r="AA186" i="65" s="1"/>
  <c r="AA187" i="65" s="1"/>
  <c r="AA174" i="65"/>
  <c r="W174" i="65"/>
  <c r="Y170" i="65"/>
  <c r="AA170" i="65" s="1"/>
  <c r="Y169" i="65"/>
  <c r="AA169" i="65" s="1"/>
  <c r="AA165" i="65"/>
  <c r="AA164" i="65"/>
  <c r="AA163" i="65"/>
  <c r="AA162" i="65"/>
  <c r="AA161" i="65"/>
  <c r="AA160" i="65"/>
  <c r="AA166" i="65" s="1"/>
  <c r="Y157" i="65"/>
  <c r="AA157" i="65" s="1"/>
  <c r="Y156" i="65"/>
  <c r="AA156" i="65" s="1"/>
  <c r="Y155" i="65"/>
  <c r="AA155" i="65" s="1"/>
  <c r="AA158" i="65" s="1"/>
  <c r="Z168" i="65" s="1"/>
  <c r="AA168" i="65" s="1"/>
  <c r="AA171" i="65" s="1"/>
  <c r="AA152" i="65"/>
  <c r="W152" i="65"/>
  <c r="Y148" i="65"/>
  <c r="AA148" i="65" s="1"/>
  <c r="AA144" i="65"/>
  <c r="AA143" i="65"/>
  <c r="AA142" i="65"/>
  <c r="AA141" i="65"/>
  <c r="AA145" i="65" s="1"/>
  <c r="Y138" i="65"/>
  <c r="AA138" i="65" s="1"/>
  <c r="Y137" i="65"/>
  <c r="AA137" i="65" s="1"/>
  <c r="Y136" i="65"/>
  <c r="AA136" i="65" s="1"/>
  <c r="AA139" i="65" s="1"/>
  <c r="Z147" i="65" s="1"/>
  <c r="AA147" i="65" s="1"/>
  <c r="AA149" i="65" s="1"/>
  <c r="AA133" i="65"/>
  <c r="W133" i="65"/>
  <c r="Y129" i="65"/>
  <c r="AA129" i="65" s="1"/>
  <c r="AA125" i="65"/>
  <c r="AA124" i="65"/>
  <c r="AA123" i="65"/>
  <c r="AA122" i="65"/>
  <c r="AA121" i="65"/>
  <c r="AA126" i="65" s="1"/>
  <c r="Y118" i="65"/>
  <c r="AA118" i="65" s="1"/>
  <c r="Y117" i="65"/>
  <c r="AA117" i="65" s="1"/>
  <c r="Y116" i="65"/>
  <c r="AA116" i="65" s="1"/>
  <c r="Y115" i="65"/>
  <c r="AA115" i="65" s="1"/>
  <c r="Y114" i="65"/>
  <c r="AA114" i="65" s="1"/>
  <c r="AA119" i="65" s="1"/>
  <c r="Z128" i="65" s="1"/>
  <c r="AA128" i="65" s="1"/>
  <c r="AA130" i="65" s="1"/>
  <c r="AA111" i="65"/>
  <c r="W111" i="65"/>
  <c r="E21" i="65"/>
  <c r="E20" i="65"/>
  <c r="F20" i="65" s="1"/>
  <c r="E19" i="65"/>
  <c r="E17" i="65"/>
  <c r="E16" i="65"/>
  <c r="F16" i="65" s="1"/>
  <c r="AA22" i="65"/>
  <c r="Y21" i="65"/>
  <c r="AA21" i="65" s="1"/>
  <c r="E13" i="65"/>
  <c r="E12" i="65"/>
  <c r="F12" i="65" s="1"/>
  <c r="E11" i="65"/>
  <c r="AA17" i="65"/>
  <c r="AA16" i="65"/>
  <c r="E8" i="65"/>
  <c r="F8" i="65" s="1"/>
  <c r="AA15" i="65"/>
  <c r="AA18" i="65" s="1"/>
  <c r="E7" i="65"/>
  <c r="F7" i="65" s="1"/>
  <c r="Y12" i="65"/>
  <c r="AA12" i="65" s="1"/>
  <c r="Y11" i="65"/>
  <c r="AA11" i="65" s="1"/>
  <c r="Y10" i="65"/>
  <c r="AA10" i="65" s="1"/>
  <c r="AA13" i="65" s="1"/>
  <c r="Z20" i="65" s="1"/>
  <c r="AA20" i="65" s="1"/>
  <c r="AA23" i="65" s="1"/>
  <c r="AA7" i="65"/>
  <c r="W7" i="65"/>
  <c r="W55" i="64"/>
  <c r="W111" i="64"/>
  <c r="W134" i="64"/>
  <c r="W135" i="64"/>
  <c r="W119" i="64"/>
  <c r="W120" i="64"/>
  <c r="W121" i="64"/>
  <c r="W122" i="64"/>
  <c r="W118" i="64"/>
  <c r="W144" i="64"/>
  <c r="W145" i="64"/>
  <c r="W143" i="64"/>
  <c r="W161" i="64"/>
  <c r="W162" i="64"/>
  <c r="W160" i="64"/>
  <c r="W177" i="64"/>
  <c r="W178" i="64"/>
  <c r="W176" i="64"/>
  <c r="Y181" i="64"/>
  <c r="Y183" i="64" s="1"/>
  <c r="Y178" i="64"/>
  <c r="Y177" i="64"/>
  <c r="Y176" i="64"/>
  <c r="Y179" i="64" s="1"/>
  <c r="X185" i="64" s="1"/>
  <c r="Y185" i="64" s="1"/>
  <c r="Y186" i="64" s="1"/>
  <c r="Y173" i="64"/>
  <c r="H17" i="64" s="1"/>
  <c r="U173" i="64"/>
  <c r="X166" i="64"/>
  <c r="Y166" i="64" s="1"/>
  <c r="Y165" i="64"/>
  <c r="Y167" i="64" s="1"/>
  <c r="Y162" i="64"/>
  <c r="Y161" i="64"/>
  <c r="Y160" i="64"/>
  <c r="Y163" i="64" s="1"/>
  <c r="X169" i="64" s="1"/>
  <c r="Y169" i="64" s="1"/>
  <c r="Y170" i="64" s="1"/>
  <c r="Y157" i="64"/>
  <c r="H16" i="64" s="1"/>
  <c r="U157" i="64"/>
  <c r="Y150" i="64"/>
  <c r="Y149" i="64"/>
  <c r="Y148" i="64"/>
  <c r="Y151" i="64" s="1"/>
  <c r="Y145" i="64"/>
  <c r="Y144" i="64"/>
  <c r="Y143" i="64"/>
  <c r="Y146" i="64" s="1"/>
  <c r="X153" i="64" s="1"/>
  <c r="Y153" i="64" s="1"/>
  <c r="Y154" i="64" s="1"/>
  <c r="Y140" i="64"/>
  <c r="H15" i="64" s="1"/>
  <c r="U140" i="64"/>
  <c r="Y135" i="64"/>
  <c r="Y134" i="64"/>
  <c r="Y131" i="64"/>
  <c r="Y130" i="64"/>
  <c r="Y129" i="64"/>
  <c r="Y128" i="64"/>
  <c r="Y127" i="64"/>
  <c r="Y126" i="64"/>
  <c r="Y125" i="64"/>
  <c r="Y132" i="64" s="1"/>
  <c r="Y122" i="64"/>
  <c r="Y121" i="64"/>
  <c r="Y120" i="64"/>
  <c r="Y119" i="64"/>
  <c r="Y118" i="64"/>
  <c r="Y123" i="64" s="1"/>
  <c r="X136" i="64" s="1"/>
  <c r="Y136" i="64" s="1"/>
  <c r="U115" i="64"/>
  <c r="Y111" i="64"/>
  <c r="X107" i="64"/>
  <c r="Y107" i="64" s="1"/>
  <c r="Y106" i="64"/>
  <c r="Y108" i="64" s="1"/>
  <c r="W103" i="64"/>
  <c r="Y103" i="64" s="1"/>
  <c r="W102" i="64"/>
  <c r="Y102" i="64" s="1"/>
  <c r="Y104" i="64" s="1"/>
  <c r="X110" i="64" s="1"/>
  <c r="Y110" i="64" s="1"/>
  <c r="Y112" i="64" s="1"/>
  <c r="Y99" i="64"/>
  <c r="U99" i="64"/>
  <c r="Y92" i="64"/>
  <c r="Y91" i="64"/>
  <c r="Y90" i="64"/>
  <c r="Y93" i="64" s="1"/>
  <c r="W87" i="64"/>
  <c r="Y87" i="64" s="1"/>
  <c r="W86" i="64"/>
  <c r="Y86" i="64" s="1"/>
  <c r="Y88" i="64" s="1"/>
  <c r="X95" i="64" s="1"/>
  <c r="Y95" i="64" s="1"/>
  <c r="Y96" i="64" s="1"/>
  <c r="Y83" i="64"/>
  <c r="U83" i="64"/>
  <c r="W79" i="64"/>
  <c r="Y79" i="64" s="1"/>
  <c r="W78" i="64"/>
  <c r="Y78" i="64" s="1"/>
  <c r="W77" i="64"/>
  <c r="Y77" i="64" s="1"/>
  <c r="Y73" i="64"/>
  <c r="Y72" i="64"/>
  <c r="Y71" i="64"/>
  <c r="Y70" i="64"/>
  <c r="Y69" i="64"/>
  <c r="Y74" i="64" s="1"/>
  <c r="W66" i="64"/>
  <c r="Y66" i="64" s="1"/>
  <c r="W65" i="64"/>
  <c r="Y65" i="64" s="1"/>
  <c r="W64" i="64"/>
  <c r="Y64" i="64" s="1"/>
  <c r="Y67" i="64" s="1"/>
  <c r="X76" i="64" s="1"/>
  <c r="Y76" i="64" s="1"/>
  <c r="Y80" i="64" s="1"/>
  <c r="Y61" i="64"/>
  <c r="U61" i="64"/>
  <c r="Y55" i="64"/>
  <c r="X51" i="64"/>
  <c r="Y51" i="64" s="1"/>
  <c r="Y50" i="64"/>
  <c r="Y52" i="64" s="1"/>
  <c r="W47" i="64"/>
  <c r="Y47" i="64" s="1"/>
  <c r="W46" i="64"/>
  <c r="Y46" i="64" s="1"/>
  <c r="Y48" i="64" s="1"/>
  <c r="X54" i="64" s="1"/>
  <c r="Y54" i="64" s="1"/>
  <c r="Y56" i="64" s="1"/>
  <c r="Y43" i="64"/>
  <c r="U43" i="64"/>
  <c r="Y36" i="64"/>
  <c r="Y35" i="64"/>
  <c r="Y34" i="64"/>
  <c r="Y37" i="64" s="1"/>
  <c r="W31" i="64"/>
  <c r="Y31" i="64" s="1"/>
  <c r="W30" i="64"/>
  <c r="Y30" i="64" s="1"/>
  <c r="W29" i="64"/>
  <c r="Y29" i="64" s="1"/>
  <c r="Y32" i="64" s="1"/>
  <c r="X39" i="64" s="1"/>
  <c r="Y39" i="64" s="1"/>
  <c r="Y40" i="64" s="1"/>
  <c r="Y26" i="64"/>
  <c r="U26" i="64"/>
  <c r="W22" i="64"/>
  <c r="Y22" i="64" s="1"/>
  <c r="W21" i="64"/>
  <c r="Y21" i="64" s="1"/>
  <c r="Y17" i="64"/>
  <c r="Y16" i="64"/>
  <c r="Y15" i="64"/>
  <c r="Y14" i="64"/>
  <c r="Y13" i="64"/>
  <c r="Y18" i="64" s="1"/>
  <c r="W10" i="64"/>
  <c r="Y10" i="64" s="1"/>
  <c r="W9" i="64"/>
  <c r="Y9" i="64" s="1"/>
  <c r="W8" i="64"/>
  <c r="Y8" i="64" s="1"/>
  <c r="Y11" i="64" s="1"/>
  <c r="X20" i="64" s="1"/>
  <c r="Y20" i="64" s="1"/>
  <c r="Y23" i="64" s="1"/>
  <c r="Y5" i="64"/>
  <c r="U5" i="64"/>
  <c r="H12" i="64"/>
  <c r="H11" i="64"/>
  <c r="H10" i="64"/>
  <c r="H8" i="64"/>
  <c r="H7" i="64"/>
  <c r="H6" i="64"/>
  <c r="X350" i="62"/>
  <c r="Z350" i="62" s="1"/>
  <c r="Y346" i="62"/>
  <c r="Z346" i="62" s="1"/>
  <c r="Z345" i="62"/>
  <c r="Z347" i="62" s="1"/>
  <c r="X342" i="62"/>
  <c r="Z342" i="62" s="1"/>
  <c r="X341" i="62"/>
  <c r="Z341" i="62" s="1"/>
  <c r="Z343" i="62" s="1"/>
  <c r="Y349" i="62" s="1"/>
  <c r="Z349" i="62" s="1"/>
  <c r="Z351" i="62" s="1"/>
  <c r="Z338" i="62"/>
  <c r="V338" i="62"/>
  <c r="Z331" i="62"/>
  <c r="Z330" i="62"/>
  <c r="Z329" i="62"/>
  <c r="Z332" i="62" s="1"/>
  <c r="X326" i="62"/>
  <c r="Z326" i="62" s="1"/>
  <c r="X325" i="62"/>
  <c r="Z325" i="62" s="1"/>
  <c r="Z327" i="62" s="1"/>
  <c r="Y334" i="62" s="1"/>
  <c r="Z334" i="62" s="1"/>
  <c r="Z335" i="62" s="1"/>
  <c r="Z322" i="62"/>
  <c r="V322" i="62"/>
  <c r="X318" i="62"/>
  <c r="Z318" i="62" s="1"/>
  <c r="X317" i="62"/>
  <c r="Z317" i="62" s="1"/>
  <c r="Z313" i="62"/>
  <c r="Z312" i="62"/>
  <c r="Z311" i="62"/>
  <c r="Z310" i="62"/>
  <c r="Z309" i="62"/>
  <c r="Z314" i="62" s="1"/>
  <c r="X306" i="62"/>
  <c r="Z306" i="62" s="1"/>
  <c r="X305" i="62"/>
  <c r="Z305" i="62" s="1"/>
  <c r="X304" i="62"/>
  <c r="Z304" i="62" s="1"/>
  <c r="Z307" i="62" s="1"/>
  <c r="Y316" i="62" s="1"/>
  <c r="Z316" i="62" s="1"/>
  <c r="Z319" i="62" s="1"/>
  <c r="Z301" i="62"/>
  <c r="V301" i="62"/>
  <c r="X296" i="62"/>
  <c r="Z296" i="62" s="1"/>
  <c r="Y292" i="62"/>
  <c r="Z292" i="62" s="1"/>
  <c r="Z291" i="62"/>
  <c r="Z293" i="62" s="1"/>
  <c r="X287" i="62"/>
  <c r="Z287" i="62" s="1"/>
  <c r="X286" i="62"/>
  <c r="Z286" i="62" s="1"/>
  <c r="Z289" i="62" s="1"/>
  <c r="Y295" i="62" s="1"/>
  <c r="Z295" i="62" s="1"/>
  <c r="Z297" i="62" s="1"/>
  <c r="Z283" i="62"/>
  <c r="V283" i="62"/>
  <c r="Z276" i="62"/>
  <c r="Z275" i="62"/>
  <c r="Z274" i="62"/>
  <c r="Z277" i="62" s="1"/>
  <c r="X271" i="62"/>
  <c r="Z271" i="62" s="1"/>
  <c r="X270" i="62"/>
  <c r="Z270" i="62" s="1"/>
  <c r="Z272" i="62" s="1"/>
  <c r="Y279" i="62" s="1"/>
  <c r="Z279" i="62" s="1"/>
  <c r="Z280" i="62" s="1"/>
  <c r="Z267" i="62"/>
  <c r="V267" i="62"/>
  <c r="X263" i="62"/>
  <c r="Z263" i="62" s="1"/>
  <c r="X262" i="62"/>
  <c r="Z262" i="62" s="1"/>
  <c r="Z258" i="62"/>
  <c r="Z257" i="62"/>
  <c r="Z256" i="62"/>
  <c r="Z255" i="62"/>
  <c r="Z254" i="62"/>
  <c r="Z253" i="62"/>
  <c r="Z259" i="62" s="1"/>
  <c r="X250" i="62"/>
  <c r="Z250" i="62" s="1"/>
  <c r="X249" i="62"/>
  <c r="Z249" i="62" s="1"/>
  <c r="X248" i="62"/>
  <c r="Z248" i="62" s="1"/>
  <c r="Z251" i="62" s="1"/>
  <c r="Y261" i="62" s="1"/>
  <c r="Z261" i="62" s="1"/>
  <c r="Z264" i="62" s="1"/>
  <c r="Z245" i="62"/>
  <c r="V245" i="62"/>
  <c r="X241" i="62"/>
  <c r="Z241" i="62" s="1"/>
  <c r="Y237" i="62"/>
  <c r="Z237" i="62" s="1"/>
  <c r="Z236" i="62"/>
  <c r="Z238" i="62" s="1"/>
  <c r="X233" i="62"/>
  <c r="Z233" i="62" s="1"/>
  <c r="X232" i="62"/>
  <c r="Z232" i="62" s="1"/>
  <c r="Z234" i="62" s="1"/>
  <c r="Y240" i="62" s="1"/>
  <c r="Z240" i="62" s="1"/>
  <c r="Z242" i="62" s="1"/>
  <c r="Z229" i="62"/>
  <c r="V229" i="62"/>
  <c r="Z221" i="62"/>
  <c r="Z220" i="62"/>
  <c r="Z219" i="62"/>
  <c r="Z222" i="62" s="1"/>
  <c r="X216" i="62"/>
  <c r="Z216" i="62" s="1"/>
  <c r="X215" i="62"/>
  <c r="Z215" i="62" s="1"/>
  <c r="Z217" i="62" s="1"/>
  <c r="Y224" i="62" s="1"/>
  <c r="Z224" i="62" s="1"/>
  <c r="Z225" i="62" s="1"/>
  <c r="Z212" i="62"/>
  <c r="V212" i="62"/>
  <c r="X208" i="62"/>
  <c r="Z208" i="62" s="1"/>
  <c r="X207" i="62"/>
  <c r="Z207" i="62" s="1"/>
  <c r="Z203" i="62"/>
  <c r="Z202" i="62"/>
  <c r="Z201" i="62"/>
  <c r="Z200" i="62"/>
  <c r="Z199" i="62"/>
  <c r="Z198" i="62"/>
  <c r="Z204" i="62" s="1"/>
  <c r="X195" i="62"/>
  <c r="Z195" i="62" s="1"/>
  <c r="X194" i="62"/>
  <c r="Z194" i="62" s="1"/>
  <c r="X193" i="62"/>
  <c r="Z193" i="62" s="1"/>
  <c r="Z196" i="62" s="1"/>
  <c r="Y206" i="62" s="1"/>
  <c r="Z206" i="62" s="1"/>
  <c r="Z209" i="62" s="1"/>
  <c r="Z190" i="62"/>
  <c r="V190" i="62"/>
  <c r="X186" i="62"/>
  <c r="Z186" i="62" s="1"/>
  <c r="Z182" i="62"/>
  <c r="Z181" i="62"/>
  <c r="Z180" i="62"/>
  <c r="Z179" i="62"/>
  <c r="Z183" i="62" s="1"/>
  <c r="X176" i="62"/>
  <c r="Z176" i="62" s="1"/>
  <c r="X175" i="62"/>
  <c r="Z175" i="62" s="1"/>
  <c r="X174" i="62"/>
  <c r="Z174" i="62" s="1"/>
  <c r="Z177" i="62" s="1"/>
  <c r="Y185" i="62" s="1"/>
  <c r="Z185" i="62" s="1"/>
  <c r="Z187" i="62" s="1"/>
  <c r="Z171" i="62"/>
  <c r="I21" i="62" s="1"/>
  <c r="V171" i="62"/>
  <c r="X167" i="62"/>
  <c r="Z167" i="62" s="1"/>
  <c r="I33" i="62"/>
  <c r="I32" i="62"/>
  <c r="I31" i="62"/>
  <c r="Z163" i="62"/>
  <c r="I29" i="62"/>
  <c r="Z162" i="62"/>
  <c r="I28" i="62"/>
  <c r="Z161" i="62"/>
  <c r="I27" i="62"/>
  <c r="Z160" i="62"/>
  <c r="Z164" i="62" s="1"/>
  <c r="I25" i="62"/>
  <c r="X157" i="62"/>
  <c r="Z157" i="62" s="1"/>
  <c r="I24" i="62"/>
  <c r="Z158" i="62"/>
  <c r="H70" i="123" l="1"/>
  <c r="Q70" i="169"/>
  <c r="H62" i="123"/>
  <c r="Q62" i="169"/>
  <c r="H61" i="123"/>
  <c r="Q61" i="169"/>
  <c r="J19" i="72"/>
  <c r="J21" i="72"/>
  <c r="O95" i="167"/>
  <c r="AN95" i="167"/>
  <c r="AL95" i="167"/>
  <c r="AJ95" i="167"/>
  <c r="AI95" i="167"/>
  <c r="AH95" i="167"/>
  <c r="AG95" i="167"/>
  <c r="AF95" i="167"/>
  <c r="G91" i="80"/>
  <c r="I91" i="80" s="1"/>
  <c r="G90" i="80"/>
  <c r="I90" i="80" s="1"/>
  <c r="G89" i="80"/>
  <c r="I89" i="166" s="1" a="1"/>
  <c r="I89" i="166" s="1"/>
  <c r="G88" i="80"/>
  <c r="I88" i="80" s="1"/>
  <c r="G87" i="80"/>
  <c r="I87" i="166" s="1" a="1"/>
  <c r="I87" i="166" s="1"/>
  <c r="G86" i="80"/>
  <c r="I86" i="80" s="1"/>
  <c r="G85" i="80"/>
  <c r="I85" i="80" s="1"/>
  <c r="G82" i="80"/>
  <c r="I82" i="80" s="1"/>
  <c r="G81" i="80"/>
  <c r="I81" i="80" s="1"/>
  <c r="G80" i="80"/>
  <c r="I80" i="80" s="1"/>
  <c r="G79" i="80"/>
  <c r="I79" i="80" s="1"/>
  <c r="G78" i="80"/>
  <c r="I78" i="80" s="1"/>
  <c r="G77" i="80"/>
  <c r="I77" i="80" s="1"/>
  <c r="G76" i="80"/>
  <c r="I76" i="80" s="1"/>
  <c r="G75" i="80"/>
  <c r="I75" i="80" s="1"/>
  <c r="G74" i="80"/>
  <c r="I74" i="80" s="1"/>
  <c r="G73" i="80"/>
  <c r="I73" i="80" s="1"/>
  <c r="G72" i="80"/>
  <c r="I72" i="80" s="1"/>
  <c r="G71" i="80"/>
  <c r="I71" i="166" s="1" a="1"/>
  <c r="I71" i="166" s="1"/>
  <c r="G70" i="80"/>
  <c r="I70" i="166" s="1" a="1"/>
  <c r="I70" i="166" s="1"/>
  <c r="G69" i="80"/>
  <c r="I69" i="166" s="1" a="1"/>
  <c r="I69" i="166" s="1"/>
  <c r="G68" i="80"/>
  <c r="I68" i="166" s="1" a="1"/>
  <c r="I68" i="166" s="1"/>
  <c r="G67" i="80"/>
  <c r="I67" i="80" s="1"/>
  <c r="G66" i="80"/>
  <c r="I66" i="80" s="1"/>
  <c r="G65" i="80"/>
  <c r="I65" i="80" s="1"/>
  <c r="G64" i="80"/>
  <c r="I64" i="80" s="1"/>
  <c r="G63" i="80"/>
  <c r="I63" i="166" s="1" a="1"/>
  <c r="I63" i="166" s="1"/>
  <c r="G62" i="80"/>
  <c r="I62" i="80" s="1"/>
  <c r="G61" i="80"/>
  <c r="I61" i="80" s="1"/>
  <c r="G60" i="80"/>
  <c r="I60" i="80" s="1"/>
  <c r="G59" i="80"/>
  <c r="I59" i="80" s="1"/>
  <c r="G58" i="80"/>
  <c r="I58" i="166" s="1" a="1"/>
  <c r="I58" i="166" s="1"/>
  <c r="G57" i="80"/>
  <c r="I57" i="80" s="1"/>
  <c r="G56" i="80"/>
  <c r="I56" i="80" s="1"/>
  <c r="G55" i="80"/>
  <c r="I55" i="80" s="1"/>
  <c r="G54" i="80"/>
  <c r="I54" i="80" s="1"/>
  <c r="G53" i="80"/>
  <c r="I53" i="80" s="1"/>
  <c r="G52" i="80"/>
  <c r="I52" i="80" s="1"/>
  <c r="G51" i="80"/>
  <c r="I51" i="80" s="1"/>
  <c r="G50" i="80"/>
  <c r="I50" i="80" s="1"/>
  <c r="G49" i="80"/>
  <c r="I49" i="80" s="1"/>
  <c r="G48" i="80"/>
  <c r="I48" i="80" s="1"/>
  <c r="G47" i="80"/>
  <c r="I47" i="80" s="1"/>
  <c r="G46" i="80"/>
  <c r="I46" i="80" s="1"/>
  <c r="G45" i="80"/>
  <c r="I45" i="80" s="1"/>
  <c r="G44" i="80"/>
  <c r="I44" i="80" s="1"/>
  <c r="G42" i="80"/>
  <c r="I42" i="80" s="1"/>
  <c r="G41" i="80"/>
  <c r="I41" i="80" s="1"/>
  <c r="G39" i="80"/>
  <c r="I39" i="80" s="1"/>
  <c r="G38" i="80"/>
  <c r="I38" i="80" s="1"/>
  <c r="G37" i="80"/>
  <c r="I37" i="80" s="1"/>
  <c r="G36" i="80"/>
  <c r="I36" i="80" s="1"/>
  <c r="G35" i="80"/>
  <c r="I35" i="80" s="1"/>
  <c r="G33" i="80"/>
  <c r="I33" i="80" s="1"/>
  <c r="G32" i="80"/>
  <c r="I32" i="80" s="1"/>
  <c r="G31" i="80"/>
  <c r="I31" i="80" s="1"/>
  <c r="G30" i="80"/>
  <c r="I30" i="80" s="1"/>
  <c r="G29" i="80"/>
  <c r="I29" i="80" s="1"/>
  <c r="G28" i="80"/>
  <c r="I28" i="80" s="1"/>
  <c r="G26" i="80"/>
  <c r="I26" i="80" s="1"/>
  <c r="G25" i="80"/>
  <c r="I25" i="80" s="1"/>
  <c r="G24" i="80"/>
  <c r="I24" i="80" s="1"/>
  <c r="G23" i="80"/>
  <c r="I23" i="80" s="1"/>
  <c r="G22" i="80"/>
  <c r="I22" i="80" s="1"/>
  <c r="G21" i="80"/>
  <c r="I21" i="80" s="1"/>
  <c r="G19" i="80"/>
  <c r="I19" i="80" s="1"/>
  <c r="G18" i="80"/>
  <c r="I18" i="80" s="1"/>
  <c r="G16" i="80"/>
  <c r="I16" i="80" s="1"/>
  <c r="G14" i="80"/>
  <c r="I14" i="80" s="1"/>
  <c r="G13" i="80"/>
  <c r="I13" i="80" s="1"/>
  <c r="G10" i="80"/>
  <c r="I10" i="80" s="1"/>
  <c r="G9" i="80"/>
  <c r="I9" i="80" s="1"/>
  <c r="G8" i="80"/>
  <c r="I8" i="80" s="1"/>
  <c r="G7" i="80"/>
  <c r="I7" i="80" s="1"/>
  <c r="G6" i="80"/>
  <c r="I6" i="80" s="1"/>
  <c r="G91" i="82"/>
  <c r="I91" i="82" s="1"/>
  <c r="G90" i="82"/>
  <c r="I90" i="82" s="1"/>
  <c r="G89" i="82"/>
  <c r="J89" i="166" s="1" a="1"/>
  <c r="J89" i="166" s="1"/>
  <c r="G88" i="82"/>
  <c r="I88" i="82" s="1"/>
  <c r="G87" i="82"/>
  <c r="J87" i="166" s="1" a="1"/>
  <c r="J87" i="166" s="1"/>
  <c r="G86" i="82"/>
  <c r="I86" i="82" s="1"/>
  <c r="G85" i="82"/>
  <c r="I85" i="82" s="1"/>
  <c r="G82" i="82"/>
  <c r="I82" i="82" s="1"/>
  <c r="G81" i="82"/>
  <c r="I81" i="82" s="1"/>
  <c r="G80" i="82"/>
  <c r="I80" i="82" s="1"/>
  <c r="G79" i="82"/>
  <c r="I79" i="82" s="1"/>
  <c r="G78" i="82"/>
  <c r="I78" i="82" s="1"/>
  <c r="G77" i="82"/>
  <c r="I77" i="82" s="1"/>
  <c r="G76" i="82"/>
  <c r="I76" i="82" s="1"/>
  <c r="G75" i="82"/>
  <c r="I75" i="82" s="1"/>
  <c r="G74" i="82"/>
  <c r="I74" i="82" s="1"/>
  <c r="G73" i="82"/>
  <c r="I73" i="82" s="1"/>
  <c r="G72" i="82"/>
  <c r="I72" i="82" s="1"/>
  <c r="G71" i="82"/>
  <c r="J71" i="166" s="1" a="1"/>
  <c r="J71" i="166" s="1"/>
  <c r="G70" i="82"/>
  <c r="J70" i="166" s="1" a="1"/>
  <c r="J70" i="166" s="1"/>
  <c r="G69" i="82"/>
  <c r="J69" i="166" s="1" a="1"/>
  <c r="J69" i="166" s="1"/>
  <c r="G68" i="82"/>
  <c r="J68" i="166" s="1" a="1"/>
  <c r="J68" i="166" s="1"/>
  <c r="G67" i="82"/>
  <c r="I67" i="82" s="1"/>
  <c r="G66" i="82"/>
  <c r="I66" i="82" s="1"/>
  <c r="G65" i="82"/>
  <c r="I65" i="82" s="1"/>
  <c r="G64" i="82"/>
  <c r="I64" i="82" s="1"/>
  <c r="G63" i="82"/>
  <c r="J63" i="166" s="1" a="1"/>
  <c r="J63" i="166" s="1"/>
  <c r="G62" i="82"/>
  <c r="I62" i="82" s="1"/>
  <c r="G61" i="82"/>
  <c r="I61" i="82" s="1"/>
  <c r="G60" i="82"/>
  <c r="I60" i="82" s="1"/>
  <c r="G59" i="82"/>
  <c r="I59" i="82" s="1"/>
  <c r="G58" i="82"/>
  <c r="J58" i="166" s="1" a="1"/>
  <c r="J58" i="166" s="1"/>
  <c r="G57" i="82"/>
  <c r="I57" i="82" s="1"/>
  <c r="G56" i="82"/>
  <c r="I56" i="82" s="1"/>
  <c r="G55" i="82"/>
  <c r="I55" i="82" s="1"/>
  <c r="G54" i="82"/>
  <c r="I54" i="82" s="1"/>
  <c r="G53" i="82"/>
  <c r="I53" i="82" s="1"/>
  <c r="G52" i="82"/>
  <c r="I52" i="82" s="1"/>
  <c r="G51" i="82"/>
  <c r="I51" i="82" s="1"/>
  <c r="G50" i="82"/>
  <c r="I50" i="82" s="1"/>
  <c r="G49" i="82"/>
  <c r="I49" i="82" s="1"/>
  <c r="G48" i="82"/>
  <c r="I48" i="82" s="1"/>
  <c r="G47" i="82"/>
  <c r="I47" i="82" s="1"/>
  <c r="G46" i="82"/>
  <c r="I46" i="82" s="1"/>
  <c r="G45" i="82"/>
  <c r="I45" i="82" s="1"/>
  <c r="G44" i="82"/>
  <c r="I44" i="82" s="1"/>
  <c r="G42" i="82"/>
  <c r="I42" i="82" s="1"/>
  <c r="G41" i="82"/>
  <c r="I41" i="82" s="1"/>
  <c r="G39" i="82"/>
  <c r="I39" i="82" s="1"/>
  <c r="G38" i="82"/>
  <c r="I38" i="82" s="1"/>
  <c r="G37" i="82"/>
  <c r="I37" i="82" s="1"/>
  <c r="G36" i="82"/>
  <c r="I36" i="82" s="1"/>
  <c r="G35" i="82"/>
  <c r="I35" i="82" s="1"/>
  <c r="G33" i="82"/>
  <c r="I33" i="82" s="1"/>
  <c r="G32" i="82"/>
  <c r="I32" i="82" s="1"/>
  <c r="G31" i="82"/>
  <c r="I31" i="82" s="1"/>
  <c r="G30" i="82"/>
  <c r="I30" i="82" s="1"/>
  <c r="G29" i="82"/>
  <c r="I29" i="82" s="1"/>
  <c r="G28" i="82"/>
  <c r="I28" i="82" s="1"/>
  <c r="G26" i="82"/>
  <c r="I26" i="82" s="1"/>
  <c r="G25" i="82"/>
  <c r="I25" i="82" s="1"/>
  <c r="G24" i="82"/>
  <c r="I24" i="82" s="1"/>
  <c r="G23" i="82"/>
  <c r="I23" i="82" s="1"/>
  <c r="G22" i="82"/>
  <c r="I22" i="82" s="1"/>
  <c r="G21" i="82"/>
  <c r="I21" i="82" s="1"/>
  <c r="G19" i="82"/>
  <c r="I19" i="82" s="1"/>
  <c r="G18" i="82"/>
  <c r="I18" i="82" s="1"/>
  <c r="G16" i="82"/>
  <c r="I16" i="82" s="1"/>
  <c r="G14" i="82"/>
  <c r="I14" i="82" s="1"/>
  <c r="G13" i="82"/>
  <c r="I13" i="82" s="1"/>
  <c r="G10" i="82"/>
  <c r="I10" i="82" s="1"/>
  <c r="G9" i="82"/>
  <c r="I9" i="82" s="1"/>
  <c r="G8" i="82"/>
  <c r="I8" i="82" s="1"/>
  <c r="G7" i="82"/>
  <c r="I7" i="82" s="1"/>
  <c r="G6" i="82"/>
  <c r="I6" i="82" s="1"/>
  <c r="G91" i="83"/>
  <c r="I91" i="83" s="1"/>
  <c r="G90" i="83"/>
  <c r="I90" i="83" s="1"/>
  <c r="G89" i="83"/>
  <c r="K89" i="166" s="1" a="1"/>
  <c r="K89" i="166" s="1"/>
  <c r="G88" i="83"/>
  <c r="I88" i="83" s="1"/>
  <c r="G87" i="83"/>
  <c r="K87" i="166" s="1" a="1"/>
  <c r="K87" i="166" s="1"/>
  <c r="G86" i="83"/>
  <c r="I86" i="83" s="1"/>
  <c r="G85" i="83"/>
  <c r="I85" i="83" s="1"/>
  <c r="G82" i="83"/>
  <c r="I82" i="83" s="1"/>
  <c r="G81" i="83"/>
  <c r="I81" i="83" s="1"/>
  <c r="G80" i="83"/>
  <c r="I80" i="83" s="1"/>
  <c r="G79" i="83"/>
  <c r="I79" i="83" s="1"/>
  <c r="G78" i="83"/>
  <c r="I78" i="83" s="1"/>
  <c r="G77" i="83"/>
  <c r="I77" i="83" s="1"/>
  <c r="G76" i="83"/>
  <c r="I76" i="83" s="1"/>
  <c r="G75" i="83"/>
  <c r="I75" i="83" s="1"/>
  <c r="G74" i="83"/>
  <c r="I74" i="83" s="1"/>
  <c r="G73" i="83"/>
  <c r="I73" i="83" s="1"/>
  <c r="G72" i="83"/>
  <c r="I72" i="83" s="1"/>
  <c r="G71" i="83"/>
  <c r="K71" i="166" s="1" a="1"/>
  <c r="K71" i="166" s="1"/>
  <c r="G70" i="83"/>
  <c r="K70" i="166" s="1" a="1"/>
  <c r="K70" i="166" s="1"/>
  <c r="G69" i="83"/>
  <c r="K69" i="166" s="1" a="1"/>
  <c r="K69" i="166" s="1"/>
  <c r="G68" i="83"/>
  <c r="K68" i="166" s="1" a="1"/>
  <c r="K68" i="166" s="1"/>
  <c r="G67" i="83"/>
  <c r="I67" i="83" s="1"/>
  <c r="G66" i="83"/>
  <c r="I66" i="83" s="1"/>
  <c r="G65" i="83"/>
  <c r="I65" i="83" s="1"/>
  <c r="G64" i="83"/>
  <c r="I64" i="83" s="1"/>
  <c r="G63" i="83"/>
  <c r="K63" i="166" s="1" a="1"/>
  <c r="K63" i="166" s="1"/>
  <c r="G62" i="83"/>
  <c r="I62" i="83" s="1"/>
  <c r="G61" i="83"/>
  <c r="I61" i="83" s="1"/>
  <c r="G60" i="83"/>
  <c r="I60" i="83" s="1"/>
  <c r="G59" i="83"/>
  <c r="I59" i="83" s="1"/>
  <c r="G58" i="83"/>
  <c r="K58" i="166" s="1" a="1"/>
  <c r="K58" i="166" s="1"/>
  <c r="G57" i="83"/>
  <c r="I57" i="83" s="1"/>
  <c r="G56" i="83"/>
  <c r="I56" i="83" s="1"/>
  <c r="G55" i="83"/>
  <c r="I55" i="83" s="1"/>
  <c r="G54" i="83"/>
  <c r="I54" i="83" s="1"/>
  <c r="G53" i="83"/>
  <c r="I53" i="83" s="1"/>
  <c r="G52" i="83"/>
  <c r="I52" i="83" s="1"/>
  <c r="G51" i="83"/>
  <c r="I51" i="83" s="1"/>
  <c r="G50" i="83"/>
  <c r="I50" i="83" s="1"/>
  <c r="G49" i="83"/>
  <c r="I49" i="83" s="1"/>
  <c r="G48" i="83"/>
  <c r="I48" i="83" s="1"/>
  <c r="G47" i="83"/>
  <c r="I47" i="83" s="1"/>
  <c r="G46" i="83"/>
  <c r="I46" i="83" s="1"/>
  <c r="G45" i="83"/>
  <c r="I45" i="83" s="1"/>
  <c r="G44" i="83"/>
  <c r="I44" i="83" s="1"/>
  <c r="G42" i="83"/>
  <c r="I42" i="83" s="1"/>
  <c r="G41" i="83"/>
  <c r="I41" i="83" s="1"/>
  <c r="G39" i="83"/>
  <c r="I39" i="83" s="1"/>
  <c r="G38" i="83"/>
  <c r="I38" i="83" s="1"/>
  <c r="G37" i="83"/>
  <c r="I37" i="83" s="1"/>
  <c r="G36" i="83"/>
  <c r="I36" i="83" s="1"/>
  <c r="G35" i="83"/>
  <c r="I35" i="83" s="1"/>
  <c r="G33" i="83"/>
  <c r="I33" i="83" s="1"/>
  <c r="G32" i="83"/>
  <c r="I32" i="83" s="1"/>
  <c r="G31" i="83"/>
  <c r="I31" i="83" s="1"/>
  <c r="G30" i="83"/>
  <c r="I30" i="83" s="1"/>
  <c r="G29" i="83"/>
  <c r="I29" i="83" s="1"/>
  <c r="G28" i="83"/>
  <c r="I28" i="83" s="1"/>
  <c r="G26" i="83"/>
  <c r="I26" i="83" s="1"/>
  <c r="G25" i="83"/>
  <c r="I25" i="83" s="1"/>
  <c r="G24" i="83"/>
  <c r="I24" i="83" s="1"/>
  <c r="G23" i="83"/>
  <c r="I23" i="83" s="1"/>
  <c r="G22" i="83"/>
  <c r="I22" i="83" s="1"/>
  <c r="G21" i="83"/>
  <c r="I21" i="83" s="1"/>
  <c r="G19" i="83"/>
  <c r="I19" i="83" s="1"/>
  <c r="G18" i="83"/>
  <c r="I18" i="83" s="1"/>
  <c r="G16" i="83"/>
  <c r="I16" i="83" s="1"/>
  <c r="G14" i="83"/>
  <c r="I14" i="83" s="1"/>
  <c r="G13" i="83"/>
  <c r="I13" i="83" s="1"/>
  <c r="G10" i="83"/>
  <c r="I10" i="83" s="1"/>
  <c r="G9" i="83"/>
  <c r="I9" i="83" s="1"/>
  <c r="G8" i="83"/>
  <c r="I8" i="83" s="1"/>
  <c r="G7" i="83"/>
  <c r="I7" i="83" s="1"/>
  <c r="G6" i="83"/>
  <c r="I6" i="83" s="1"/>
  <c r="G91" i="84"/>
  <c r="I91" i="84" s="1"/>
  <c r="G90" i="84"/>
  <c r="I90" i="84" s="1"/>
  <c r="G89" i="84"/>
  <c r="L89" i="166" s="1" a="1"/>
  <c r="L89" i="166" s="1"/>
  <c r="G88" i="84"/>
  <c r="I88" i="84" s="1"/>
  <c r="G87" i="84"/>
  <c r="L87" i="166" s="1" a="1"/>
  <c r="L87" i="166" s="1"/>
  <c r="G86" i="84"/>
  <c r="I86" i="84" s="1"/>
  <c r="G85" i="84"/>
  <c r="I85" i="84" s="1"/>
  <c r="G82" i="84"/>
  <c r="I82" i="84" s="1"/>
  <c r="G81" i="84"/>
  <c r="I81" i="84" s="1"/>
  <c r="G80" i="84"/>
  <c r="I80" i="84" s="1"/>
  <c r="G79" i="84"/>
  <c r="I79" i="84" s="1"/>
  <c r="G78" i="84"/>
  <c r="I78" i="84" s="1"/>
  <c r="G77" i="84"/>
  <c r="I77" i="84" s="1"/>
  <c r="G76" i="84"/>
  <c r="I76" i="84" s="1"/>
  <c r="G75" i="84"/>
  <c r="I75" i="84" s="1"/>
  <c r="G74" i="84"/>
  <c r="I74" i="84" s="1"/>
  <c r="G73" i="84"/>
  <c r="I73" i="84" s="1"/>
  <c r="G72" i="84"/>
  <c r="I72" i="84" s="1"/>
  <c r="G71" i="84"/>
  <c r="L71" i="166" s="1" a="1"/>
  <c r="L71" i="166" s="1"/>
  <c r="G70" i="84"/>
  <c r="L70" i="166" s="1" a="1"/>
  <c r="L70" i="166" s="1"/>
  <c r="G69" i="84"/>
  <c r="L69" i="166" s="1" a="1"/>
  <c r="L69" i="166" s="1"/>
  <c r="G68" i="84"/>
  <c r="L68" i="166" s="1" a="1"/>
  <c r="L68" i="166" s="1"/>
  <c r="G67" i="84"/>
  <c r="I67" i="84" s="1"/>
  <c r="G66" i="84"/>
  <c r="I66" i="84" s="1"/>
  <c r="G65" i="84"/>
  <c r="I65" i="84" s="1"/>
  <c r="G64" i="84"/>
  <c r="I64" i="84" s="1"/>
  <c r="G63" i="84"/>
  <c r="L63" i="166" s="1" a="1"/>
  <c r="L63" i="166" s="1"/>
  <c r="G62" i="84"/>
  <c r="I62" i="84" s="1"/>
  <c r="G61" i="84"/>
  <c r="I61" i="84" s="1"/>
  <c r="G60" i="84"/>
  <c r="I60" i="84" s="1"/>
  <c r="G59" i="84"/>
  <c r="I59" i="84" s="1"/>
  <c r="G58" i="84"/>
  <c r="L58" i="166" s="1" a="1"/>
  <c r="L58" i="166" s="1"/>
  <c r="G57" i="84"/>
  <c r="I57" i="84" s="1"/>
  <c r="G56" i="84"/>
  <c r="I56" i="84" s="1"/>
  <c r="G55" i="84"/>
  <c r="I55" i="84" s="1"/>
  <c r="G54" i="84"/>
  <c r="I54" i="84" s="1"/>
  <c r="G53" i="84"/>
  <c r="I53" i="84" s="1"/>
  <c r="G52" i="84"/>
  <c r="I52" i="84" s="1"/>
  <c r="G51" i="84"/>
  <c r="I51" i="84" s="1"/>
  <c r="G50" i="84"/>
  <c r="I50" i="84" s="1"/>
  <c r="G49" i="84"/>
  <c r="I49" i="84" s="1"/>
  <c r="G48" i="84"/>
  <c r="I48" i="84" s="1"/>
  <c r="G47" i="84"/>
  <c r="I47" i="84" s="1"/>
  <c r="G46" i="84"/>
  <c r="I46" i="84" s="1"/>
  <c r="G45" i="84"/>
  <c r="I45" i="84" s="1"/>
  <c r="G44" i="84"/>
  <c r="I44" i="84" s="1"/>
  <c r="G42" i="84"/>
  <c r="I42" i="84" s="1"/>
  <c r="G41" i="84"/>
  <c r="I41" i="84" s="1"/>
  <c r="G39" i="84"/>
  <c r="I39" i="84" s="1"/>
  <c r="G38" i="84"/>
  <c r="I38" i="84" s="1"/>
  <c r="G37" i="84"/>
  <c r="I37" i="84" s="1"/>
  <c r="G36" i="84"/>
  <c r="I36" i="84" s="1"/>
  <c r="G35" i="84"/>
  <c r="I35" i="84" s="1"/>
  <c r="G33" i="84"/>
  <c r="I33" i="84" s="1"/>
  <c r="G32" i="84"/>
  <c r="I32" i="84" s="1"/>
  <c r="G31" i="84"/>
  <c r="I31" i="84" s="1"/>
  <c r="G30" i="84"/>
  <c r="I30" i="84" s="1"/>
  <c r="G29" i="84"/>
  <c r="I29" i="84" s="1"/>
  <c r="G28" i="84"/>
  <c r="I28" i="84" s="1"/>
  <c r="G26" i="84"/>
  <c r="I26" i="84" s="1"/>
  <c r="G25" i="84"/>
  <c r="I25" i="84" s="1"/>
  <c r="G24" i="84"/>
  <c r="I24" i="84" s="1"/>
  <c r="G23" i="84"/>
  <c r="I23" i="84" s="1"/>
  <c r="G22" i="84"/>
  <c r="I22" i="84" s="1"/>
  <c r="G21" i="84"/>
  <c r="I21" i="84" s="1"/>
  <c r="G19" i="84"/>
  <c r="I19" i="84" s="1"/>
  <c r="G18" i="84"/>
  <c r="I18" i="84" s="1"/>
  <c r="G16" i="84"/>
  <c r="I16" i="84" s="1"/>
  <c r="G14" i="84"/>
  <c r="I14" i="84" s="1"/>
  <c r="G13" i="84"/>
  <c r="I13" i="84" s="1"/>
  <c r="G10" i="84"/>
  <c r="I10" i="84" s="1"/>
  <c r="G9" i="84"/>
  <c r="I9" i="84" s="1"/>
  <c r="G8" i="84"/>
  <c r="I8" i="84" s="1"/>
  <c r="G7" i="84"/>
  <c r="I7" i="84" s="1"/>
  <c r="G6" i="84"/>
  <c r="I6" i="84" s="1"/>
  <c r="G91" i="86"/>
  <c r="I91" i="86" s="1"/>
  <c r="G90" i="86"/>
  <c r="I90" i="86" s="1"/>
  <c r="G89" i="86"/>
  <c r="O89" i="166" s="1" a="1"/>
  <c r="O89" i="166" s="1"/>
  <c r="G88" i="86"/>
  <c r="I88" i="86" s="1"/>
  <c r="G87" i="86"/>
  <c r="O87" i="166" s="1" a="1"/>
  <c r="O87" i="166" s="1"/>
  <c r="G86" i="86"/>
  <c r="I86" i="86" s="1"/>
  <c r="G85" i="86"/>
  <c r="I85" i="86" s="1"/>
  <c r="G82" i="86"/>
  <c r="I82" i="86" s="1"/>
  <c r="G81" i="86"/>
  <c r="I81" i="86" s="1"/>
  <c r="G80" i="86"/>
  <c r="I80" i="86" s="1"/>
  <c r="G79" i="86"/>
  <c r="I79" i="86" s="1"/>
  <c r="G78" i="86"/>
  <c r="I78" i="86" s="1"/>
  <c r="G77" i="86"/>
  <c r="I77" i="86" s="1"/>
  <c r="G76" i="86"/>
  <c r="I76" i="86" s="1"/>
  <c r="G75" i="86"/>
  <c r="I75" i="86" s="1"/>
  <c r="G74" i="86"/>
  <c r="I74" i="86" s="1"/>
  <c r="G73" i="86"/>
  <c r="I73" i="86" s="1"/>
  <c r="G72" i="86"/>
  <c r="I72" i="86" s="1"/>
  <c r="G71" i="86"/>
  <c r="O71" i="166" s="1" a="1"/>
  <c r="O71" i="166" s="1"/>
  <c r="G70" i="86"/>
  <c r="O70" i="166" s="1" a="1"/>
  <c r="O70" i="166" s="1"/>
  <c r="G69" i="86"/>
  <c r="O69" i="166" s="1" a="1"/>
  <c r="O69" i="166" s="1"/>
  <c r="G68" i="86"/>
  <c r="O68" i="166" s="1" a="1"/>
  <c r="O68" i="166" s="1"/>
  <c r="G67" i="86"/>
  <c r="I67" i="86" s="1"/>
  <c r="G66" i="86"/>
  <c r="I66" i="86" s="1"/>
  <c r="G65" i="86"/>
  <c r="I65" i="86" s="1"/>
  <c r="G64" i="86"/>
  <c r="I64" i="86" s="1"/>
  <c r="G63" i="86"/>
  <c r="O63" i="166" s="1" a="1"/>
  <c r="O63" i="166" s="1"/>
  <c r="G62" i="86"/>
  <c r="I62" i="86" s="1"/>
  <c r="G61" i="86"/>
  <c r="I61" i="86" s="1"/>
  <c r="G60" i="86"/>
  <c r="I60" i="86" s="1"/>
  <c r="G59" i="86"/>
  <c r="I59" i="86" s="1"/>
  <c r="G58" i="86"/>
  <c r="O58" i="166" s="1" a="1"/>
  <c r="O58" i="166" s="1"/>
  <c r="G57" i="86"/>
  <c r="I57" i="86" s="1"/>
  <c r="G56" i="86"/>
  <c r="I56" i="86" s="1"/>
  <c r="G55" i="86"/>
  <c r="I55" i="86" s="1"/>
  <c r="G54" i="86"/>
  <c r="I54" i="86" s="1"/>
  <c r="G53" i="86"/>
  <c r="I53" i="86" s="1"/>
  <c r="G52" i="86"/>
  <c r="I52" i="86" s="1"/>
  <c r="G51" i="86"/>
  <c r="I51" i="86" s="1"/>
  <c r="G50" i="86"/>
  <c r="I50" i="86" s="1"/>
  <c r="G49" i="86"/>
  <c r="I49" i="86" s="1"/>
  <c r="G48" i="86"/>
  <c r="I48" i="86" s="1"/>
  <c r="G47" i="86"/>
  <c r="I47" i="86" s="1"/>
  <c r="G46" i="86"/>
  <c r="I46" i="86" s="1"/>
  <c r="G45" i="86"/>
  <c r="I45" i="86" s="1"/>
  <c r="G44" i="86"/>
  <c r="I44" i="86" s="1"/>
  <c r="G42" i="86"/>
  <c r="I42" i="86" s="1"/>
  <c r="G41" i="86"/>
  <c r="I41" i="86" s="1"/>
  <c r="G39" i="86"/>
  <c r="I39" i="86" s="1"/>
  <c r="G38" i="86"/>
  <c r="I38" i="86" s="1"/>
  <c r="G37" i="86"/>
  <c r="I37" i="86" s="1"/>
  <c r="G36" i="86"/>
  <c r="I36" i="86" s="1"/>
  <c r="G35" i="86"/>
  <c r="I35" i="86" s="1"/>
  <c r="G33" i="86"/>
  <c r="I33" i="86" s="1"/>
  <c r="G32" i="86"/>
  <c r="I32" i="86" s="1"/>
  <c r="G31" i="86"/>
  <c r="I31" i="86" s="1"/>
  <c r="G30" i="86"/>
  <c r="I30" i="86" s="1"/>
  <c r="G29" i="86"/>
  <c r="I29" i="86" s="1"/>
  <c r="G28" i="86"/>
  <c r="I28" i="86" s="1"/>
  <c r="G26" i="86"/>
  <c r="I26" i="86" s="1"/>
  <c r="G25" i="86"/>
  <c r="I25" i="86" s="1"/>
  <c r="G24" i="86"/>
  <c r="I24" i="86" s="1"/>
  <c r="G23" i="86"/>
  <c r="I23" i="86" s="1"/>
  <c r="G22" i="86"/>
  <c r="I22" i="86" s="1"/>
  <c r="G21" i="86"/>
  <c r="I21" i="86" s="1"/>
  <c r="G19" i="86"/>
  <c r="I19" i="86" s="1"/>
  <c r="G18" i="86"/>
  <c r="I18" i="86" s="1"/>
  <c r="G16" i="86"/>
  <c r="I16" i="86" s="1"/>
  <c r="G14" i="86"/>
  <c r="I14" i="86" s="1"/>
  <c r="G13" i="86"/>
  <c r="I13" i="86" s="1"/>
  <c r="G10" i="86"/>
  <c r="I10" i="86" s="1"/>
  <c r="G9" i="86"/>
  <c r="I9" i="86" s="1"/>
  <c r="G8" i="86"/>
  <c r="I8" i="86" s="1"/>
  <c r="G7" i="86"/>
  <c r="I7" i="86" s="1"/>
  <c r="G6" i="86"/>
  <c r="I6" i="86" s="1"/>
  <c r="G91" i="87"/>
  <c r="I91" i="87" s="1"/>
  <c r="G90" i="87"/>
  <c r="I90" i="87" s="1"/>
  <c r="G89" i="87"/>
  <c r="P89" i="166" s="1"/>
  <c r="G88" i="87"/>
  <c r="I88" i="87" s="1"/>
  <c r="G87" i="87"/>
  <c r="P87" i="166" s="1"/>
  <c r="G86" i="87"/>
  <c r="I86" i="87" s="1"/>
  <c r="G85" i="87"/>
  <c r="I85" i="87" s="1"/>
  <c r="G82" i="87"/>
  <c r="I82" i="87" s="1"/>
  <c r="G81" i="87"/>
  <c r="I81" i="87" s="1"/>
  <c r="G80" i="87"/>
  <c r="I80" i="87" s="1"/>
  <c r="G79" i="87"/>
  <c r="I79" i="87" s="1"/>
  <c r="G78" i="87"/>
  <c r="I78" i="87" s="1"/>
  <c r="G77" i="87"/>
  <c r="I77" i="87" s="1"/>
  <c r="G76" i="87"/>
  <c r="I76" i="87" s="1"/>
  <c r="G75" i="87"/>
  <c r="I75" i="87" s="1"/>
  <c r="G74" i="87"/>
  <c r="I74" i="87" s="1"/>
  <c r="G73" i="87"/>
  <c r="I73" i="87" s="1"/>
  <c r="G72" i="87"/>
  <c r="I72" i="87" s="1"/>
  <c r="G71" i="87"/>
  <c r="P71" i="166" s="1"/>
  <c r="G70" i="87"/>
  <c r="P70" i="166" s="1"/>
  <c r="G69" i="87"/>
  <c r="P69" i="166" s="1"/>
  <c r="G68" i="87"/>
  <c r="P68" i="166" s="1"/>
  <c r="G67" i="87"/>
  <c r="I67" i="87" s="1"/>
  <c r="G66" i="87"/>
  <c r="I66" i="87" s="1"/>
  <c r="G65" i="87"/>
  <c r="I65" i="87" s="1"/>
  <c r="G64" i="87"/>
  <c r="I64" i="87" s="1"/>
  <c r="G63" i="87"/>
  <c r="P63" i="166" s="1"/>
  <c r="G62" i="87"/>
  <c r="I62" i="87" s="1"/>
  <c r="G61" i="87"/>
  <c r="I61" i="87" s="1"/>
  <c r="G60" i="87"/>
  <c r="I60" i="87" s="1"/>
  <c r="G59" i="87"/>
  <c r="I59" i="87" s="1"/>
  <c r="G58" i="87"/>
  <c r="P58" i="166" s="1"/>
  <c r="G57" i="87"/>
  <c r="I57" i="87" s="1"/>
  <c r="G56" i="87"/>
  <c r="I56" i="87" s="1"/>
  <c r="G55" i="87"/>
  <c r="I55" i="87" s="1"/>
  <c r="G54" i="87"/>
  <c r="I54" i="87" s="1"/>
  <c r="G53" i="87"/>
  <c r="I53" i="87" s="1"/>
  <c r="G52" i="87"/>
  <c r="I52" i="87" s="1"/>
  <c r="G51" i="87"/>
  <c r="I51" i="87" s="1"/>
  <c r="G50" i="87"/>
  <c r="I50" i="87" s="1"/>
  <c r="G49" i="87"/>
  <c r="I49" i="87" s="1"/>
  <c r="G48" i="87"/>
  <c r="I48" i="87" s="1"/>
  <c r="G47" i="87"/>
  <c r="I47" i="87" s="1"/>
  <c r="G46" i="87"/>
  <c r="I46" i="87" s="1"/>
  <c r="G45" i="87"/>
  <c r="I45" i="87" s="1"/>
  <c r="G44" i="87"/>
  <c r="I44" i="87" s="1"/>
  <c r="G42" i="87"/>
  <c r="I42" i="87" s="1"/>
  <c r="G41" i="87"/>
  <c r="I41" i="87" s="1"/>
  <c r="G39" i="87"/>
  <c r="I39" i="87" s="1"/>
  <c r="G38" i="87"/>
  <c r="I38" i="87" s="1"/>
  <c r="G37" i="87"/>
  <c r="I37" i="87" s="1"/>
  <c r="G36" i="87"/>
  <c r="I36" i="87" s="1"/>
  <c r="G35" i="87"/>
  <c r="I35" i="87" s="1"/>
  <c r="G33" i="87"/>
  <c r="I33" i="87" s="1"/>
  <c r="G32" i="87"/>
  <c r="I32" i="87" s="1"/>
  <c r="G31" i="87"/>
  <c r="I31" i="87" s="1"/>
  <c r="G30" i="87"/>
  <c r="I30" i="87" s="1"/>
  <c r="G29" i="87"/>
  <c r="I29" i="87" s="1"/>
  <c r="G28" i="87"/>
  <c r="I28" i="87" s="1"/>
  <c r="G26" i="87"/>
  <c r="I26" i="87" s="1"/>
  <c r="G25" i="87"/>
  <c r="I25" i="87" s="1"/>
  <c r="G24" i="87"/>
  <c r="I24" i="87" s="1"/>
  <c r="G23" i="87"/>
  <c r="I23" i="87" s="1"/>
  <c r="G22" i="87"/>
  <c r="I22" i="87" s="1"/>
  <c r="G21" i="87"/>
  <c r="I21" i="87" s="1"/>
  <c r="G19" i="87"/>
  <c r="I19" i="87" s="1"/>
  <c r="G18" i="87"/>
  <c r="I18" i="87" s="1"/>
  <c r="G16" i="87"/>
  <c r="I16" i="87" s="1"/>
  <c r="G14" i="87"/>
  <c r="I14" i="87" s="1"/>
  <c r="G13" i="87"/>
  <c r="I13" i="87" s="1"/>
  <c r="G10" i="87"/>
  <c r="I10" i="87" s="1"/>
  <c r="G9" i="87"/>
  <c r="I9" i="87" s="1"/>
  <c r="G8" i="87"/>
  <c r="I8" i="87" s="1"/>
  <c r="G7" i="87"/>
  <c r="I7" i="87" s="1"/>
  <c r="G6" i="87"/>
  <c r="I6" i="87" s="1"/>
  <c r="G91" i="88"/>
  <c r="I91" i="88" s="1"/>
  <c r="G90" i="88"/>
  <c r="I90" i="88" s="1"/>
  <c r="G89" i="88"/>
  <c r="R89" i="166" s="1" a="1"/>
  <c r="R89" i="166" s="1"/>
  <c r="G88" i="88"/>
  <c r="I88" i="88" s="1"/>
  <c r="G87" i="88"/>
  <c r="R87" i="166" s="1" a="1"/>
  <c r="R87" i="166" s="1"/>
  <c r="G86" i="88"/>
  <c r="I86" i="88" s="1"/>
  <c r="G85" i="88"/>
  <c r="I85" i="88" s="1"/>
  <c r="G82" i="88"/>
  <c r="I82" i="88" s="1"/>
  <c r="G81" i="88"/>
  <c r="I81" i="88" s="1"/>
  <c r="G80" i="88"/>
  <c r="I80" i="88" s="1"/>
  <c r="G79" i="88"/>
  <c r="I79" i="88" s="1"/>
  <c r="G78" i="88"/>
  <c r="I78" i="88" s="1"/>
  <c r="G77" i="88"/>
  <c r="I77" i="88" s="1"/>
  <c r="G76" i="88"/>
  <c r="I76" i="88" s="1"/>
  <c r="G75" i="88"/>
  <c r="I75" i="88" s="1"/>
  <c r="G74" i="88"/>
  <c r="I74" i="88" s="1"/>
  <c r="G73" i="88"/>
  <c r="I73" i="88" s="1"/>
  <c r="G72" i="88"/>
  <c r="I72" i="88" s="1"/>
  <c r="G71" i="88"/>
  <c r="R71" i="166" s="1" a="1"/>
  <c r="R71" i="166" s="1"/>
  <c r="G70" i="88"/>
  <c r="R70" i="166" s="1" a="1"/>
  <c r="R70" i="166" s="1"/>
  <c r="G69" i="88"/>
  <c r="R69" i="166" s="1" a="1"/>
  <c r="R69" i="166" s="1"/>
  <c r="G68" i="88"/>
  <c r="R68" i="166" s="1" a="1"/>
  <c r="R68" i="166" s="1"/>
  <c r="G67" i="88"/>
  <c r="I67" i="88" s="1"/>
  <c r="G66" i="88"/>
  <c r="I66" i="88" s="1"/>
  <c r="G65" i="88"/>
  <c r="I65" i="88" s="1"/>
  <c r="G64" i="88"/>
  <c r="I64" i="88" s="1"/>
  <c r="G63" i="88"/>
  <c r="R63" i="166" s="1" a="1"/>
  <c r="R63" i="166" s="1"/>
  <c r="G62" i="88"/>
  <c r="I62" i="88" s="1"/>
  <c r="G61" i="88"/>
  <c r="I61" i="88" s="1"/>
  <c r="G60" i="88"/>
  <c r="I60" i="88" s="1"/>
  <c r="G59" i="88"/>
  <c r="I59" i="88" s="1"/>
  <c r="G58" i="88"/>
  <c r="R58" i="166" s="1" a="1"/>
  <c r="R58" i="166" s="1"/>
  <c r="G57" i="88"/>
  <c r="I57" i="88" s="1"/>
  <c r="G56" i="88"/>
  <c r="I56" i="88" s="1"/>
  <c r="G55" i="88"/>
  <c r="I55" i="88" s="1"/>
  <c r="G54" i="88"/>
  <c r="I54" i="88" s="1"/>
  <c r="G53" i="88"/>
  <c r="I53" i="88" s="1"/>
  <c r="G52" i="88"/>
  <c r="I52" i="88" s="1"/>
  <c r="G51" i="88"/>
  <c r="I51" i="88" s="1"/>
  <c r="G50" i="88"/>
  <c r="I50" i="88" s="1"/>
  <c r="G49" i="88"/>
  <c r="I49" i="88" s="1"/>
  <c r="G48" i="88"/>
  <c r="I48" i="88" s="1"/>
  <c r="G47" i="88"/>
  <c r="I47" i="88" s="1"/>
  <c r="G46" i="88"/>
  <c r="I46" i="88" s="1"/>
  <c r="G45" i="88"/>
  <c r="I45" i="88" s="1"/>
  <c r="G44" i="88"/>
  <c r="I44" i="88" s="1"/>
  <c r="G42" i="88"/>
  <c r="I42" i="88" s="1"/>
  <c r="G41" i="88"/>
  <c r="I41" i="88" s="1"/>
  <c r="G39" i="88"/>
  <c r="I39" i="88" s="1"/>
  <c r="G38" i="88"/>
  <c r="I38" i="88" s="1"/>
  <c r="G37" i="88"/>
  <c r="I37" i="88" s="1"/>
  <c r="G36" i="88"/>
  <c r="I36" i="88" s="1"/>
  <c r="G35" i="88"/>
  <c r="I35" i="88" s="1"/>
  <c r="G33" i="88"/>
  <c r="I33" i="88" s="1"/>
  <c r="G32" i="88"/>
  <c r="I32" i="88" s="1"/>
  <c r="G31" i="88"/>
  <c r="I31" i="88" s="1"/>
  <c r="G30" i="88"/>
  <c r="I30" i="88" s="1"/>
  <c r="G29" i="88"/>
  <c r="I29" i="88" s="1"/>
  <c r="G28" i="88"/>
  <c r="I28" i="88" s="1"/>
  <c r="G26" i="88"/>
  <c r="I26" i="88" s="1"/>
  <c r="G25" i="88"/>
  <c r="I25" i="88" s="1"/>
  <c r="G24" i="88"/>
  <c r="I24" i="88" s="1"/>
  <c r="G23" i="88"/>
  <c r="I23" i="88" s="1"/>
  <c r="G22" i="88"/>
  <c r="I22" i="88" s="1"/>
  <c r="G21" i="88"/>
  <c r="I21" i="88" s="1"/>
  <c r="G19" i="88"/>
  <c r="I19" i="88" s="1"/>
  <c r="G18" i="88"/>
  <c r="I18" i="88" s="1"/>
  <c r="G16" i="88"/>
  <c r="I16" i="88" s="1"/>
  <c r="G14" i="88"/>
  <c r="I14" i="88" s="1"/>
  <c r="G13" i="88"/>
  <c r="I13" i="88" s="1"/>
  <c r="G10" i="88"/>
  <c r="I10" i="88" s="1"/>
  <c r="G9" i="88"/>
  <c r="I9" i="88" s="1"/>
  <c r="G8" i="88"/>
  <c r="I8" i="88" s="1"/>
  <c r="G7" i="88"/>
  <c r="I7" i="88" s="1"/>
  <c r="G6" i="88"/>
  <c r="I6" i="88" s="1"/>
  <c r="G91" i="90"/>
  <c r="I91" i="90" s="1"/>
  <c r="G90" i="90"/>
  <c r="I90" i="90" s="1"/>
  <c r="G89" i="90"/>
  <c r="T89" i="166" s="1" a="1"/>
  <c r="T89" i="166" s="1"/>
  <c r="G88" i="90"/>
  <c r="I88" i="90" s="1"/>
  <c r="G87" i="90"/>
  <c r="T87" i="166" s="1" a="1"/>
  <c r="T87" i="166" s="1"/>
  <c r="G86" i="90"/>
  <c r="I86" i="90" s="1"/>
  <c r="G85" i="90"/>
  <c r="I85" i="90" s="1"/>
  <c r="G82" i="90"/>
  <c r="I82" i="90" s="1"/>
  <c r="G81" i="90"/>
  <c r="I81" i="90" s="1"/>
  <c r="G80" i="90"/>
  <c r="I80" i="90" s="1"/>
  <c r="G79" i="90"/>
  <c r="I79" i="90" s="1"/>
  <c r="G78" i="90"/>
  <c r="I78" i="90" s="1"/>
  <c r="G77" i="90"/>
  <c r="I77" i="90" s="1"/>
  <c r="G76" i="90"/>
  <c r="I76" i="90" s="1"/>
  <c r="G75" i="90"/>
  <c r="I75" i="90" s="1"/>
  <c r="G74" i="90"/>
  <c r="I74" i="90" s="1"/>
  <c r="G73" i="90"/>
  <c r="I73" i="90" s="1"/>
  <c r="G72" i="90"/>
  <c r="I72" i="90" s="1"/>
  <c r="G71" i="90"/>
  <c r="T71" i="166" s="1" a="1"/>
  <c r="T71" i="166" s="1"/>
  <c r="G70" i="90"/>
  <c r="T70" i="166" s="1" a="1"/>
  <c r="T70" i="166" s="1"/>
  <c r="G69" i="90"/>
  <c r="T69" i="166" s="1" a="1"/>
  <c r="T69" i="166" s="1"/>
  <c r="G68" i="90"/>
  <c r="T68" i="166" s="1" a="1"/>
  <c r="T68" i="166" s="1"/>
  <c r="G67" i="90"/>
  <c r="I67" i="90" s="1"/>
  <c r="G66" i="90"/>
  <c r="I66" i="90" s="1"/>
  <c r="G65" i="90"/>
  <c r="I65" i="90" s="1"/>
  <c r="G64" i="90"/>
  <c r="I64" i="90" s="1"/>
  <c r="G63" i="90"/>
  <c r="T63" i="166" s="1" a="1"/>
  <c r="T63" i="166" s="1"/>
  <c r="G62" i="90"/>
  <c r="I62" i="90" s="1"/>
  <c r="G61" i="90"/>
  <c r="I61" i="90" s="1"/>
  <c r="G60" i="90"/>
  <c r="I60" i="90" s="1"/>
  <c r="G59" i="90"/>
  <c r="I59" i="90" s="1"/>
  <c r="G58" i="90"/>
  <c r="T58" i="166" s="1" a="1"/>
  <c r="T58" i="166" s="1"/>
  <c r="G57" i="90"/>
  <c r="I57" i="90" s="1"/>
  <c r="G56" i="90"/>
  <c r="I56" i="90" s="1"/>
  <c r="G55" i="90"/>
  <c r="I55" i="90" s="1"/>
  <c r="G54" i="90"/>
  <c r="I54" i="90" s="1"/>
  <c r="G53" i="90"/>
  <c r="I53" i="90" s="1"/>
  <c r="G52" i="90"/>
  <c r="I52" i="90" s="1"/>
  <c r="G51" i="90"/>
  <c r="I51" i="90" s="1"/>
  <c r="G50" i="90"/>
  <c r="I50" i="90" s="1"/>
  <c r="G49" i="90"/>
  <c r="I49" i="90" s="1"/>
  <c r="G48" i="90"/>
  <c r="I48" i="90" s="1"/>
  <c r="G47" i="90"/>
  <c r="I47" i="90" s="1"/>
  <c r="G46" i="90"/>
  <c r="I46" i="90" s="1"/>
  <c r="G45" i="90"/>
  <c r="I45" i="90" s="1"/>
  <c r="G44" i="90"/>
  <c r="I44" i="90" s="1"/>
  <c r="G42" i="90"/>
  <c r="I42" i="90" s="1"/>
  <c r="G41" i="90"/>
  <c r="I41" i="90" s="1"/>
  <c r="G39" i="90"/>
  <c r="I39" i="90" s="1"/>
  <c r="G38" i="90"/>
  <c r="I38" i="90" s="1"/>
  <c r="G37" i="90"/>
  <c r="I37" i="90" s="1"/>
  <c r="G36" i="90"/>
  <c r="I36" i="90" s="1"/>
  <c r="G35" i="90"/>
  <c r="I35" i="90" s="1"/>
  <c r="G33" i="90"/>
  <c r="I33" i="90" s="1"/>
  <c r="G32" i="90"/>
  <c r="I32" i="90" s="1"/>
  <c r="G31" i="90"/>
  <c r="I31" i="90" s="1"/>
  <c r="G30" i="90"/>
  <c r="I30" i="90" s="1"/>
  <c r="G29" i="90"/>
  <c r="I29" i="90" s="1"/>
  <c r="G28" i="90"/>
  <c r="I28" i="90" s="1"/>
  <c r="G26" i="90"/>
  <c r="I26" i="90" s="1"/>
  <c r="G25" i="90"/>
  <c r="I25" i="90" s="1"/>
  <c r="G24" i="90"/>
  <c r="I24" i="90" s="1"/>
  <c r="G23" i="90"/>
  <c r="I23" i="90" s="1"/>
  <c r="G22" i="90"/>
  <c r="I22" i="90" s="1"/>
  <c r="G21" i="90"/>
  <c r="I21" i="90" s="1"/>
  <c r="G19" i="90"/>
  <c r="I19" i="90" s="1"/>
  <c r="G18" i="90"/>
  <c r="I18" i="90" s="1"/>
  <c r="G16" i="90"/>
  <c r="I16" i="90" s="1"/>
  <c r="G14" i="90"/>
  <c r="I14" i="90" s="1"/>
  <c r="G13" i="90"/>
  <c r="I13" i="90" s="1"/>
  <c r="G10" i="90"/>
  <c r="I10" i="90" s="1"/>
  <c r="G9" i="90"/>
  <c r="I9" i="90" s="1"/>
  <c r="G8" i="90"/>
  <c r="I8" i="90" s="1"/>
  <c r="G7" i="90"/>
  <c r="I7" i="90" s="1"/>
  <c r="G6" i="90"/>
  <c r="I6" i="90" s="1"/>
  <c r="G91" i="91"/>
  <c r="I91" i="91" s="1"/>
  <c r="G90" i="91"/>
  <c r="I90" i="91" s="1"/>
  <c r="G89" i="91"/>
  <c r="V89" i="166" s="1" a="1"/>
  <c r="V89" i="166" s="1"/>
  <c r="G88" i="91"/>
  <c r="I88" i="91" s="1"/>
  <c r="G87" i="91"/>
  <c r="V87" i="166" s="1" a="1"/>
  <c r="V87" i="166" s="1"/>
  <c r="G86" i="91"/>
  <c r="I86" i="91" s="1"/>
  <c r="G85" i="91"/>
  <c r="I85" i="91" s="1"/>
  <c r="G82" i="91"/>
  <c r="I82" i="91" s="1"/>
  <c r="G81" i="91"/>
  <c r="I81" i="91" s="1"/>
  <c r="G80" i="91"/>
  <c r="I80" i="91" s="1"/>
  <c r="G79" i="91"/>
  <c r="I79" i="91" s="1"/>
  <c r="G78" i="91"/>
  <c r="I78" i="91" s="1"/>
  <c r="G77" i="91"/>
  <c r="I77" i="91" s="1"/>
  <c r="G76" i="91"/>
  <c r="I76" i="91" s="1"/>
  <c r="G75" i="91"/>
  <c r="I75" i="91" s="1"/>
  <c r="G74" i="91"/>
  <c r="I74" i="91" s="1"/>
  <c r="G73" i="91"/>
  <c r="I73" i="91" s="1"/>
  <c r="G72" i="91"/>
  <c r="I72" i="91" s="1"/>
  <c r="G71" i="91"/>
  <c r="V71" i="166" s="1" a="1"/>
  <c r="V71" i="166" s="1"/>
  <c r="G70" i="91"/>
  <c r="V70" i="166" s="1" a="1"/>
  <c r="V70" i="166" s="1"/>
  <c r="G69" i="91"/>
  <c r="V69" i="166" s="1" a="1"/>
  <c r="V69" i="166" s="1"/>
  <c r="G68" i="91"/>
  <c r="V68" i="166" s="1" a="1"/>
  <c r="V68" i="166" s="1"/>
  <c r="G67" i="91"/>
  <c r="I67" i="91" s="1"/>
  <c r="G66" i="91"/>
  <c r="I66" i="91" s="1"/>
  <c r="G65" i="91"/>
  <c r="I65" i="91" s="1"/>
  <c r="G64" i="91"/>
  <c r="I64" i="91" s="1"/>
  <c r="G63" i="91"/>
  <c r="V63" i="166" s="1" a="1"/>
  <c r="V63" i="166" s="1"/>
  <c r="G62" i="91"/>
  <c r="I62" i="91" s="1"/>
  <c r="G61" i="91"/>
  <c r="I61" i="91" s="1"/>
  <c r="G60" i="91"/>
  <c r="I60" i="91" s="1"/>
  <c r="G59" i="91"/>
  <c r="I59" i="91" s="1"/>
  <c r="G58" i="91"/>
  <c r="V58" i="166" s="1" a="1"/>
  <c r="V58" i="166" s="1"/>
  <c r="G57" i="91"/>
  <c r="I57" i="91" s="1"/>
  <c r="G56" i="91"/>
  <c r="I56" i="91" s="1"/>
  <c r="G55" i="91"/>
  <c r="I55" i="91" s="1"/>
  <c r="G54" i="91"/>
  <c r="I54" i="91" s="1"/>
  <c r="G53" i="91"/>
  <c r="I53" i="91" s="1"/>
  <c r="G52" i="91"/>
  <c r="I52" i="91" s="1"/>
  <c r="G51" i="91"/>
  <c r="I51" i="91" s="1"/>
  <c r="G50" i="91"/>
  <c r="I50" i="91" s="1"/>
  <c r="G49" i="91"/>
  <c r="I49" i="91" s="1"/>
  <c r="G48" i="91"/>
  <c r="I48" i="91" s="1"/>
  <c r="G47" i="91"/>
  <c r="I47" i="91" s="1"/>
  <c r="G46" i="91"/>
  <c r="I46" i="91" s="1"/>
  <c r="G45" i="91"/>
  <c r="I45" i="91" s="1"/>
  <c r="G44" i="91"/>
  <c r="I44" i="91" s="1"/>
  <c r="G42" i="91"/>
  <c r="I42" i="91" s="1"/>
  <c r="G41" i="91"/>
  <c r="I41" i="91" s="1"/>
  <c r="G39" i="91"/>
  <c r="I39" i="91" s="1"/>
  <c r="G38" i="91"/>
  <c r="I38" i="91" s="1"/>
  <c r="G37" i="91"/>
  <c r="I37" i="91" s="1"/>
  <c r="G36" i="91"/>
  <c r="I36" i="91" s="1"/>
  <c r="G35" i="91"/>
  <c r="I35" i="91" s="1"/>
  <c r="G33" i="91"/>
  <c r="I33" i="91" s="1"/>
  <c r="G32" i="91"/>
  <c r="I32" i="91" s="1"/>
  <c r="G31" i="91"/>
  <c r="I31" i="91" s="1"/>
  <c r="G30" i="91"/>
  <c r="I30" i="91" s="1"/>
  <c r="G29" i="91"/>
  <c r="I29" i="91" s="1"/>
  <c r="G28" i="91"/>
  <c r="I28" i="91" s="1"/>
  <c r="G26" i="91"/>
  <c r="I26" i="91" s="1"/>
  <c r="G25" i="91"/>
  <c r="I25" i="91" s="1"/>
  <c r="G24" i="91"/>
  <c r="I24" i="91" s="1"/>
  <c r="G23" i="91"/>
  <c r="I23" i="91" s="1"/>
  <c r="G22" i="91"/>
  <c r="I22" i="91" s="1"/>
  <c r="G21" i="91"/>
  <c r="I21" i="91" s="1"/>
  <c r="G19" i="91"/>
  <c r="I19" i="91" s="1"/>
  <c r="G18" i="91"/>
  <c r="I18" i="91" s="1"/>
  <c r="G16" i="91"/>
  <c r="I16" i="91" s="1"/>
  <c r="G14" i="91"/>
  <c r="I14" i="91" s="1"/>
  <c r="G13" i="91"/>
  <c r="I13" i="91" s="1"/>
  <c r="G10" i="91"/>
  <c r="I10" i="91" s="1"/>
  <c r="G9" i="91"/>
  <c r="I9" i="91" s="1"/>
  <c r="G8" i="91"/>
  <c r="I8" i="91" s="1"/>
  <c r="G7" i="91"/>
  <c r="I7" i="91" s="1"/>
  <c r="G6" i="91"/>
  <c r="I6" i="91" s="1"/>
  <c r="G91" i="92"/>
  <c r="I91" i="92" s="1"/>
  <c r="G90" i="92"/>
  <c r="I90" i="92" s="1"/>
  <c r="G89" i="92"/>
  <c r="W89" i="166" s="1" a="1"/>
  <c r="W89" i="166" s="1"/>
  <c r="G88" i="92"/>
  <c r="I88" i="92" s="1"/>
  <c r="G87" i="92"/>
  <c r="W87" i="166" s="1" a="1"/>
  <c r="W87" i="166" s="1"/>
  <c r="G86" i="92"/>
  <c r="I86" i="92" s="1"/>
  <c r="G85" i="92"/>
  <c r="I85" i="92" s="1"/>
  <c r="G82" i="92"/>
  <c r="I82" i="92" s="1"/>
  <c r="G81" i="92"/>
  <c r="I81" i="92" s="1"/>
  <c r="G80" i="92"/>
  <c r="I80" i="92" s="1"/>
  <c r="G79" i="92"/>
  <c r="I79" i="92" s="1"/>
  <c r="G78" i="92"/>
  <c r="I78" i="92" s="1"/>
  <c r="G77" i="92"/>
  <c r="I77" i="92" s="1"/>
  <c r="G76" i="92"/>
  <c r="I76" i="92" s="1"/>
  <c r="G75" i="92"/>
  <c r="I75" i="92" s="1"/>
  <c r="G74" i="92"/>
  <c r="I74" i="92" s="1"/>
  <c r="G73" i="92"/>
  <c r="I73" i="92" s="1"/>
  <c r="G72" i="92"/>
  <c r="I72" i="92" s="1"/>
  <c r="G71" i="92"/>
  <c r="W71" i="166" s="1" a="1"/>
  <c r="W71" i="166" s="1"/>
  <c r="G70" i="92"/>
  <c r="W70" i="166" s="1" a="1"/>
  <c r="W70" i="166" s="1"/>
  <c r="G69" i="92"/>
  <c r="W69" i="166" s="1" a="1"/>
  <c r="W69" i="166" s="1"/>
  <c r="G68" i="92"/>
  <c r="W68" i="166" s="1" a="1"/>
  <c r="W68" i="166" s="1"/>
  <c r="G67" i="92"/>
  <c r="I67" i="92" s="1"/>
  <c r="G66" i="92"/>
  <c r="I66" i="92" s="1"/>
  <c r="G65" i="92"/>
  <c r="I65" i="92" s="1"/>
  <c r="G64" i="92"/>
  <c r="I64" i="92" s="1"/>
  <c r="G63" i="92"/>
  <c r="W63" i="166" s="1" a="1"/>
  <c r="W63" i="166" s="1"/>
  <c r="G62" i="92"/>
  <c r="I62" i="92" s="1"/>
  <c r="G61" i="92"/>
  <c r="I61" i="92" s="1"/>
  <c r="G60" i="92"/>
  <c r="I60" i="92" s="1"/>
  <c r="G59" i="92"/>
  <c r="I59" i="92" s="1"/>
  <c r="G58" i="92"/>
  <c r="W58" i="166" s="1" a="1"/>
  <c r="W58" i="166" s="1"/>
  <c r="G57" i="92"/>
  <c r="I57" i="92" s="1"/>
  <c r="G56" i="92"/>
  <c r="I56" i="92" s="1"/>
  <c r="G55" i="92"/>
  <c r="I55" i="92" s="1"/>
  <c r="G54" i="92"/>
  <c r="I54" i="92" s="1"/>
  <c r="G53" i="92"/>
  <c r="I53" i="92" s="1"/>
  <c r="G52" i="92"/>
  <c r="I52" i="92" s="1"/>
  <c r="G51" i="92"/>
  <c r="I51" i="92" s="1"/>
  <c r="G50" i="92"/>
  <c r="I50" i="92" s="1"/>
  <c r="G49" i="92"/>
  <c r="I49" i="92" s="1"/>
  <c r="G48" i="92"/>
  <c r="I48" i="92" s="1"/>
  <c r="G47" i="92"/>
  <c r="I47" i="92" s="1"/>
  <c r="G46" i="92"/>
  <c r="I46" i="92" s="1"/>
  <c r="G45" i="92"/>
  <c r="I45" i="92" s="1"/>
  <c r="G44" i="92"/>
  <c r="I44" i="92" s="1"/>
  <c r="G42" i="92"/>
  <c r="I42" i="92" s="1"/>
  <c r="G41" i="92"/>
  <c r="I41" i="92" s="1"/>
  <c r="G39" i="92"/>
  <c r="I39" i="92" s="1"/>
  <c r="G38" i="92"/>
  <c r="I38" i="92" s="1"/>
  <c r="G37" i="92"/>
  <c r="I37" i="92" s="1"/>
  <c r="G36" i="92"/>
  <c r="I36" i="92" s="1"/>
  <c r="G35" i="92"/>
  <c r="I35" i="92" s="1"/>
  <c r="G33" i="92"/>
  <c r="I33" i="92" s="1"/>
  <c r="G32" i="92"/>
  <c r="I32" i="92" s="1"/>
  <c r="G31" i="92"/>
  <c r="I31" i="92" s="1"/>
  <c r="G30" i="92"/>
  <c r="I30" i="92" s="1"/>
  <c r="G29" i="92"/>
  <c r="I29" i="92" s="1"/>
  <c r="G28" i="92"/>
  <c r="I28" i="92" s="1"/>
  <c r="G26" i="92"/>
  <c r="I26" i="92" s="1"/>
  <c r="G25" i="92"/>
  <c r="I25" i="92" s="1"/>
  <c r="G24" i="92"/>
  <c r="I24" i="92" s="1"/>
  <c r="G23" i="92"/>
  <c r="I23" i="92" s="1"/>
  <c r="G22" i="92"/>
  <c r="I22" i="92" s="1"/>
  <c r="G21" i="92"/>
  <c r="I21" i="92" s="1"/>
  <c r="G19" i="92"/>
  <c r="I19" i="92" s="1"/>
  <c r="G18" i="92"/>
  <c r="I18" i="92" s="1"/>
  <c r="G16" i="92"/>
  <c r="I16" i="92" s="1"/>
  <c r="G14" i="92"/>
  <c r="I14" i="92" s="1"/>
  <c r="G13" i="92"/>
  <c r="I13" i="92" s="1"/>
  <c r="G10" i="92"/>
  <c r="I10" i="92" s="1"/>
  <c r="G9" i="92"/>
  <c r="I9" i="92" s="1"/>
  <c r="G8" i="92"/>
  <c r="I8" i="92" s="1"/>
  <c r="G7" i="92"/>
  <c r="I7" i="92" s="1"/>
  <c r="G6" i="92"/>
  <c r="I6" i="92" s="1"/>
  <c r="G91" i="93"/>
  <c r="I91" i="93" s="1"/>
  <c r="G90" i="93"/>
  <c r="I90" i="93" s="1"/>
  <c r="G89" i="93"/>
  <c r="X89" i="166" s="1" a="1"/>
  <c r="X89" i="166" s="1"/>
  <c r="G88" i="93"/>
  <c r="I88" i="93" s="1"/>
  <c r="G87" i="93"/>
  <c r="X87" i="166" s="1" a="1"/>
  <c r="X87" i="166" s="1"/>
  <c r="G86" i="93"/>
  <c r="I86" i="93" s="1"/>
  <c r="G85" i="93"/>
  <c r="I85" i="93" s="1"/>
  <c r="G82" i="93"/>
  <c r="I82" i="93" s="1"/>
  <c r="G81" i="93"/>
  <c r="I81" i="93" s="1"/>
  <c r="G80" i="93"/>
  <c r="I80" i="93" s="1"/>
  <c r="G79" i="93"/>
  <c r="I79" i="93" s="1"/>
  <c r="G78" i="93"/>
  <c r="I78" i="93" s="1"/>
  <c r="G77" i="93"/>
  <c r="I77" i="93" s="1"/>
  <c r="G76" i="93"/>
  <c r="I76" i="93" s="1"/>
  <c r="G75" i="93"/>
  <c r="I75" i="93" s="1"/>
  <c r="G74" i="93"/>
  <c r="I74" i="93" s="1"/>
  <c r="G73" i="93"/>
  <c r="I73" i="93" s="1"/>
  <c r="G72" i="93"/>
  <c r="I72" i="93" s="1"/>
  <c r="G71" i="93"/>
  <c r="X71" i="166" s="1" a="1"/>
  <c r="X71" i="166" s="1"/>
  <c r="G70" i="93"/>
  <c r="X70" i="166" s="1" a="1"/>
  <c r="X70" i="166" s="1"/>
  <c r="G69" i="93"/>
  <c r="X69" i="166" s="1" a="1"/>
  <c r="X69" i="166" s="1"/>
  <c r="G68" i="93"/>
  <c r="X68" i="166" s="1" a="1"/>
  <c r="X68" i="166" s="1"/>
  <c r="G67" i="93"/>
  <c r="I67" i="93" s="1"/>
  <c r="G66" i="93"/>
  <c r="I66" i="93" s="1"/>
  <c r="G65" i="93"/>
  <c r="I65" i="93" s="1"/>
  <c r="G64" i="93"/>
  <c r="I64" i="93" s="1"/>
  <c r="G63" i="93"/>
  <c r="X63" i="166" s="1" a="1"/>
  <c r="X63" i="166" s="1"/>
  <c r="G62" i="93"/>
  <c r="I62" i="93" s="1"/>
  <c r="G61" i="93"/>
  <c r="I61" i="93" s="1"/>
  <c r="G60" i="93"/>
  <c r="I60" i="93" s="1"/>
  <c r="G59" i="93"/>
  <c r="I59" i="93" s="1"/>
  <c r="G58" i="93"/>
  <c r="X58" i="166" s="1" a="1"/>
  <c r="X58" i="166" s="1"/>
  <c r="G57" i="93"/>
  <c r="I57" i="93" s="1"/>
  <c r="G56" i="93"/>
  <c r="I56" i="93" s="1"/>
  <c r="G55" i="93"/>
  <c r="I55" i="93" s="1"/>
  <c r="G54" i="93"/>
  <c r="I54" i="93" s="1"/>
  <c r="G53" i="93"/>
  <c r="I53" i="93" s="1"/>
  <c r="G52" i="93"/>
  <c r="I52" i="93" s="1"/>
  <c r="G51" i="93"/>
  <c r="I51" i="93" s="1"/>
  <c r="G50" i="93"/>
  <c r="I50" i="93" s="1"/>
  <c r="G49" i="93"/>
  <c r="I49" i="93" s="1"/>
  <c r="G48" i="93"/>
  <c r="I48" i="93" s="1"/>
  <c r="G47" i="93"/>
  <c r="I47" i="93" s="1"/>
  <c r="G46" i="93"/>
  <c r="I46" i="93" s="1"/>
  <c r="G45" i="93"/>
  <c r="I45" i="93" s="1"/>
  <c r="G44" i="93"/>
  <c r="I44" i="93" s="1"/>
  <c r="G42" i="93"/>
  <c r="I42" i="93" s="1"/>
  <c r="G41" i="93"/>
  <c r="I41" i="93" s="1"/>
  <c r="G39" i="93"/>
  <c r="I39" i="93" s="1"/>
  <c r="G38" i="93"/>
  <c r="I38" i="93" s="1"/>
  <c r="G37" i="93"/>
  <c r="I37" i="93" s="1"/>
  <c r="G36" i="93"/>
  <c r="I36" i="93" s="1"/>
  <c r="G35" i="93"/>
  <c r="I35" i="93" s="1"/>
  <c r="G33" i="93"/>
  <c r="I33" i="93" s="1"/>
  <c r="G32" i="93"/>
  <c r="I32" i="93" s="1"/>
  <c r="G31" i="93"/>
  <c r="I31" i="93" s="1"/>
  <c r="G30" i="93"/>
  <c r="I30" i="93" s="1"/>
  <c r="G29" i="93"/>
  <c r="I29" i="93" s="1"/>
  <c r="G28" i="93"/>
  <c r="I28" i="93" s="1"/>
  <c r="G26" i="93"/>
  <c r="I26" i="93" s="1"/>
  <c r="G25" i="93"/>
  <c r="I25" i="93" s="1"/>
  <c r="G24" i="93"/>
  <c r="I24" i="93" s="1"/>
  <c r="G23" i="93"/>
  <c r="I23" i="93" s="1"/>
  <c r="G22" i="93"/>
  <c r="I22" i="93" s="1"/>
  <c r="G21" i="93"/>
  <c r="I21" i="93" s="1"/>
  <c r="G19" i="93"/>
  <c r="I19" i="93" s="1"/>
  <c r="G18" i="93"/>
  <c r="I18" i="93" s="1"/>
  <c r="G16" i="93"/>
  <c r="I16" i="93" s="1"/>
  <c r="G14" i="93"/>
  <c r="I14" i="93" s="1"/>
  <c r="G13" i="93"/>
  <c r="I13" i="93" s="1"/>
  <c r="G10" i="93"/>
  <c r="I10" i="93" s="1"/>
  <c r="G9" i="93"/>
  <c r="I9" i="93" s="1"/>
  <c r="G8" i="93"/>
  <c r="I8" i="93" s="1"/>
  <c r="G7" i="93"/>
  <c r="I7" i="93" s="1"/>
  <c r="G6" i="93"/>
  <c r="I6" i="93" s="1"/>
  <c r="G91" i="94"/>
  <c r="I91" i="94" s="1"/>
  <c r="G90" i="94"/>
  <c r="I90" i="94" s="1"/>
  <c r="G89" i="94"/>
  <c r="Y89" i="166" s="1" a="1"/>
  <c r="Y89" i="166" s="1"/>
  <c r="G88" i="94"/>
  <c r="I88" i="94" s="1"/>
  <c r="G87" i="94"/>
  <c r="Y87" i="166" s="1" a="1"/>
  <c r="Y87" i="166" s="1"/>
  <c r="G86" i="94"/>
  <c r="I86" i="94" s="1"/>
  <c r="G85" i="94"/>
  <c r="I85" i="94" s="1"/>
  <c r="G82" i="94"/>
  <c r="I82" i="94" s="1"/>
  <c r="G81" i="94"/>
  <c r="I81" i="94" s="1"/>
  <c r="G80" i="94"/>
  <c r="I80" i="94" s="1"/>
  <c r="G79" i="94"/>
  <c r="I79" i="94" s="1"/>
  <c r="G78" i="94"/>
  <c r="I78" i="94" s="1"/>
  <c r="G77" i="94"/>
  <c r="I77" i="94" s="1"/>
  <c r="G76" i="94"/>
  <c r="I76" i="94" s="1"/>
  <c r="G75" i="94"/>
  <c r="I75" i="94" s="1"/>
  <c r="G74" i="94"/>
  <c r="I74" i="94" s="1"/>
  <c r="G73" i="94"/>
  <c r="I73" i="94" s="1"/>
  <c r="G72" i="94"/>
  <c r="I72" i="94" s="1"/>
  <c r="G71" i="94"/>
  <c r="Y71" i="166" s="1" a="1"/>
  <c r="Y71" i="166" s="1"/>
  <c r="G70" i="94"/>
  <c r="Y70" i="166" s="1" a="1"/>
  <c r="Y70" i="166" s="1"/>
  <c r="G69" i="94"/>
  <c r="Y69" i="166" s="1" a="1"/>
  <c r="Y69" i="166" s="1"/>
  <c r="G68" i="94"/>
  <c r="Y68" i="166" s="1" a="1"/>
  <c r="Y68" i="166" s="1"/>
  <c r="G67" i="94"/>
  <c r="I67" i="94" s="1"/>
  <c r="G66" i="94"/>
  <c r="I66" i="94" s="1"/>
  <c r="G65" i="94"/>
  <c r="I65" i="94" s="1"/>
  <c r="G64" i="94"/>
  <c r="I64" i="94" s="1"/>
  <c r="G63" i="94"/>
  <c r="Y63" i="166" s="1" a="1"/>
  <c r="Y63" i="166" s="1"/>
  <c r="G62" i="94"/>
  <c r="I62" i="94" s="1"/>
  <c r="G61" i="94"/>
  <c r="I61" i="94" s="1"/>
  <c r="G60" i="94"/>
  <c r="I60" i="94" s="1"/>
  <c r="G59" i="94"/>
  <c r="I59" i="94" s="1"/>
  <c r="G58" i="94"/>
  <c r="Y58" i="166" s="1" a="1"/>
  <c r="Y58" i="166" s="1"/>
  <c r="G57" i="94"/>
  <c r="I57" i="94" s="1"/>
  <c r="G56" i="94"/>
  <c r="I56" i="94" s="1"/>
  <c r="G55" i="94"/>
  <c r="I55" i="94" s="1"/>
  <c r="G54" i="94"/>
  <c r="I54" i="94" s="1"/>
  <c r="G53" i="94"/>
  <c r="I53" i="94" s="1"/>
  <c r="G52" i="94"/>
  <c r="I52" i="94" s="1"/>
  <c r="G51" i="94"/>
  <c r="I51" i="94" s="1"/>
  <c r="G50" i="94"/>
  <c r="I50" i="94" s="1"/>
  <c r="G49" i="94"/>
  <c r="I49" i="94" s="1"/>
  <c r="G48" i="94"/>
  <c r="I48" i="94" s="1"/>
  <c r="G47" i="94"/>
  <c r="I47" i="94" s="1"/>
  <c r="G46" i="94"/>
  <c r="I46" i="94" s="1"/>
  <c r="G45" i="94"/>
  <c r="I45" i="94" s="1"/>
  <c r="G44" i="94"/>
  <c r="I44" i="94" s="1"/>
  <c r="G42" i="94"/>
  <c r="I42" i="94" s="1"/>
  <c r="G41" i="94"/>
  <c r="I41" i="94" s="1"/>
  <c r="G39" i="94"/>
  <c r="I39" i="94" s="1"/>
  <c r="G38" i="94"/>
  <c r="I38" i="94" s="1"/>
  <c r="G37" i="94"/>
  <c r="I37" i="94" s="1"/>
  <c r="G36" i="94"/>
  <c r="I36" i="94" s="1"/>
  <c r="G35" i="94"/>
  <c r="I35" i="94" s="1"/>
  <c r="G33" i="94"/>
  <c r="I33" i="94" s="1"/>
  <c r="G32" i="94"/>
  <c r="I32" i="94" s="1"/>
  <c r="G31" i="94"/>
  <c r="I31" i="94" s="1"/>
  <c r="G30" i="94"/>
  <c r="I30" i="94" s="1"/>
  <c r="G29" i="94"/>
  <c r="I29" i="94" s="1"/>
  <c r="G28" i="94"/>
  <c r="I28" i="94" s="1"/>
  <c r="G26" i="94"/>
  <c r="I26" i="94" s="1"/>
  <c r="G25" i="94"/>
  <c r="I25" i="94" s="1"/>
  <c r="G24" i="94"/>
  <c r="I24" i="94" s="1"/>
  <c r="G23" i="94"/>
  <c r="I23" i="94" s="1"/>
  <c r="G22" i="94"/>
  <c r="I22" i="94" s="1"/>
  <c r="G21" i="94"/>
  <c r="I21" i="94" s="1"/>
  <c r="G19" i="94"/>
  <c r="I19" i="94" s="1"/>
  <c r="G18" i="94"/>
  <c r="I18" i="94" s="1"/>
  <c r="G16" i="94"/>
  <c r="I16" i="94" s="1"/>
  <c r="G14" i="94"/>
  <c r="I14" i="94" s="1"/>
  <c r="G13" i="94"/>
  <c r="I13" i="94" s="1"/>
  <c r="G10" i="94"/>
  <c r="I10" i="94" s="1"/>
  <c r="G9" i="94"/>
  <c r="I9" i="94" s="1"/>
  <c r="G8" i="94"/>
  <c r="I8" i="94" s="1"/>
  <c r="G7" i="94"/>
  <c r="I7" i="94" s="1"/>
  <c r="G6" i="94"/>
  <c r="I6" i="94" s="1"/>
  <c r="G91" i="95"/>
  <c r="I91" i="95" s="1"/>
  <c r="G90" i="95"/>
  <c r="I90" i="95" s="1"/>
  <c r="G89" i="95"/>
  <c r="Z89" i="166" s="1" a="1"/>
  <c r="Z89" i="166" s="1"/>
  <c r="G88" i="95"/>
  <c r="I88" i="95" s="1"/>
  <c r="G87" i="95"/>
  <c r="Z87" i="166" s="1" a="1"/>
  <c r="Z87" i="166" s="1"/>
  <c r="G86" i="95"/>
  <c r="I86" i="95" s="1"/>
  <c r="G85" i="95"/>
  <c r="I85" i="95" s="1"/>
  <c r="G82" i="95"/>
  <c r="I82" i="95" s="1"/>
  <c r="G81" i="95"/>
  <c r="I81" i="95" s="1"/>
  <c r="G80" i="95"/>
  <c r="I80" i="95" s="1"/>
  <c r="G79" i="95"/>
  <c r="I79" i="95" s="1"/>
  <c r="G78" i="95"/>
  <c r="I78" i="95" s="1"/>
  <c r="G77" i="95"/>
  <c r="I77" i="95" s="1"/>
  <c r="G76" i="95"/>
  <c r="I76" i="95" s="1"/>
  <c r="G75" i="95"/>
  <c r="I75" i="95" s="1"/>
  <c r="G74" i="95"/>
  <c r="I74" i="95" s="1"/>
  <c r="G73" i="95"/>
  <c r="I73" i="95" s="1"/>
  <c r="G72" i="95"/>
  <c r="I72" i="95" s="1"/>
  <c r="G71" i="95"/>
  <c r="Z71" i="166" s="1" a="1"/>
  <c r="Z71" i="166" s="1"/>
  <c r="G70" i="95"/>
  <c r="Z70" i="166" s="1" a="1"/>
  <c r="Z70" i="166" s="1"/>
  <c r="G69" i="95"/>
  <c r="Z69" i="166" s="1" a="1"/>
  <c r="Z69" i="166" s="1"/>
  <c r="G68" i="95"/>
  <c r="Z68" i="166" s="1" a="1"/>
  <c r="Z68" i="166" s="1"/>
  <c r="G67" i="95"/>
  <c r="I67" i="95" s="1"/>
  <c r="G66" i="95"/>
  <c r="I66" i="95" s="1"/>
  <c r="G65" i="95"/>
  <c r="I65" i="95" s="1"/>
  <c r="G64" i="95"/>
  <c r="I64" i="95" s="1"/>
  <c r="G63" i="95"/>
  <c r="Z63" i="166" s="1" a="1"/>
  <c r="Z63" i="166" s="1"/>
  <c r="G62" i="95"/>
  <c r="I62" i="95" s="1"/>
  <c r="G61" i="95"/>
  <c r="I61" i="95" s="1"/>
  <c r="G60" i="95"/>
  <c r="I60" i="95" s="1"/>
  <c r="G59" i="95"/>
  <c r="I59" i="95" s="1"/>
  <c r="G58" i="95"/>
  <c r="Z58" i="166" s="1" a="1"/>
  <c r="Z58" i="166" s="1"/>
  <c r="G57" i="95"/>
  <c r="I57" i="95" s="1"/>
  <c r="G56" i="95"/>
  <c r="I56" i="95" s="1"/>
  <c r="G55" i="95"/>
  <c r="I55" i="95" s="1"/>
  <c r="G54" i="95"/>
  <c r="I54" i="95" s="1"/>
  <c r="G53" i="95"/>
  <c r="I53" i="95" s="1"/>
  <c r="G52" i="95"/>
  <c r="I52" i="95" s="1"/>
  <c r="G51" i="95"/>
  <c r="I51" i="95" s="1"/>
  <c r="G50" i="95"/>
  <c r="I50" i="95" s="1"/>
  <c r="G49" i="95"/>
  <c r="I49" i="95" s="1"/>
  <c r="G48" i="95"/>
  <c r="I48" i="95" s="1"/>
  <c r="G47" i="95"/>
  <c r="I47" i="95" s="1"/>
  <c r="G46" i="95"/>
  <c r="I46" i="95" s="1"/>
  <c r="G45" i="95"/>
  <c r="I45" i="95" s="1"/>
  <c r="G44" i="95"/>
  <c r="I44" i="95" s="1"/>
  <c r="G42" i="95"/>
  <c r="I42" i="95" s="1"/>
  <c r="G41" i="95"/>
  <c r="I41" i="95" s="1"/>
  <c r="G39" i="95"/>
  <c r="I39" i="95" s="1"/>
  <c r="G38" i="95"/>
  <c r="I38" i="95" s="1"/>
  <c r="G37" i="95"/>
  <c r="I37" i="95" s="1"/>
  <c r="G36" i="95"/>
  <c r="I36" i="95" s="1"/>
  <c r="G35" i="95"/>
  <c r="I35" i="95" s="1"/>
  <c r="G33" i="95"/>
  <c r="I33" i="95" s="1"/>
  <c r="G32" i="95"/>
  <c r="I32" i="95" s="1"/>
  <c r="G31" i="95"/>
  <c r="I31" i="95" s="1"/>
  <c r="G30" i="95"/>
  <c r="I30" i="95" s="1"/>
  <c r="G29" i="95"/>
  <c r="I29" i="95" s="1"/>
  <c r="G28" i="95"/>
  <c r="I28" i="95" s="1"/>
  <c r="G26" i="95"/>
  <c r="I26" i="95" s="1"/>
  <c r="G25" i="95"/>
  <c r="I25" i="95" s="1"/>
  <c r="G24" i="95"/>
  <c r="I24" i="95" s="1"/>
  <c r="G23" i="95"/>
  <c r="I23" i="95" s="1"/>
  <c r="G22" i="95"/>
  <c r="I22" i="95" s="1"/>
  <c r="G21" i="95"/>
  <c r="I21" i="95" s="1"/>
  <c r="G19" i="95"/>
  <c r="I19" i="95" s="1"/>
  <c r="G18" i="95"/>
  <c r="I18" i="95" s="1"/>
  <c r="G16" i="95"/>
  <c r="I16" i="95" s="1"/>
  <c r="G14" i="95"/>
  <c r="I14" i="95" s="1"/>
  <c r="G13" i="95"/>
  <c r="I13" i="95" s="1"/>
  <c r="G10" i="95"/>
  <c r="I10" i="95" s="1"/>
  <c r="G9" i="95"/>
  <c r="I9" i="95" s="1"/>
  <c r="G8" i="95"/>
  <c r="I8" i="95" s="1"/>
  <c r="G7" i="95"/>
  <c r="I7" i="95" s="1"/>
  <c r="G6" i="95"/>
  <c r="I6" i="95" s="1"/>
  <c r="G91" i="96"/>
  <c r="I91" i="96" s="1"/>
  <c r="G90" i="96"/>
  <c r="I90" i="96" s="1"/>
  <c r="G89" i="96"/>
  <c r="AA89" i="166" s="1" a="1"/>
  <c r="AA89" i="166" s="1"/>
  <c r="G88" i="96"/>
  <c r="I88" i="96" s="1"/>
  <c r="G87" i="96"/>
  <c r="AA87" i="166" s="1" a="1"/>
  <c r="AA87" i="166" s="1"/>
  <c r="G86" i="96"/>
  <c r="I86" i="96" s="1"/>
  <c r="G85" i="96"/>
  <c r="I85" i="96" s="1"/>
  <c r="G82" i="96"/>
  <c r="I82" i="96" s="1"/>
  <c r="G81" i="96"/>
  <c r="I81" i="96" s="1"/>
  <c r="G80" i="96"/>
  <c r="I80" i="96" s="1"/>
  <c r="G79" i="96"/>
  <c r="I79" i="96" s="1"/>
  <c r="G78" i="96"/>
  <c r="I78" i="96" s="1"/>
  <c r="G77" i="96"/>
  <c r="I77" i="96" s="1"/>
  <c r="G76" i="96"/>
  <c r="I76" i="96" s="1"/>
  <c r="G75" i="96"/>
  <c r="I75" i="96" s="1"/>
  <c r="G74" i="96"/>
  <c r="I74" i="96" s="1"/>
  <c r="G73" i="96"/>
  <c r="I73" i="96" s="1"/>
  <c r="G72" i="96"/>
  <c r="I72" i="96" s="1"/>
  <c r="G71" i="96"/>
  <c r="AA71" i="166" s="1" a="1"/>
  <c r="AA71" i="166" s="1"/>
  <c r="G70" i="96"/>
  <c r="AA70" i="166" s="1" a="1"/>
  <c r="AA70" i="166" s="1"/>
  <c r="G69" i="96"/>
  <c r="AA69" i="166" s="1" a="1"/>
  <c r="AA69" i="166" s="1"/>
  <c r="G68" i="96"/>
  <c r="AA68" i="166" s="1" a="1"/>
  <c r="AA68" i="166" s="1"/>
  <c r="G67" i="96"/>
  <c r="I67" i="96" s="1"/>
  <c r="G66" i="96"/>
  <c r="I66" i="96" s="1"/>
  <c r="G65" i="96"/>
  <c r="I65" i="96" s="1"/>
  <c r="G64" i="96"/>
  <c r="I64" i="96" s="1"/>
  <c r="G63" i="96"/>
  <c r="AA63" i="166" s="1" a="1"/>
  <c r="AA63" i="166" s="1"/>
  <c r="G62" i="96"/>
  <c r="I62" i="96" s="1"/>
  <c r="G61" i="96"/>
  <c r="I61" i="96" s="1"/>
  <c r="G60" i="96"/>
  <c r="I60" i="96" s="1"/>
  <c r="G59" i="96"/>
  <c r="I59" i="96" s="1"/>
  <c r="G58" i="96"/>
  <c r="AA58" i="166" s="1" a="1"/>
  <c r="AA58" i="166" s="1"/>
  <c r="G57" i="96"/>
  <c r="I57" i="96" s="1"/>
  <c r="G56" i="96"/>
  <c r="I56" i="96" s="1"/>
  <c r="G55" i="96"/>
  <c r="I55" i="96" s="1"/>
  <c r="G54" i="96"/>
  <c r="I54" i="96" s="1"/>
  <c r="G53" i="96"/>
  <c r="I53" i="96" s="1"/>
  <c r="G52" i="96"/>
  <c r="I52" i="96" s="1"/>
  <c r="G51" i="96"/>
  <c r="I51" i="96" s="1"/>
  <c r="G50" i="96"/>
  <c r="I50" i="96" s="1"/>
  <c r="G49" i="96"/>
  <c r="I49" i="96" s="1"/>
  <c r="G48" i="96"/>
  <c r="I48" i="96" s="1"/>
  <c r="G47" i="96"/>
  <c r="I47" i="96" s="1"/>
  <c r="G46" i="96"/>
  <c r="I46" i="96" s="1"/>
  <c r="G45" i="96"/>
  <c r="I45" i="96" s="1"/>
  <c r="G44" i="96"/>
  <c r="I44" i="96" s="1"/>
  <c r="G42" i="96"/>
  <c r="I42" i="96" s="1"/>
  <c r="G41" i="96"/>
  <c r="I41" i="96" s="1"/>
  <c r="G39" i="96"/>
  <c r="I39" i="96" s="1"/>
  <c r="G38" i="96"/>
  <c r="I38" i="96" s="1"/>
  <c r="G37" i="96"/>
  <c r="I37" i="96" s="1"/>
  <c r="G36" i="96"/>
  <c r="I36" i="96" s="1"/>
  <c r="G35" i="96"/>
  <c r="I35" i="96" s="1"/>
  <c r="G33" i="96"/>
  <c r="I33" i="96" s="1"/>
  <c r="G32" i="96"/>
  <c r="I32" i="96" s="1"/>
  <c r="G31" i="96"/>
  <c r="I31" i="96" s="1"/>
  <c r="G30" i="96"/>
  <c r="I30" i="96" s="1"/>
  <c r="G29" i="96"/>
  <c r="I29" i="96" s="1"/>
  <c r="G28" i="96"/>
  <c r="I28" i="96" s="1"/>
  <c r="G26" i="96"/>
  <c r="I26" i="96" s="1"/>
  <c r="G25" i="96"/>
  <c r="I25" i="96" s="1"/>
  <c r="G24" i="96"/>
  <c r="I24" i="96" s="1"/>
  <c r="G23" i="96"/>
  <c r="I23" i="96" s="1"/>
  <c r="G22" i="96"/>
  <c r="I22" i="96" s="1"/>
  <c r="G21" i="96"/>
  <c r="I21" i="96" s="1"/>
  <c r="G19" i="96"/>
  <c r="I19" i="96" s="1"/>
  <c r="G18" i="96"/>
  <c r="I18" i="96" s="1"/>
  <c r="G16" i="96"/>
  <c r="I16" i="96" s="1"/>
  <c r="G14" i="96"/>
  <c r="I14" i="96" s="1"/>
  <c r="G13" i="96"/>
  <c r="I13" i="96" s="1"/>
  <c r="G10" i="96"/>
  <c r="I10" i="96" s="1"/>
  <c r="G9" i="96"/>
  <c r="I9" i="96" s="1"/>
  <c r="G8" i="96"/>
  <c r="I8" i="96" s="1"/>
  <c r="G7" i="96"/>
  <c r="I7" i="96" s="1"/>
  <c r="G6" i="96"/>
  <c r="I6" i="96" s="1"/>
  <c r="G91" i="102"/>
  <c r="G90" i="102"/>
  <c r="G89" i="102"/>
  <c r="AN89" i="166" s="1" a="1"/>
  <c r="AN89" i="166" s="1"/>
  <c r="G88" i="102"/>
  <c r="G87" i="102"/>
  <c r="AN87" i="166" s="1" a="1"/>
  <c r="AN87" i="166" s="1"/>
  <c r="G86" i="102"/>
  <c r="G85" i="102"/>
  <c r="G82" i="102"/>
  <c r="G81" i="102"/>
  <c r="G80" i="102"/>
  <c r="G79" i="102"/>
  <c r="G78" i="102"/>
  <c r="G77" i="102"/>
  <c r="G76" i="102"/>
  <c r="G75" i="102"/>
  <c r="G74" i="102"/>
  <c r="G73" i="102"/>
  <c r="G72" i="102"/>
  <c r="G71" i="102"/>
  <c r="AN71" i="166" s="1" a="1"/>
  <c r="AN71" i="166" s="1"/>
  <c r="G70" i="102"/>
  <c r="AN70" i="166" s="1" a="1"/>
  <c r="AN70" i="166" s="1"/>
  <c r="G69" i="102"/>
  <c r="AN69" i="166" s="1" a="1"/>
  <c r="AN69" i="166" s="1"/>
  <c r="G68" i="102"/>
  <c r="AN68" i="166" s="1" a="1"/>
  <c r="AN68" i="166" s="1"/>
  <c r="G67" i="102"/>
  <c r="G66" i="102"/>
  <c r="G65" i="102"/>
  <c r="G64" i="102"/>
  <c r="G63" i="102"/>
  <c r="AN63" i="166" s="1" a="1"/>
  <c r="AN63" i="166" s="1"/>
  <c r="G62" i="102"/>
  <c r="G61" i="102"/>
  <c r="G60" i="102"/>
  <c r="G59" i="102"/>
  <c r="G58" i="102"/>
  <c r="AN58" i="166" s="1" a="1"/>
  <c r="AN58" i="166" s="1"/>
  <c r="G57" i="102"/>
  <c r="G56" i="102"/>
  <c r="G55" i="102"/>
  <c r="G54" i="102"/>
  <c r="G53" i="102"/>
  <c r="G52" i="102"/>
  <c r="G51" i="102"/>
  <c r="G50" i="102"/>
  <c r="G49" i="102"/>
  <c r="G48" i="102"/>
  <c r="G47" i="102"/>
  <c r="G46" i="102"/>
  <c r="G45" i="102"/>
  <c r="G44" i="102"/>
  <c r="G42" i="102"/>
  <c r="G41" i="102"/>
  <c r="G39" i="102"/>
  <c r="G38" i="102"/>
  <c r="G37" i="102"/>
  <c r="G36" i="102"/>
  <c r="G35" i="102"/>
  <c r="G33" i="102"/>
  <c r="G32" i="102"/>
  <c r="G31" i="102"/>
  <c r="G30" i="102"/>
  <c r="G29" i="102"/>
  <c r="G28" i="102"/>
  <c r="G26" i="102"/>
  <c r="G25" i="102"/>
  <c r="G24" i="102"/>
  <c r="G23" i="102"/>
  <c r="G22" i="102"/>
  <c r="G21" i="102"/>
  <c r="G19" i="102"/>
  <c r="G18" i="102"/>
  <c r="G16" i="102"/>
  <c r="G14" i="102"/>
  <c r="G13" i="102"/>
  <c r="G10" i="102"/>
  <c r="G9" i="102"/>
  <c r="G8" i="102"/>
  <c r="G7" i="102"/>
  <c r="G6" i="102"/>
  <c r="G91" i="103"/>
  <c r="G90" i="103"/>
  <c r="G89" i="103"/>
  <c r="AO89" i="166" s="1" a="1"/>
  <c r="AO89" i="166" s="1"/>
  <c r="G88" i="103"/>
  <c r="G87" i="103"/>
  <c r="AO87" i="166" s="1" a="1"/>
  <c r="AO87" i="166" s="1"/>
  <c r="G86" i="103"/>
  <c r="G85" i="103"/>
  <c r="G82" i="103"/>
  <c r="G81" i="103"/>
  <c r="G80" i="103"/>
  <c r="G79" i="103"/>
  <c r="G78" i="103"/>
  <c r="G77" i="103"/>
  <c r="G76" i="103"/>
  <c r="G75" i="103"/>
  <c r="G74" i="103"/>
  <c r="G73" i="103"/>
  <c r="G72" i="103"/>
  <c r="G71" i="103"/>
  <c r="AO71" i="166" s="1" a="1"/>
  <c r="AO71" i="166" s="1"/>
  <c r="G70" i="103"/>
  <c r="AO70" i="166" s="1" a="1"/>
  <c r="AO70" i="166" s="1"/>
  <c r="G69" i="103"/>
  <c r="AO69" i="166" s="1" a="1"/>
  <c r="AO69" i="166" s="1"/>
  <c r="G68" i="103"/>
  <c r="AO68" i="166" s="1" a="1"/>
  <c r="AO68" i="166" s="1"/>
  <c r="G67" i="103"/>
  <c r="G66" i="103"/>
  <c r="G65" i="103"/>
  <c r="G64" i="103"/>
  <c r="G63" i="103"/>
  <c r="AO63" i="166" s="1" a="1"/>
  <c r="AO63" i="166" s="1"/>
  <c r="G62" i="103"/>
  <c r="G61" i="103"/>
  <c r="G60" i="103"/>
  <c r="G59" i="103"/>
  <c r="G58" i="103"/>
  <c r="AO58" i="166" s="1" a="1"/>
  <c r="AO58" i="166" s="1"/>
  <c r="G57" i="103"/>
  <c r="G56" i="103"/>
  <c r="G55" i="103"/>
  <c r="G54" i="103"/>
  <c r="G53" i="103"/>
  <c r="G52" i="103"/>
  <c r="G51" i="103"/>
  <c r="G50" i="103"/>
  <c r="G49" i="103"/>
  <c r="G48" i="103"/>
  <c r="G47" i="103"/>
  <c r="G46" i="103"/>
  <c r="G45" i="103"/>
  <c r="G44" i="103"/>
  <c r="G42" i="103"/>
  <c r="G41" i="103"/>
  <c r="G39" i="103"/>
  <c r="G38" i="103"/>
  <c r="G37" i="103"/>
  <c r="G36" i="103"/>
  <c r="G35" i="103"/>
  <c r="G33" i="103"/>
  <c r="G32" i="103"/>
  <c r="G31" i="103"/>
  <c r="G30" i="103"/>
  <c r="G29" i="103"/>
  <c r="G28" i="103"/>
  <c r="G26" i="103"/>
  <c r="G25" i="103"/>
  <c r="G24" i="103"/>
  <c r="G23" i="103"/>
  <c r="G22" i="103"/>
  <c r="G21" i="103"/>
  <c r="G19" i="103"/>
  <c r="G18" i="103"/>
  <c r="G16" i="103"/>
  <c r="G14" i="103"/>
  <c r="G13" i="103"/>
  <c r="G10" i="103"/>
  <c r="G9" i="103"/>
  <c r="G8" i="103"/>
  <c r="G7" i="103"/>
  <c r="G6" i="103"/>
  <c r="G91" i="104"/>
  <c r="G90" i="104"/>
  <c r="G89" i="104"/>
  <c r="AP89" i="166" s="1" a="1"/>
  <c r="AP89" i="166" s="1"/>
  <c r="G88" i="104"/>
  <c r="G87" i="104"/>
  <c r="AP87" i="166" s="1" a="1"/>
  <c r="AP87" i="166" s="1"/>
  <c r="G86" i="104"/>
  <c r="G85" i="104"/>
  <c r="G82" i="104"/>
  <c r="G81" i="104"/>
  <c r="G80" i="104"/>
  <c r="G79" i="104"/>
  <c r="G78" i="104"/>
  <c r="G77" i="104"/>
  <c r="G76" i="104"/>
  <c r="G75" i="104"/>
  <c r="G74" i="104"/>
  <c r="G73" i="104"/>
  <c r="G72" i="104"/>
  <c r="G71" i="104"/>
  <c r="AP71" i="166" s="1" a="1"/>
  <c r="AP71" i="166" s="1"/>
  <c r="G70" i="104"/>
  <c r="AP70" i="166" s="1" a="1"/>
  <c r="AP70" i="166" s="1"/>
  <c r="G69" i="104"/>
  <c r="AP69" i="166" s="1" a="1"/>
  <c r="AP69" i="166" s="1"/>
  <c r="G68" i="104"/>
  <c r="AP68" i="166" s="1" a="1"/>
  <c r="AP68" i="166" s="1"/>
  <c r="G67" i="104"/>
  <c r="G66" i="104"/>
  <c r="G65" i="104"/>
  <c r="G64" i="104"/>
  <c r="G63" i="104"/>
  <c r="AP63" i="166" s="1" a="1"/>
  <c r="AP63" i="166" s="1"/>
  <c r="G62" i="104"/>
  <c r="G61" i="104"/>
  <c r="G60" i="104"/>
  <c r="G59" i="104"/>
  <c r="G58" i="104"/>
  <c r="AP58" i="166" s="1" a="1"/>
  <c r="AP58" i="166" s="1"/>
  <c r="G57" i="104"/>
  <c r="G56" i="104"/>
  <c r="G55" i="104"/>
  <c r="G54" i="104"/>
  <c r="G53" i="104"/>
  <c r="G52" i="104"/>
  <c r="G51" i="104"/>
  <c r="G50" i="104"/>
  <c r="G49" i="104"/>
  <c r="G48" i="104"/>
  <c r="G47" i="104"/>
  <c r="G46" i="104"/>
  <c r="G45" i="104"/>
  <c r="G44" i="104"/>
  <c r="G42" i="104"/>
  <c r="G41" i="104"/>
  <c r="G39" i="104"/>
  <c r="G38" i="104"/>
  <c r="G37" i="104"/>
  <c r="G36" i="104"/>
  <c r="G35" i="104"/>
  <c r="G33" i="104"/>
  <c r="G32" i="104"/>
  <c r="G31" i="104"/>
  <c r="G30" i="104"/>
  <c r="G29" i="104"/>
  <c r="G28" i="104"/>
  <c r="G26" i="104"/>
  <c r="G25" i="104"/>
  <c r="G24" i="104"/>
  <c r="G23" i="104"/>
  <c r="G22" i="104"/>
  <c r="G21" i="104"/>
  <c r="G19" i="104"/>
  <c r="G18" i="104"/>
  <c r="G16" i="104"/>
  <c r="G14" i="104"/>
  <c r="G13" i="104"/>
  <c r="G10" i="104"/>
  <c r="G9" i="104"/>
  <c r="G8" i="104"/>
  <c r="G7" i="104"/>
  <c r="G6" i="104"/>
  <c r="G67" i="106"/>
  <c r="G66" i="106"/>
  <c r="G65" i="106"/>
  <c r="G64" i="106"/>
  <c r="G63" i="106"/>
  <c r="AQ63" i="166" s="1" a="1"/>
  <c r="AQ63" i="166" s="1"/>
  <c r="G62" i="106"/>
  <c r="G61" i="106"/>
  <c r="G60" i="106"/>
  <c r="G59" i="106"/>
  <c r="G58" i="106"/>
  <c r="AQ58" i="166" s="1" a="1"/>
  <c r="AQ58" i="166" s="1"/>
  <c r="G57" i="106"/>
  <c r="G56" i="106"/>
  <c r="G55" i="106"/>
  <c r="G54" i="106"/>
  <c r="G53" i="106"/>
  <c r="G52" i="106"/>
  <c r="G51" i="106"/>
  <c r="G50" i="106"/>
  <c r="G49" i="106"/>
  <c r="G48" i="106"/>
  <c r="G47" i="106"/>
  <c r="G46" i="106"/>
  <c r="G45" i="106"/>
  <c r="G44" i="106"/>
  <c r="G42" i="106"/>
  <c r="G41" i="106"/>
  <c r="G39" i="106"/>
  <c r="G38" i="106"/>
  <c r="G37" i="106"/>
  <c r="G36" i="106"/>
  <c r="G35" i="106"/>
  <c r="G33" i="106"/>
  <c r="G32" i="106"/>
  <c r="G31" i="106"/>
  <c r="G30" i="106"/>
  <c r="G29" i="106"/>
  <c r="G28" i="106"/>
  <c r="G26" i="106"/>
  <c r="G25" i="106"/>
  <c r="G24" i="106"/>
  <c r="G23" i="106"/>
  <c r="G22" i="106"/>
  <c r="G21" i="106"/>
  <c r="G19" i="106"/>
  <c r="G18" i="106"/>
  <c r="G16" i="106"/>
  <c r="G14" i="106"/>
  <c r="G13" i="106"/>
  <c r="G10" i="106"/>
  <c r="G9" i="106"/>
  <c r="G8" i="106"/>
  <c r="G7" i="106"/>
  <c r="G6" i="106"/>
  <c r="G67" i="107"/>
  <c r="G66" i="107"/>
  <c r="G65" i="107"/>
  <c r="G64" i="107"/>
  <c r="G63" i="107"/>
  <c r="AR63" i="166" s="1" a="1"/>
  <c r="AR63" i="166" s="1"/>
  <c r="G62" i="107"/>
  <c r="G61" i="107"/>
  <c r="G60" i="107"/>
  <c r="G59" i="107"/>
  <c r="G58" i="107"/>
  <c r="AR58" i="166" s="1" a="1"/>
  <c r="AR58" i="166" s="1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2" i="107"/>
  <c r="G41" i="107"/>
  <c r="G39" i="107"/>
  <c r="G38" i="107"/>
  <c r="G37" i="107"/>
  <c r="G36" i="107"/>
  <c r="G35" i="107"/>
  <c r="G33" i="107"/>
  <c r="G32" i="107"/>
  <c r="G31" i="107"/>
  <c r="G30" i="107"/>
  <c r="G29" i="107"/>
  <c r="G28" i="107"/>
  <c r="G26" i="107"/>
  <c r="G25" i="107"/>
  <c r="G24" i="107"/>
  <c r="G23" i="107"/>
  <c r="G22" i="107"/>
  <c r="G21" i="107"/>
  <c r="G19" i="107"/>
  <c r="G18" i="107"/>
  <c r="G16" i="107"/>
  <c r="G14" i="107"/>
  <c r="G13" i="107"/>
  <c r="G10" i="107"/>
  <c r="G9" i="107"/>
  <c r="G8" i="107"/>
  <c r="G7" i="107"/>
  <c r="G6" i="107"/>
  <c r="G67" i="112"/>
  <c r="G66" i="112"/>
  <c r="G65" i="112"/>
  <c r="G64" i="112"/>
  <c r="G63" i="112"/>
  <c r="AT63" i="166" s="1" a="1"/>
  <c r="AT63" i="166" s="1"/>
  <c r="G62" i="112"/>
  <c r="G61" i="112"/>
  <c r="G60" i="112"/>
  <c r="G59" i="112"/>
  <c r="G58" i="112"/>
  <c r="AT58" i="166" s="1" a="1"/>
  <c r="AT58" i="166" s="1"/>
  <c r="G57" i="112"/>
  <c r="G56" i="112"/>
  <c r="G55" i="112"/>
  <c r="G54" i="112"/>
  <c r="G53" i="112"/>
  <c r="G52" i="112"/>
  <c r="G51" i="112"/>
  <c r="G50" i="112"/>
  <c r="G49" i="112"/>
  <c r="G48" i="112"/>
  <c r="G47" i="112"/>
  <c r="G46" i="112"/>
  <c r="G45" i="112"/>
  <c r="G44" i="112"/>
  <c r="G42" i="112"/>
  <c r="G41" i="112"/>
  <c r="G39" i="112"/>
  <c r="G38" i="112"/>
  <c r="G37" i="112"/>
  <c r="G36" i="112"/>
  <c r="G35" i="112"/>
  <c r="G33" i="112"/>
  <c r="G32" i="112"/>
  <c r="G31" i="112"/>
  <c r="G30" i="112"/>
  <c r="G29" i="112"/>
  <c r="G28" i="112"/>
  <c r="G26" i="112"/>
  <c r="G25" i="112"/>
  <c r="G24" i="112"/>
  <c r="G23" i="112"/>
  <c r="G22" i="112"/>
  <c r="G21" i="112"/>
  <c r="G19" i="112"/>
  <c r="G18" i="112"/>
  <c r="G16" i="112"/>
  <c r="G14" i="112"/>
  <c r="G13" i="112"/>
  <c r="G10" i="112"/>
  <c r="G9" i="112"/>
  <c r="G8" i="112"/>
  <c r="G7" i="112"/>
  <c r="G6" i="112"/>
  <c r="G91" i="117"/>
  <c r="G90" i="117"/>
  <c r="G89" i="117"/>
  <c r="AZ89" i="166" s="1" a="1"/>
  <c r="AZ89" i="166" s="1"/>
  <c r="G88" i="117"/>
  <c r="G87" i="117"/>
  <c r="AZ87" i="166" s="1" a="1"/>
  <c r="AZ87" i="166" s="1"/>
  <c r="G86" i="117"/>
  <c r="G85" i="117"/>
  <c r="G82" i="117"/>
  <c r="G81" i="117"/>
  <c r="G80" i="117"/>
  <c r="G79" i="117"/>
  <c r="G78" i="117"/>
  <c r="G77" i="117"/>
  <c r="G76" i="117"/>
  <c r="G75" i="117"/>
  <c r="G74" i="117"/>
  <c r="G73" i="117"/>
  <c r="G72" i="117"/>
  <c r="G71" i="117"/>
  <c r="AZ71" i="166" s="1" a="1"/>
  <c r="AZ71" i="166" s="1"/>
  <c r="G70" i="117"/>
  <c r="AZ70" i="166" s="1" a="1"/>
  <c r="AZ70" i="166" s="1"/>
  <c r="G69" i="117"/>
  <c r="AZ69" i="166" s="1" a="1"/>
  <c r="AZ69" i="166" s="1"/>
  <c r="G68" i="117"/>
  <c r="AZ68" i="166" s="1" a="1"/>
  <c r="AZ68" i="166" s="1"/>
  <c r="G67" i="117"/>
  <c r="G66" i="117"/>
  <c r="G65" i="117"/>
  <c r="G64" i="117"/>
  <c r="G63" i="117"/>
  <c r="AZ63" i="166" s="1" a="1"/>
  <c r="AZ63" i="166" s="1"/>
  <c r="G62" i="117"/>
  <c r="G61" i="117"/>
  <c r="G60" i="117"/>
  <c r="G59" i="117"/>
  <c r="G58" i="117"/>
  <c r="AZ58" i="166" s="1" a="1"/>
  <c r="AZ58" i="166" s="1"/>
  <c r="G57" i="117"/>
  <c r="G56" i="117"/>
  <c r="G55" i="117"/>
  <c r="G54" i="117"/>
  <c r="G53" i="117"/>
  <c r="G52" i="117"/>
  <c r="G51" i="117"/>
  <c r="G50" i="117"/>
  <c r="G49" i="117"/>
  <c r="G48" i="117"/>
  <c r="G47" i="117"/>
  <c r="G46" i="117"/>
  <c r="G45" i="117"/>
  <c r="G44" i="117"/>
  <c r="G42" i="117"/>
  <c r="G41" i="117"/>
  <c r="G39" i="117"/>
  <c r="G38" i="117"/>
  <c r="G37" i="117"/>
  <c r="G36" i="117"/>
  <c r="G35" i="117"/>
  <c r="G33" i="117"/>
  <c r="G32" i="117"/>
  <c r="G31" i="117"/>
  <c r="G30" i="117"/>
  <c r="G29" i="117"/>
  <c r="G28" i="117"/>
  <c r="G26" i="117"/>
  <c r="G25" i="117"/>
  <c r="G24" i="117"/>
  <c r="G23" i="117"/>
  <c r="G22" i="117"/>
  <c r="G21" i="117"/>
  <c r="G19" i="117"/>
  <c r="G18" i="117"/>
  <c r="G16" i="117"/>
  <c r="G14" i="117"/>
  <c r="G13" i="117"/>
  <c r="G10" i="117"/>
  <c r="G9" i="117"/>
  <c r="G8" i="117"/>
  <c r="G7" i="117"/>
  <c r="G6" i="117"/>
  <c r="G91" i="116"/>
  <c r="G90" i="116"/>
  <c r="G89" i="116"/>
  <c r="BB89" i="166" s="1"/>
  <c r="G88" i="116"/>
  <c r="G87" i="116"/>
  <c r="BB87" i="166" s="1"/>
  <c r="G86" i="116"/>
  <c r="G85" i="116"/>
  <c r="G82" i="116"/>
  <c r="G81" i="116"/>
  <c r="G80" i="116"/>
  <c r="G79" i="116"/>
  <c r="G78" i="116"/>
  <c r="G77" i="116"/>
  <c r="G76" i="116"/>
  <c r="G75" i="116"/>
  <c r="G74" i="116"/>
  <c r="G73" i="116"/>
  <c r="G72" i="116"/>
  <c r="G71" i="116"/>
  <c r="BB71" i="166" s="1"/>
  <c r="G70" i="116"/>
  <c r="BB70" i="166" s="1"/>
  <c r="G69" i="116"/>
  <c r="BB69" i="166" s="1"/>
  <c r="G68" i="116"/>
  <c r="BB68" i="166" s="1"/>
  <c r="G67" i="116"/>
  <c r="G66" i="116"/>
  <c r="G65" i="116"/>
  <c r="G64" i="116"/>
  <c r="G63" i="116"/>
  <c r="BB63" i="166" s="1"/>
  <c r="G62" i="116"/>
  <c r="G61" i="116"/>
  <c r="G60" i="116"/>
  <c r="G59" i="116"/>
  <c r="G58" i="116"/>
  <c r="BB58" i="166" s="1"/>
  <c r="G57" i="116"/>
  <c r="G56" i="116"/>
  <c r="G55" i="116"/>
  <c r="G54" i="116"/>
  <c r="G53" i="116"/>
  <c r="G52" i="116"/>
  <c r="G51" i="116"/>
  <c r="G50" i="116"/>
  <c r="G49" i="116"/>
  <c r="G48" i="116"/>
  <c r="G47" i="116"/>
  <c r="G46" i="116"/>
  <c r="G45" i="116"/>
  <c r="G44" i="116"/>
  <c r="G42" i="116"/>
  <c r="G41" i="116"/>
  <c r="G39" i="116"/>
  <c r="G38" i="116"/>
  <c r="G37" i="116"/>
  <c r="G36" i="116"/>
  <c r="G35" i="116"/>
  <c r="G33" i="116"/>
  <c r="G32" i="116"/>
  <c r="G31" i="116"/>
  <c r="G30" i="116"/>
  <c r="G29" i="116"/>
  <c r="G28" i="116"/>
  <c r="G26" i="116"/>
  <c r="G25" i="116"/>
  <c r="G24" i="116"/>
  <c r="G23" i="116"/>
  <c r="G22" i="116"/>
  <c r="G21" i="116"/>
  <c r="G19" i="116"/>
  <c r="G18" i="116"/>
  <c r="G16" i="116"/>
  <c r="G14" i="116"/>
  <c r="G13" i="116"/>
  <c r="G10" i="116"/>
  <c r="G9" i="116"/>
  <c r="G8" i="116"/>
  <c r="G7" i="116"/>
  <c r="G6" i="116"/>
  <c r="G91" i="111"/>
  <c r="G90" i="111"/>
  <c r="G89" i="111"/>
  <c r="BC89" i="166" s="1" a="1"/>
  <c r="BC89" i="166" s="1"/>
  <c r="G88" i="111"/>
  <c r="G87" i="111"/>
  <c r="BC87" i="166" s="1" a="1"/>
  <c r="BC87" i="166" s="1"/>
  <c r="G86" i="111"/>
  <c r="G85" i="111"/>
  <c r="G82" i="111"/>
  <c r="G81" i="111"/>
  <c r="G80" i="111"/>
  <c r="G79" i="111"/>
  <c r="G78" i="111"/>
  <c r="G77" i="111"/>
  <c r="G76" i="111"/>
  <c r="G75" i="111"/>
  <c r="G74" i="111"/>
  <c r="G73" i="111"/>
  <c r="G72" i="111"/>
  <c r="G71" i="111"/>
  <c r="BC71" i="166" s="1" a="1"/>
  <c r="BC71" i="166" s="1"/>
  <c r="G70" i="111"/>
  <c r="BC70" i="166" s="1" a="1"/>
  <c r="BC70" i="166" s="1"/>
  <c r="G69" i="111"/>
  <c r="BC69" i="166" s="1" a="1"/>
  <c r="BC69" i="166" s="1"/>
  <c r="G68" i="111"/>
  <c r="BC68" i="166" s="1" a="1"/>
  <c r="BC68" i="166" s="1"/>
  <c r="G67" i="111"/>
  <c r="G66" i="111"/>
  <c r="G65" i="111"/>
  <c r="G64" i="111"/>
  <c r="G63" i="111"/>
  <c r="BC63" i="166" s="1" a="1"/>
  <c r="BC63" i="166" s="1"/>
  <c r="G62" i="111"/>
  <c r="G61" i="111"/>
  <c r="G60" i="111"/>
  <c r="G59" i="111"/>
  <c r="G58" i="111"/>
  <c r="BC58" i="166" s="1" a="1"/>
  <c r="BC58" i="166" s="1"/>
  <c r="G57" i="111"/>
  <c r="G56" i="111"/>
  <c r="G55" i="111"/>
  <c r="G54" i="111"/>
  <c r="G53" i="111"/>
  <c r="G52" i="111"/>
  <c r="G51" i="111"/>
  <c r="G50" i="111"/>
  <c r="G49" i="111"/>
  <c r="G48" i="111"/>
  <c r="G47" i="111"/>
  <c r="G46" i="111"/>
  <c r="G45" i="111"/>
  <c r="G44" i="111"/>
  <c r="G42" i="111"/>
  <c r="G41" i="111"/>
  <c r="G39" i="111"/>
  <c r="G38" i="111"/>
  <c r="G37" i="111"/>
  <c r="G36" i="111"/>
  <c r="G35" i="111"/>
  <c r="G33" i="111"/>
  <c r="G32" i="111"/>
  <c r="G31" i="111"/>
  <c r="G30" i="111"/>
  <c r="G29" i="111"/>
  <c r="G28" i="111"/>
  <c r="G26" i="111"/>
  <c r="G25" i="111"/>
  <c r="G24" i="111"/>
  <c r="G23" i="111"/>
  <c r="G22" i="111"/>
  <c r="G21" i="111"/>
  <c r="G19" i="111"/>
  <c r="G18" i="111"/>
  <c r="G16" i="111"/>
  <c r="G14" i="111"/>
  <c r="G13" i="111"/>
  <c r="G10" i="111"/>
  <c r="G9" i="111"/>
  <c r="G8" i="111"/>
  <c r="G7" i="111"/>
  <c r="G6" i="111"/>
  <c r="G91" i="109"/>
  <c r="G90" i="109"/>
  <c r="G89" i="109"/>
  <c r="BD89" i="166" s="1" a="1"/>
  <c r="BD89" i="166" s="1"/>
  <c r="G88" i="109"/>
  <c r="G87" i="109"/>
  <c r="BD87" i="166" s="1" a="1"/>
  <c r="BD87" i="166" s="1"/>
  <c r="G86" i="109"/>
  <c r="G85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BD71" i="166" s="1" a="1"/>
  <c r="BD71" i="166" s="1"/>
  <c r="G70" i="109"/>
  <c r="BD70" i="166" s="1" a="1"/>
  <c r="BD70" i="166" s="1"/>
  <c r="G69" i="109"/>
  <c r="BD69" i="166" s="1" a="1"/>
  <c r="BD69" i="166" s="1"/>
  <c r="G68" i="109"/>
  <c r="BD68" i="166" s="1" a="1"/>
  <c r="BD68" i="166" s="1"/>
  <c r="G67" i="109"/>
  <c r="G66" i="109"/>
  <c r="G65" i="109"/>
  <c r="G64" i="109"/>
  <c r="G63" i="109"/>
  <c r="BD63" i="166" s="1" a="1"/>
  <c r="BD63" i="166" s="1"/>
  <c r="G62" i="109"/>
  <c r="G61" i="109"/>
  <c r="G60" i="109"/>
  <c r="G59" i="109"/>
  <c r="G58" i="109"/>
  <c r="BD58" i="166" s="1" a="1"/>
  <c r="BD58" i="166" s="1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2" i="109"/>
  <c r="G41" i="109"/>
  <c r="G39" i="109"/>
  <c r="G38" i="109"/>
  <c r="G37" i="109"/>
  <c r="G36" i="109"/>
  <c r="G35" i="109"/>
  <c r="G33" i="109"/>
  <c r="G32" i="109"/>
  <c r="G31" i="109"/>
  <c r="G30" i="109"/>
  <c r="G29" i="109"/>
  <c r="G28" i="109"/>
  <c r="G26" i="109"/>
  <c r="G25" i="109"/>
  <c r="G24" i="109"/>
  <c r="G23" i="109"/>
  <c r="G22" i="109"/>
  <c r="G21" i="109"/>
  <c r="G19" i="109"/>
  <c r="G18" i="109"/>
  <c r="G16" i="109"/>
  <c r="G14" i="109"/>
  <c r="G13" i="109"/>
  <c r="G10" i="109"/>
  <c r="G9" i="109"/>
  <c r="G8" i="109"/>
  <c r="G7" i="109"/>
  <c r="G6" i="109"/>
  <c r="G91" i="101"/>
  <c r="G90" i="101"/>
  <c r="G89" i="101"/>
  <c r="BH89" i="166" s="1"/>
  <c r="G88" i="101"/>
  <c r="G87" i="101"/>
  <c r="BH87" i="166" s="1"/>
  <c r="G86" i="101"/>
  <c r="G85" i="101"/>
  <c r="G82" i="101"/>
  <c r="G81" i="101"/>
  <c r="G80" i="101"/>
  <c r="G79" i="101"/>
  <c r="G78" i="101"/>
  <c r="G77" i="101"/>
  <c r="G76" i="101"/>
  <c r="G75" i="101"/>
  <c r="G74" i="101"/>
  <c r="G73" i="101"/>
  <c r="G72" i="101"/>
  <c r="G71" i="101"/>
  <c r="BH71" i="166" s="1"/>
  <c r="G70" i="101"/>
  <c r="BH70" i="166" s="1"/>
  <c r="G69" i="101"/>
  <c r="BH69" i="166" s="1"/>
  <c r="G68" i="101"/>
  <c r="BH68" i="166" s="1"/>
  <c r="G67" i="101"/>
  <c r="G66" i="101"/>
  <c r="G65" i="101"/>
  <c r="G64" i="101"/>
  <c r="G63" i="101"/>
  <c r="BH63" i="166" s="1"/>
  <c r="G62" i="101"/>
  <c r="G61" i="101"/>
  <c r="G60" i="101"/>
  <c r="G59" i="101"/>
  <c r="G58" i="101"/>
  <c r="BH58" i="166" s="1"/>
  <c r="G57" i="101"/>
  <c r="G56" i="101"/>
  <c r="G55" i="101"/>
  <c r="G54" i="101"/>
  <c r="G53" i="101"/>
  <c r="G52" i="101"/>
  <c r="G51" i="101"/>
  <c r="G50" i="101"/>
  <c r="G49" i="101"/>
  <c r="G48" i="101"/>
  <c r="G47" i="101"/>
  <c r="G46" i="101"/>
  <c r="G45" i="101"/>
  <c r="G44" i="101"/>
  <c r="G42" i="101"/>
  <c r="G41" i="101"/>
  <c r="G39" i="101"/>
  <c r="G38" i="101"/>
  <c r="G37" i="101"/>
  <c r="G36" i="101"/>
  <c r="G35" i="101"/>
  <c r="G33" i="101"/>
  <c r="G32" i="101"/>
  <c r="G31" i="101"/>
  <c r="G30" i="101"/>
  <c r="G29" i="101"/>
  <c r="G28" i="101"/>
  <c r="G26" i="101"/>
  <c r="G25" i="101"/>
  <c r="G24" i="101"/>
  <c r="G23" i="101"/>
  <c r="G22" i="101"/>
  <c r="G21" i="101"/>
  <c r="G19" i="101"/>
  <c r="G18" i="101"/>
  <c r="G16" i="101"/>
  <c r="G14" i="101"/>
  <c r="G13" i="101"/>
  <c r="G10" i="101"/>
  <c r="G9" i="101"/>
  <c r="G8" i="101"/>
  <c r="G7" i="101"/>
  <c r="G6" i="101"/>
  <c r="G91" i="153"/>
  <c r="G90" i="153"/>
  <c r="G89" i="153"/>
  <c r="BF89" i="166" s="1" a="1"/>
  <c r="BF89" i="166" s="1"/>
  <c r="G88" i="153"/>
  <c r="G87" i="153"/>
  <c r="BF87" i="166" s="1" a="1"/>
  <c r="BF87" i="166" s="1"/>
  <c r="G86" i="153"/>
  <c r="G85" i="153"/>
  <c r="G82" i="153"/>
  <c r="G81" i="153"/>
  <c r="G80" i="153"/>
  <c r="G79" i="153"/>
  <c r="G78" i="153"/>
  <c r="G77" i="153"/>
  <c r="G76" i="153"/>
  <c r="G75" i="153"/>
  <c r="G74" i="153"/>
  <c r="G73" i="153"/>
  <c r="G72" i="153"/>
  <c r="G71" i="153"/>
  <c r="BF71" i="166" s="1" a="1"/>
  <c r="BF71" i="166" s="1"/>
  <c r="G70" i="153"/>
  <c r="BF70" i="166" s="1" a="1"/>
  <c r="BF70" i="166" s="1"/>
  <c r="G69" i="153"/>
  <c r="BF69" i="166" s="1" a="1"/>
  <c r="BF69" i="166" s="1"/>
  <c r="G68" i="153"/>
  <c r="BF68" i="166" s="1" a="1"/>
  <c r="BF68" i="166" s="1"/>
  <c r="G67" i="153"/>
  <c r="G66" i="153"/>
  <c r="G65" i="153"/>
  <c r="G64" i="153"/>
  <c r="G63" i="153"/>
  <c r="BF63" i="166" s="1" a="1"/>
  <c r="BF63" i="166" s="1"/>
  <c r="G62" i="153"/>
  <c r="G61" i="153"/>
  <c r="G60" i="153"/>
  <c r="G59" i="153"/>
  <c r="G58" i="153"/>
  <c r="BF58" i="166" s="1" a="1"/>
  <c r="BF58" i="166" s="1"/>
  <c r="G57" i="153"/>
  <c r="G56" i="153"/>
  <c r="G55" i="153"/>
  <c r="G54" i="153"/>
  <c r="G53" i="153"/>
  <c r="G52" i="153"/>
  <c r="G51" i="153"/>
  <c r="G50" i="153"/>
  <c r="G49" i="153"/>
  <c r="G48" i="153"/>
  <c r="G47" i="153"/>
  <c r="G46" i="153"/>
  <c r="G45" i="153"/>
  <c r="G44" i="153"/>
  <c r="G42" i="153"/>
  <c r="G41" i="153"/>
  <c r="G39" i="153"/>
  <c r="G38" i="153"/>
  <c r="G37" i="153"/>
  <c r="G36" i="153"/>
  <c r="G35" i="153"/>
  <c r="G33" i="153"/>
  <c r="G32" i="153"/>
  <c r="G31" i="153"/>
  <c r="G30" i="153"/>
  <c r="G29" i="153"/>
  <c r="G28" i="153"/>
  <c r="G26" i="153"/>
  <c r="G25" i="153"/>
  <c r="G24" i="153"/>
  <c r="G23" i="153"/>
  <c r="G22" i="153"/>
  <c r="G21" i="153"/>
  <c r="G19" i="153"/>
  <c r="G18" i="153"/>
  <c r="G16" i="153"/>
  <c r="G14" i="153"/>
  <c r="G13" i="153"/>
  <c r="G10" i="153"/>
  <c r="G9" i="153"/>
  <c r="G8" i="153"/>
  <c r="G7" i="153"/>
  <c r="G6" i="153"/>
  <c r="G91" i="152"/>
  <c r="G90" i="152"/>
  <c r="G89" i="152"/>
  <c r="AL89" i="166" s="1" a="1"/>
  <c r="AL89" i="166" s="1"/>
  <c r="G88" i="152"/>
  <c r="G87" i="152"/>
  <c r="AL87" i="166" s="1" a="1"/>
  <c r="AL87" i="166" s="1"/>
  <c r="G86" i="152"/>
  <c r="G85" i="152"/>
  <c r="G82" i="152"/>
  <c r="G81" i="152"/>
  <c r="G80" i="152"/>
  <c r="G79" i="152"/>
  <c r="G78" i="152"/>
  <c r="G77" i="152"/>
  <c r="G76" i="152"/>
  <c r="G75" i="152"/>
  <c r="G74" i="152"/>
  <c r="G73" i="152"/>
  <c r="G72" i="152"/>
  <c r="G71" i="152"/>
  <c r="AL71" i="166" s="1" a="1"/>
  <c r="AL71" i="166" s="1"/>
  <c r="G70" i="152"/>
  <c r="AL70" i="166" s="1" a="1"/>
  <c r="AL70" i="166" s="1"/>
  <c r="G69" i="152"/>
  <c r="AL69" i="166" s="1" a="1"/>
  <c r="AL69" i="166" s="1"/>
  <c r="G68" i="152"/>
  <c r="AL68" i="166" s="1" a="1"/>
  <c r="AL68" i="166" s="1"/>
  <c r="G67" i="152"/>
  <c r="G66" i="152"/>
  <c r="G65" i="152"/>
  <c r="G64" i="152"/>
  <c r="G63" i="152"/>
  <c r="AL63" i="166" s="1" a="1"/>
  <c r="AL63" i="166" s="1"/>
  <c r="G62" i="152"/>
  <c r="G61" i="152"/>
  <c r="G60" i="152"/>
  <c r="G59" i="152"/>
  <c r="G58" i="152"/>
  <c r="AL58" i="166" s="1" a="1"/>
  <c r="AL58" i="166" s="1"/>
  <c r="G57" i="152"/>
  <c r="G56" i="152"/>
  <c r="G55" i="152"/>
  <c r="G54" i="152"/>
  <c r="G53" i="152"/>
  <c r="G52" i="152"/>
  <c r="G51" i="152"/>
  <c r="G50" i="152"/>
  <c r="G49" i="152"/>
  <c r="G48" i="152"/>
  <c r="G47" i="152"/>
  <c r="G46" i="152"/>
  <c r="G45" i="152"/>
  <c r="G44" i="152"/>
  <c r="G42" i="152"/>
  <c r="G41" i="152"/>
  <c r="G39" i="152"/>
  <c r="G38" i="152"/>
  <c r="G37" i="152"/>
  <c r="G36" i="152"/>
  <c r="G35" i="152"/>
  <c r="G33" i="152"/>
  <c r="G32" i="152"/>
  <c r="G31" i="152"/>
  <c r="G30" i="152"/>
  <c r="G29" i="152"/>
  <c r="G28" i="152"/>
  <c r="G26" i="152"/>
  <c r="G25" i="152"/>
  <c r="G24" i="152"/>
  <c r="G23" i="152"/>
  <c r="G22" i="152"/>
  <c r="G21" i="152"/>
  <c r="G19" i="152"/>
  <c r="G18" i="152"/>
  <c r="G16" i="152"/>
  <c r="G14" i="152"/>
  <c r="G13" i="152"/>
  <c r="G10" i="152"/>
  <c r="G9" i="152"/>
  <c r="G8" i="152"/>
  <c r="G7" i="152"/>
  <c r="G6" i="152"/>
  <c r="G91" i="155"/>
  <c r="I91" i="155" s="1"/>
  <c r="G90" i="155"/>
  <c r="I90" i="155" s="1"/>
  <c r="G89" i="155"/>
  <c r="G88" i="155"/>
  <c r="I88" i="155" s="1"/>
  <c r="G87" i="155"/>
  <c r="G86" i="155"/>
  <c r="I86" i="155" s="1"/>
  <c r="G85" i="155"/>
  <c r="I85" i="155" s="1"/>
  <c r="G82" i="155"/>
  <c r="I82" i="155" s="1"/>
  <c r="G81" i="155"/>
  <c r="I81" i="155" s="1"/>
  <c r="G80" i="155"/>
  <c r="I80" i="155" s="1"/>
  <c r="G79" i="155"/>
  <c r="I79" i="155" s="1"/>
  <c r="G78" i="155"/>
  <c r="I78" i="155" s="1"/>
  <c r="G77" i="155"/>
  <c r="I77" i="155" s="1"/>
  <c r="G76" i="155"/>
  <c r="I76" i="155" s="1"/>
  <c r="G75" i="155"/>
  <c r="I75" i="155" s="1"/>
  <c r="G74" i="155"/>
  <c r="I74" i="155" s="1"/>
  <c r="G73" i="155"/>
  <c r="I73" i="155" s="1"/>
  <c r="G72" i="155"/>
  <c r="I72" i="155" s="1"/>
  <c r="G71" i="155"/>
  <c r="G70" i="155"/>
  <c r="G69" i="155"/>
  <c r="G68" i="155"/>
  <c r="G67" i="155"/>
  <c r="I67" i="155" s="1"/>
  <c r="G66" i="155"/>
  <c r="I66" i="155" s="1"/>
  <c r="G65" i="155"/>
  <c r="I65" i="155" s="1"/>
  <c r="G64" i="155"/>
  <c r="I64" i="155" s="1"/>
  <c r="G63" i="155"/>
  <c r="G62" i="155"/>
  <c r="I62" i="155" s="1"/>
  <c r="G61" i="155"/>
  <c r="I61" i="155" s="1"/>
  <c r="G60" i="155"/>
  <c r="I60" i="155" s="1"/>
  <c r="G59" i="155"/>
  <c r="I59" i="155" s="1"/>
  <c r="G58" i="155"/>
  <c r="G57" i="155"/>
  <c r="I57" i="155" s="1"/>
  <c r="G56" i="155"/>
  <c r="I56" i="155" s="1"/>
  <c r="G55" i="155"/>
  <c r="I55" i="155" s="1"/>
  <c r="G54" i="155"/>
  <c r="I54" i="155" s="1"/>
  <c r="G53" i="155"/>
  <c r="I53" i="155" s="1"/>
  <c r="G52" i="155"/>
  <c r="I52" i="155" s="1"/>
  <c r="G51" i="155"/>
  <c r="I51" i="155" s="1"/>
  <c r="G50" i="155"/>
  <c r="I50" i="155" s="1"/>
  <c r="G49" i="155"/>
  <c r="I49" i="155" s="1"/>
  <c r="G48" i="155"/>
  <c r="I48" i="155" s="1"/>
  <c r="G47" i="155"/>
  <c r="I47" i="155" s="1"/>
  <c r="G46" i="155"/>
  <c r="I46" i="155" s="1"/>
  <c r="G45" i="155"/>
  <c r="I45" i="155" s="1"/>
  <c r="G44" i="155"/>
  <c r="I44" i="155" s="1"/>
  <c r="G42" i="155"/>
  <c r="I42" i="155" s="1"/>
  <c r="G41" i="155"/>
  <c r="I41" i="155" s="1"/>
  <c r="G39" i="155"/>
  <c r="I39" i="155" s="1"/>
  <c r="G38" i="155"/>
  <c r="I38" i="155" s="1"/>
  <c r="G37" i="155"/>
  <c r="I37" i="155" s="1"/>
  <c r="G36" i="155"/>
  <c r="I36" i="155" s="1"/>
  <c r="G35" i="155"/>
  <c r="I35" i="155" s="1"/>
  <c r="G33" i="155"/>
  <c r="I33" i="155" s="1"/>
  <c r="G32" i="155"/>
  <c r="I32" i="155" s="1"/>
  <c r="G31" i="155"/>
  <c r="I31" i="155" s="1"/>
  <c r="G30" i="155"/>
  <c r="I30" i="155" s="1"/>
  <c r="G29" i="155"/>
  <c r="I29" i="155" s="1"/>
  <c r="G28" i="155"/>
  <c r="I28" i="155" s="1"/>
  <c r="G26" i="155"/>
  <c r="I26" i="155" s="1"/>
  <c r="G25" i="155"/>
  <c r="I25" i="155" s="1"/>
  <c r="G24" i="155"/>
  <c r="I24" i="155" s="1"/>
  <c r="G23" i="155"/>
  <c r="I23" i="155" s="1"/>
  <c r="G22" i="155"/>
  <c r="I22" i="155" s="1"/>
  <c r="G21" i="155"/>
  <c r="I21" i="155" s="1"/>
  <c r="G19" i="155"/>
  <c r="I19" i="155" s="1"/>
  <c r="G18" i="155"/>
  <c r="I18" i="155" s="1"/>
  <c r="G16" i="155"/>
  <c r="I16" i="155" s="1"/>
  <c r="G14" i="155"/>
  <c r="I14" i="155" s="1"/>
  <c r="G13" i="155"/>
  <c r="I13" i="155" s="1"/>
  <c r="G10" i="155"/>
  <c r="I10" i="155" s="1"/>
  <c r="G9" i="155"/>
  <c r="I9" i="155" s="1"/>
  <c r="G8" i="155"/>
  <c r="I8" i="155" s="1"/>
  <c r="G7" i="155"/>
  <c r="I7" i="155" s="1"/>
  <c r="G6" i="155"/>
  <c r="I6" i="155" s="1"/>
  <c r="G91" i="156"/>
  <c r="I91" i="156" s="1"/>
  <c r="G90" i="156"/>
  <c r="I90" i="156" s="1"/>
  <c r="G89" i="156"/>
  <c r="Q89" i="166" s="1" a="1"/>
  <c r="Q89" i="166" s="1"/>
  <c r="G88" i="156"/>
  <c r="I88" i="156" s="1"/>
  <c r="G87" i="156"/>
  <c r="Q87" i="166" s="1" a="1"/>
  <c r="Q87" i="166" s="1"/>
  <c r="G86" i="156"/>
  <c r="I86" i="156" s="1"/>
  <c r="G85" i="156"/>
  <c r="I85" i="156" s="1"/>
  <c r="G82" i="156"/>
  <c r="I82" i="156" s="1"/>
  <c r="G81" i="156"/>
  <c r="I81" i="156" s="1"/>
  <c r="G80" i="156"/>
  <c r="I80" i="156" s="1"/>
  <c r="G79" i="156"/>
  <c r="I79" i="156" s="1"/>
  <c r="G78" i="156"/>
  <c r="I78" i="156" s="1"/>
  <c r="G77" i="156"/>
  <c r="I77" i="156" s="1"/>
  <c r="G76" i="156"/>
  <c r="I76" i="156" s="1"/>
  <c r="G75" i="156"/>
  <c r="I75" i="156" s="1"/>
  <c r="G74" i="156"/>
  <c r="I74" i="156" s="1"/>
  <c r="G73" i="156"/>
  <c r="I73" i="156" s="1"/>
  <c r="G72" i="156"/>
  <c r="I72" i="156" s="1"/>
  <c r="G71" i="156"/>
  <c r="Q71" i="166" s="1" a="1"/>
  <c r="Q71" i="166" s="1"/>
  <c r="G70" i="156"/>
  <c r="Q70" i="166" s="1" a="1"/>
  <c r="Q70" i="166" s="1"/>
  <c r="G69" i="156"/>
  <c r="Q69" i="166" s="1" a="1"/>
  <c r="Q69" i="166" s="1"/>
  <c r="G68" i="156"/>
  <c r="Q68" i="166" s="1" a="1"/>
  <c r="Q68" i="166" s="1"/>
  <c r="G67" i="156"/>
  <c r="I67" i="156" s="1"/>
  <c r="G66" i="156"/>
  <c r="I66" i="156" s="1"/>
  <c r="G65" i="156"/>
  <c r="I65" i="156" s="1"/>
  <c r="G64" i="156"/>
  <c r="I64" i="156" s="1"/>
  <c r="G63" i="156"/>
  <c r="Q63" i="166" s="1" a="1"/>
  <c r="Q63" i="166" s="1"/>
  <c r="G62" i="156"/>
  <c r="I62" i="156" s="1"/>
  <c r="G61" i="156"/>
  <c r="I61" i="156" s="1"/>
  <c r="G60" i="156"/>
  <c r="I60" i="156" s="1"/>
  <c r="G59" i="156"/>
  <c r="I59" i="156" s="1"/>
  <c r="G58" i="156"/>
  <c r="Q58" i="166" s="1" a="1"/>
  <c r="Q58" i="166" s="1"/>
  <c r="G57" i="156"/>
  <c r="I57" i="156" s="1"/>
  <c r="G56" i="156"/>
  <c r="I56" i="156" s="1"/>
  <c r="G55" i="156"/>
  <c r="I55" i="156" s="1"/>
  <c r="G54" i="156"/>
  <c r="I54" i="156" s="1"/>
  <c r="G53" i="156"/>
  <c r="I53" i="156" s="1"/>
  <c r="G52" i="156"/>
  <c r="I52" i="156" s="1"/>
  <c r="G51" i="156"/>
  <c r="I51" i="156" s="1"/>
  <c r="G50" i="156"/>
  <c r="I50" i="156" s="1"/>
  <c r="G49" i="156"/>
  <c r="I49" i="156" s="1"/>
  <c r="G48" i="156"/>
  <c r="I48" i="156" s="1"/>
  <c r="G47" i="156"/>
  <c r="I47" i="156" s="1"/>
  <c r="G46" i="156"/>
  <c r="I46" i="156" s="1"/>
  <c r="G45" i="156"/>
  <c r="I45" i="156" s="1"/>
  <c r="G44" i="156"/>
  <c r="I44" i="156" s="1"/>
  <c r="G42" i="156"/>
  <c r="I42" i="156" s="1"/>
  <c r="G41" i="156"/>
  <c r="I41" i="156" s="1"/>
  <c r="G39" i="156"/>
  <c r="I39" i="156" s="1"/>
  <c r="G38" i="156"/>
  <c r="I38" i="156" s="1"/>
  <c r="G37" i="156"/>
  <c r="I37" i="156" s="1"/>
  <c r="G36" i="156"/>
  <c r="I36" i="156" s="1"/>
  <c r="G35" i="156"/>
  <c r="I35" i="156" s="1"/>
  <c r="G33" i="156"/>
  <c r="I33" i="156" s="1"/>
  <c r="G32" i="156"/>
  <c r="I32" i="156" s="1"/>
  <c r="G31" i="156"/>
  <c r="I31" i="156" s="1"/>
  <c r="G30" i="156"/>
  <c r="I30" i="156" s="1"/>
  <c r="G29" i="156"/>
  <c r="I29" i="156" s="1"/>
  <c r="G28" i="156"/>
  <c r="I28" i="156" s="1"/>
  <c r="G26" i="156"/>
  <c r="I26" i="156" s="1"/>
  <c r="G25" i="156"/>
  <c r="I25" i="156" s="1"/>
  <c r="G24" i="156"/>
  <c r="I24" i="156" s="1"/>
  <c r="G23" i="156"/>
  <c r="I23" i="156" s="1"/>
  <c r="G22" i="156"/>
  <c r="I22" i="156" s="1"/>
  <c r="G21" i="156"/>
  <c r="I21" i="156" s="1"/>
  <c r="G19" i="156"/>
  <c r="I19" i="156" s="1"/>
  <c r="G18" i="156"/>
  <c r="I18" i="156" s="1"/>
  <c r="G16" i="156"/>
  <c r="I16" i="156" s="1"/>
  <c r="G14" i="156"/>
  <c r="I14" i="156" s="1"/>
  <c r="G13" i="156"/>
  <c r="I13" i="156" s="1"/>
  <c r="G10" i="156"/>
  <c r="I10" i="156" s="1"/>
  <c r="G9" i="156"/>
  <c r="I9" i="156" s="1"/>
  <c r="G8" i="156"/>
  <c r="I8" i="156" s="1"/>
  <c r="G7" i="156"/>
  <c r="I7" i="156" s="1"/>
  <c r="G6" i="156"/>
  <c r="I6" i="156" s="1"/>
  <c r="G91" i="145"/>
  <c r="I91" i="145" s="1"/>
  <c r="G90" i="145"/>
  <c r="I90" i="145" s="1"/>
  <c r="G89" i="145"/>
  <c r="U89" i="166" s="1" a="1"/>
  <c r="U89" i="166" s="1"/>
  <c r="G88" i="145"/>
  <c r="I88" i="145" s="1"/>
  <c r="G87" i="145"/>
  <c r="U87" i="166" s="1" a="1"/>
  <c r="U87" i="166" s="1"/>
  <c r="G86" i="145"/>
  <c r="I86" i="145" s="1"/>
  <c r="G85" i="145"/>
  <c r="I85" i="145" s="1"/>
  <c r="G82" i="145"/>
  <c r="I82" i="145" s="1"/>
  <c r="G81" i="145"/>
  <c r="I81" i="145" s="1"/>
  <c r="G80" i="145"/>
  <c r="I80" i="145" s="1"/>
  <c r="G79" i="145"/>
  <c r="I79" i="145" s="1"/>
  <c r="G78" i="145"/>
  <c r="I78" i="145" s="1"/>
  <c r="G77" i="145"/>
  <c r="I77" i="145" s="1"/>
  <c r="G76" i="145"/>
  <c r="I76" i="145" s="1"/>
  <c r="G75" i="145"/>
  <c r="I75" i="145" s="1"/>
  <c r="G74" i="145"/>
  <c r="I74" i="145" s="1"/>
  <c r="G73" i="145"/>
  <c r="I73" i="145" s="1"/>
  <c r="G72" i="145"/>
  <c r="I72" i="145" s="1"/>
  <c r="G71" i="145"/>
  <c r="U71" i="166" s="1" a="1"/>
  <c r="U71" i="166" s="1"/>
  <c r="G70" i="145"/>
  <c r="U70" i="166" s="1" a="1"/>
  <c r="U70" i="166" s="1"/>
  <c r="G69" i="145"/>
  <c r="U69" i="166" s="1" a="1"/>
  <c r="U69" i="166" s="1"/>
  <c r="G68" i="145"/>
  <c r="U68" i="166" s="1" a="1"/>
  <c r="U68" i="166" s="1"/>
  <c r="G67" i="145"/>
  <c r="I67" i="145" s="1"/>
  <c r="G66" i="145"/>
  <c r="I66" i="145" s="1"/>
  <c r="G65" i="145"/>
  <c r="I65" i="145" s="1"/>
  <c r="G64" i="145"/>
  <c r="I64" i="145" s="1"/>
  <c r="G63" i="145"/>
  <c r="U63" i="166" s="1" a="1"/>
  <c r="U63" i="166" s="1"/>
  <c r="G62" i="145"/>
  <c r="I62" i="145" s="1"/>
  <c r="G61" i="145"/>
  <c r="I61" i="145" s="1"/>
  <c r="G60" i="145"/>
  <c r="I60" i="145" s="1"/>
  <c r="G59" i="145"/>
  <c r="I59" i="145" s="1"/>
  <c r="G58" i="145"/>
  <c r="U58" i="166" s="1" a="1"/>
  <c r="U58" i="166" s="1"/>
  <c r="G57" i="145"/>
  <c r="I57" i="145" s="1"/>
  <c r="G56" i="145"/>
  <c r="I56" i="145" s="1"/>
  <c r="G55" i="145"/>
  <c r="I55" i="145" s="1"/>
  <c r="G54" i="145"/>
  <c r="I54" i="145" s="1"/>
  <c r="G53" i="145"/>
  <c r="I53" i="145" s="1"/>
  <c r="G52" i="145"/>
  <c r="I52" i="145" s="1"/>
  <c r="G51" i="145"/>
  <c r="I51" i="145" s="1"/>
  <c r="G50" i="145"/>
  <c r="I50" i="145" s="1"/>
  <c r="G49" i="145"/>
  <c r="I49" i="145" s="1"/>
  <c r="G48" i="145"/>
  <c r="I48" i="145" s="1"/>
  <c r="G47" i="145"/>
  <c r="I47" i="145" s="1"/>
  <c r="G46" i="145"/>
  <c r="I46" i="145" s="1"/>
  <c r="G45" i="145"/>
  <c r="I45" i="145" s="1"/>
  <c r="G44" i="145"/>
  <c r="I44" i="145" s="1"/>
  <c r="G42" i="145"/>
  <c r="I42" i="145" s="1"/>
  <c r="G41" i="145"/>
  <c r="I41" i="145" s="1"/>
  <c r="G39" i="145"/>
  <c r="I39" i="145" s="1"/>
  <c r="G38" i="145"/>
  <c r="I38" i="145" s="1"/>
  <c r="G37" i="145"/>
  <c r="I37" i="145" s="1"/>
  <c r="G36" i="145"/>
  <c r="I36" i="145" s="1"/>
  <c r="G35" i="145"/>
  <c r="I35" i="145" s="1"/>
  <c r="G33" i="145"/>
  <c r="I33" i="145" s="1"/>
  <c r="G32" i="145"/>
  <c r="I32" i="145" s="1"/>
  <c r="G31" i="145"/>
  <c r="I31" i="145" s="1"/>
  <c r="G30" i="145"/>
  <c r="I30" i="145" s="1"/>
  <c r="G29" i="145"/>
  <c r="I29" i="145" s="1"/>
  <c r="G28" i="145"/>
  <c r="I28" i="145" s="1"/>
  <c r="G26" i="145"/>
  <c r="I26" i="145" s="1"/>
  <c r="G25" i="145"/>
  <c r="I25" i="145" s="1"/>
  <c r="G24" i="145"/>
  <c r="I24" i="145" s="1"/>
  <c r="G23" i="145"/>
  <c r="I23" i="145" s="1"/>
  <c r="G22" i="145"/>
  <c r="I22" i="145" s="1"/>
  <c r="G21" i="145"/>
  <c r="I21" i="145" s="1"/>
  <c r="G19" i="145"/>
  <c r="I19" i="145" s="1"/>
  <c r="G18" i="145"/>
  <c r="I18" i="145" s="1"/>
  <c r="G16" i="145"/>
  <c r="I16" i="145" s="1"/>
  <c r="G14" i="145"/>
  <c r="I14" i="145" s="1"/>
  <c r="G13" i="145"/>
  <c r="I13" i="145" s="1"/>
  <c r="G10" i="145"/>
  <c r="I10" i="145" s="1"/>
  <c r="G9" i="145"/>
  <c r="I9" i="145" s="1"/>
  <c r="G8" i="145"/>
  <c r="I8" i="145" s="1"/>
  <c r="G7" i="145"/>
  <c r="I7" i="145" s="1"/>
  <c r="G6" i="145"/>
  <c r="I6" i="145" s="1"/>
  <c r="G91" i="151"/>
  <c r="I91" i="151" s="1"/>
  <c r="G90" i="151"/>
  <c r="I90" i="151" s="1"/>
  <c r="G89" i="151"/>
  <c r="AC89" i="166" s="1" a="1"/>
  <c r="AC89" i="166" s="1"/>
  <c r="G88" i="151"/>
  <c r="I88" i="151" s="1"/>
  <c r="G87" i="151"/>
  <c r="AC87" i="166" s="1" a="1"/>
  <c r="AC87" i="166" s="1"/>
  <c r="G86" i="151"/>
  <c r="I86" i="151" s="1"/>
  <c r="G85" i="151"/>
  <c r="I85" i="151" s="1"/>
  <c r="G82" i="151"/>
  <c r="I82" i="151" s="1"/>
  <c r="G81" i="151"/>
  <c r="I81" i="151" s="1"/>
  <c r="G80" i="151"/>
  <c r="I80" i="151" s="1"/>
  <c r="G79" i="151"/>
  <c r="I79" i="151" s="1"/>
  <c r="G78" i="151"/>
  <c r="I78" i="151" s="1"/>
  <c r="G77" i="151"/>
  <c r="I77" i="151" s="1"/>
  <c r="G76" i="151"/>
  <c r="I76" i="151" s="1"/>
  <c r="G75" i="151"/>
  <c r="I75" i="151" s="1"/>
  <c r="G74" i="151"/>
  <c r="I74" i="151" s="1"/>
  <c r="G73" i="151"/>
  <c r="I73" i="151" s="1"/>
  <c r="G72" i="151"/>
  <c r="I72" i="151" s="1"/>
  <c r="G71" i="151"/>
  <c r="AC71" i="166" s="1" a="1"/>
  <c r="AC71" i="166" s="1"/>
  <c r="G70" i="151"/>
  <c r="AC70" i="166" s="1" a="1"/>
  <c r="AC70" i="166" s="1"/>
  <c r="G69" i="151"/>
  <c r="AC69" i="166" s="1" a="1"/>
  <c r="AC69" i="166" s="1"/>
  <c r="G68" i="151"/>
  <c r="AC68" i="166" s="1" a="1"/>
  <c r="AC68" i="166" s="1"/>
  <c r="G67" i="151"/>
  <c r="I67" i="151" s="1"/>
  <c r="G66" i="151"/>
  <c r="I66" i="151" s="1"/>
  <c r="G65" i="151"/>
  <c r="I65" i="151" s="1"/>
  <c r="G64" i="151"/>
  <c r="I64" i="151" s="1"/>
  <c r="G63" i="151"/>
  <c r="AC63" i="166" s="1" a="1"/>
  <c r="AC63" i="166" s="1"/>
  <c r="G62" i="151"/>
  <c r="I62" i="151" s="1"/>
  <c r="G61" i="151"/>
  <c r="I61" i="151" s="1"/>
  <c r="G60" i="151"/>
  <c r="I60" i="151" s="1"/>
  <c r="G59" i="151"/>
  <c r="I59" i="151" s="1"/>
  <c r="G58" i="151"/>
  <c r="AC58" i="166" s="1" a="1"/>
  <c r="AC58" i="166" s="1"/>
  <c r="G57" i="151"/>
  <c r="I57" i="151" s="1"/>
  <c r="G56" i="151"/>
  <c r="I56" i="151" s="1"/>
  <c r="G55" i="151"/>
  <c r="I55" i="151" s="1"/>
  <c r="G54" i="151"/>
  <c r="I54" i="151" s="1"/>
  <c r="G53" i="151"/>
  <c r="I53" i="151" s="1"/>
  <c r="G52" i="151"/>
  <c r="I52" i="151" s="1"/>
  <c r="G51" i="151"/>
  <c r="I51" i="151" s="1"/>
  <c r="G50" i="151"/>
  <c r="I50" i="151" s="1"/>
  <c r="G49" i="151"/>
  <c r="I49" i="151" s="1"/>
  <c r="G48" i="151"/>
  <c r="I48" i="151" s="1"/>
  <c r="G47" i="151"/>
  <c r="I47" i="151" s="1"/>
  <c r="G46" i="151"/>
  <c r="I46" i="151" s="1"/>
  <c r="G45" i="151"/>
  <c r="I45" i="151" s="1"/>
  <c r="G44" i="151"/>
  <c r="I44" i="151" s="1"/>
  <c r="G42" i="151"/>
  <c r="I42" i="151" s="1"/>
  <c r="G41" i="151"/>
  <c r="I41" i="151" s="1"/>
  <c r="G39" i="151"/>
  <c r="I39" i="151" s="1"/>
  <c r="G38" i="151"/>
  <c r="I38" i="151" s="1"/>
  <c r="G37" i="151"/>
  <c r="I37" i="151" s="1"/>
  <c r="G36" i="151"/>
  <c r="I36" i="151" s="1"/>
  <c r="G35" i="151"/>
  <c r="I35" i="151" s="1"/>
  <c r="G33" i="151"/>
  <c r="I33" i="151" s="1"/>
  <c r="G32" i="151"/>
  <c r="I32" i="151" s="1"/>
  <c r="G31" i="151"/>
  <c r="I31" i="151" s="1"/>
  <c r="G30" i="151"/>
  <c r="I30" i="151" s="1"/>
  <c r="G29" i="151"/>
  <c r="I29" i="151" s="1"/>
  <c r="G28" i="151"/>
  <c r="I28" i="151" s="1"/>
  <c r="G26" i="151"/>
  <c r="I26" i="151" s="1"/>
  <c r="G25" i="151"/>
  <c r="I25" i="151" s="1"/>
  <c r="G24" i="151"/>
  <c r="I24" i="151" s="1"/>
  <c r="G23" i="151"/>
  <c r="I23" i="151" s="1"/>
  <c r="G22" i="151"/>
  <c r="I22" i="151" s="1"/>
  <c r="G21" i="151"/>
  <c r="I21" i="151" s="1"/>
  <c r="G19" i="151"/>
  <c r="I19" i="151" s="1"/>
  <c r="G18" i="151"/>
  <c r="I18" i="151" s="1"/>
  <c r="G16" i="151"/>
  <c r="I16" i="151" s="1"/>
  <c r="G14" i="151"/>
  <c r="I14" i="151" s="1"/>
  <c r="G13" i="151"/>
  <c r="I13" i="151" s="1"/>
  <c r="G10" i="151"/>
  <c r="I10" i="151" s="1"/>
  <c r="G9" i="151"/>
  <c r="I9" i="151" s="1"/>
  <c r="G8" i="151"/>
  <c r="I8" i="151" s="1"/>
  <c r="G7" i="151"/>
  <c r="I7" i="151" s="1"/>
  <c r="G6" i="151"/>
  <c r="I6" i="151" s="1"/>
  <c r="G91" i="147"/>
  <c r="I91" i="147" s="1"/>
  <c r="G90" i="147"/>
  <c r="I90" i="147" s="1"/>
  <c r="G89" i="147"/>
  <c r="G88" i="147"/>
  <c r="I88" i="147" s="1"/>
  <c r="G87" i="147"/>
  <c r="G86" i="147"/>
  <c r="I86" i="147" s="1"/>
  <c r="G85" i="147"/>
  <c r="I85" i="147" s="1"/>
  <c r="G82" i="147"/>
  <c r="I82" i="147" s="1"/>
  <c r="G81" i="147"/>
  <c r="I81" i="147" s="1"/>
  <c r="G80" i="147"/>
  <c r="I80" i="147" s="1"/>
  <c r="G79" i="147"/>
  <c r="I79" i="147" s="1"/>
  <c r="G78" i="147"/>
  <c r="I78" i="147" s="1"/>
  <c r="G77" i="147"/>
  <c r="I77" i="147" s="1"/>
  <c r="G76" i="147"/>
  <c r="I76" i="147" s="1"/>
  <c r="G75" i="147"/>
  <c r="I75" i="147" s="1"/>
  <c r="G74" i="147"/>
  <c r="I74" i="147" s="1"/>
  <c r="G73" i="147"/>
  <c r="I73" i="147" s="1"/>
  <c r="G72" i="147"/>
  <c r="I72" i="147" s="1"/>
  <c r="G71" i="147"/>
  <c r="G70" i="147"/>
  <c r="G69" i="147"/>
  <c r="G68" i="147"/>
  <c r="G67" i="147"/>
  <c r="I67" i="147" s="1"/>
  <c r="G66" i="147"/>
  <c r="I66" i="147" s="1"/>
  <c r="G65" i="147"/>
  <c r="I65" i="147" s="1"/>
  <c r="G64" i="147"/>
  <c r="I64" i="147" s="1"/>
  <c r="G63" i="147"/>
  <c r="G62" i="147"/>
  <c r="I62" i="147" s="1"/>
  <c r="G61" i="147"/>
  <c r="I61" i="147" s="1"/>
  <c r="G60" i="147"/>
  <c r="I60" i="147" s="1"/>
  <c r="G59" i="147"/>
  <c r="I59" i="147" s="1"/>
  <c r="G58" i="147"/>
  <c r="G57" i="147"/>
  <c r="I57" i="147" s="1"/>
  <c r="G56" i="147"/>
  <c r="I56" i="147" s="1"/>
  <c r="G55" i="147"/>
  <c r="I55" i="147" s="1"/>
  <c r="G54" i="147"/>
  <c r="I54" i="147" s="1"/>
  <c r="G53" i="147"/>
  <c r="I53" i="147" s="1"/>
  <c r="G52" i="147"/>
  <c r="I52" i="147" s="1"/>
  <c r="G51" i="147"/>
  <c r="I51" i="147" s="1"/>
  <c r="G50" i="147"/>
  <c r="I50" i="147" s="1"/>
  <c r="G49" i="147"/>
  <c r="I49" i="147" s="1"/>
  <c r="G48" i="147"/>
  <c r="I48" i="147" s="1"/>
  <c r="G47" i="147"/>
  <c r="I47" i="147" s="1"/>
  <c r="G46" i="147"/>
  <c r="I46" i="147" s="1"/>
  <c r="G45" i="147"/>
  <c r="I45" i="147" s="1"/>
  <c r="G44" i="147"/>
  <c r="I44" i="147" s="1"/>
  <c r="G42" i="147"/>
  <c r="I42" i="147" s="1"/>
  <c r="G41" i="147"/>
  <c r="I41" i="147" s="1"/>
  <c r="G39" i="147"/>
  <c r="I39" i="147" s="1"/>
  <c r="G38" i="147"/>
  <c r="I38" i="147" s="1"/>
  <c r="G37" i="147"/>
  <c r="I37" i="147" s="1"/>
  <c r="G36" i="147"/>
  <c r="I36" i="147" s="1"/>
  <c r="G35" i="147"/>
  <c r="I35" i="147" s="1"/>
  <c r="G33" i="147"/>
  <c r="I33" i="147" s="1"/>
  <c r="G32" i="147"/>
  <c r="I32" i="147" s="1"/>
  <c r="G31" i="147"/>
  <c r="I31" i="147" s="1"/>
  <c r="G30" i="147"/>
  <c r="I30" i="147" s="1"/>
  <c r="G29" i="147"/>
  <c r="I29" i="147" s="1"/>
  <c r="G28" i="147"/>
  <c r="I28" i="147" s="1"/>
  <c r="G26" i="147"/>
  <c r="I26" i="147" s="1"/>
  <c r="G25" i="147"/>
  <c r="I25" i="147" s="1"/>
  <c r="G24" i="147"/>
  <c r="I24" i="147" s="1"/>
  <c r="G23" i="147"/>
  <c r="I23" i="147" s="1"/>
  <c r="G22" i="147"/>
  <c r="I22" i="147" s="1"/>
  <c r="G21" i="147"/>
  <c r="I21" i="147" s="1"/>
  <c r="G19" i="147"/>
  <c r="I19" i="147" s="1"/>
  <c r="G18" i="147"/>
  <c r="I18" i="147" s="1"/>
  <c r="G16" i="147"/>
  <c r="I16" i="147" s="1"/>
  <c r="G14" i="147"/>
  <c r="I14" i="147" s="1"/>
  <c r="G13" i="147"/>
  <c r="I13" i="147" s="1"/>
  <c r="G10" i="147"/>
  <c r="I10" i="147" s="1"/>
  <c r="G9" i="147"/>
  <c r="I9" i="147" s="1"/>
  <c r="G8" i="147"/>
  <c r="I8" i="147" s="1"/>
  <c r="G7" i="147"/>
  <c r="I7" i="147" s="1"/>
  <c r="G6" i="147"/>
  <c r="I6" i="147" s="1"/>
  <c r="G91" i="146"/>
  <c r="I91" i="146" s="1"/>
  <c r="G90" i="146"/>
  <c r="I90" i="146" s="1"/>
  <c r="G89" i="146"/>
  <c r="G88" i="146"/>
  <c r="I88" i="146" s="1"/>
  <c r="G87" i="146"/>
  <c r="G86" i="146"/>
  <c r="I86" i="146" s="1"/>
  <c r="G85" i="146"/>
  <c r="I85" i="146" s="1"/>
  <c r="G82" i="146"/>
  <c r="I82" i="146" s="1"/>
  <c r="G81" i="146"/>
  <c r="I81" i="146" s="1"/>
  <c r="G80" i="146"/>
  <c r="I80" i="146" s="1"/>
  <c r="G79" i="146"/>
  <c r="I79" i="146" s="1"/>
  <c r="G78" i="146"/>
  <c r="I78" i="146" s="1"/>
  <c r="G77" i="146"/>
  <c r="I77" i="146" s="1"/>
  <c r="G76" i="146"/>
  <c r="I76" i="146" s="1"/>
  <c r="G75" i="146"/>
  <c r="I75" i="146" s="1"/>
  <c r="G74" i="146"/>
  <c r="I74" i="146" s="1"/>
  <c r="G73" i="146"/>
  <c r="I73" i="146" s="1"/>
  <c r="G72" i="146"/>
  <c r="I72" i="146" s="1"/>
  <c r="G71" i="146"/>
  <c r="G70" i="146"/>
  <c r="G69" i="146"/>
  <c r="G68" i="146"/>
  <c r="G67" i="146"/>
  <c r="I67" i="146" s="1"/>
  <c r="G66" i="146"/>
  <c r="I66" i="146" s="1"/>
  <c r="G65" i="146"/>
  <c r="I65" i="146" s="1"/>
  <c r="G64" i="146"/>
  <c r="I64" i="146" s="1"/>
  <c r="G63" i="146"/>
  <c r="G62" i="146"/>
  <c r="I62" i="146" s="1"/>
  <c r="G61" i="146"/>
  <c r="I61" i="146" s="1"/>
  <c r="G60" i="146"/>
  <c r="I60" i="146" s="1"/>
  <c r="G59" i="146"/>
  <c r="I59" i="146" s="1"/>
  <c r="G58" i="146"/>
  <c r="G57" i="146"/>
  <c r="I57" i="146" s="1"/>
  <c r="G56" i="146"/>
  <c r="I56" i="146" s="1"/>
  <c r="G55" i="146"/>
  <c r="I55" i="146" s="1"/>
  <c r="G54" i="146"/>
  <c r="I54" i="146" s="1"/>
  <c r="G53" i="146"/>
  <c r="I53" i="146" s="1"/>
  <c r="G52" i="146"/>
  <c r="I52" i="146" s="1"/>
  <c r="G51" i="146"/>
  <c r="I51" i="146" s="1"/>
  <c r="G50" i="146"/>
  <c r="I50" i="146" s="1"/>
  <c r="G49" i="146"/>
  <c r="I49" i="146" s="1"/>
  <c r="G48" i="146"/>
  <c r="I48" i="146" s="1"/>
  <c r="G47" i="146"/>
  <c r="I47" i="146" s="1"/>
  <c r="G46" i="146"/>
  <c r="I46" i="146" s="1"/>
  <c r="G45" i="146"/>
  <c r="I45" i="146" s="1"/>
  <c r="G44" i="146"/>
  <c r="I44" i="146" s="1"/>
  <c r="G42" i="146"/>
  <c r="I42" i="146" s="1"/>
  <c r="G41" i="146"/>
  <c r="I41" i="146" s="1"/>
  <c r="G39" i="146"/>
  <c r="I39" i="146" s="1"/>
  <c r="G38" i="146"/>
  <c r="I38" i="146" s="1"/>
  <c r="G37" i="146"/>
  <c r="I37" i="146" s="1"/>
  <c r="G36" i="146"/>
  <c r="I36" i="146" s="1"/>
  <c r="G35" i="146"/>
  <c r="I35" i="146" s="1"/>
  <c r="G33" i="146"/>
  <c r="I33" i="146" s="1"/>
  <c r="G32" i="146"/>
  <c r="I32" i="146" s="1"/>
  <c r="G31" i="146"/>
  <c r="I31" i="146" s="1"/>
  <c r="G30" i="146"/>
  <c r="I30" i="146" s="1"/>
  <c r="G29" i="146"/>
  <c r="I29" i="146" s="1"/>
  <c r="G28" i="146"/>
  <c r="I28" i="146" s="1"/>
  <c r="G26" i="146"/>
  <c r="I26" i="146" s="1"/>
  <c r="G25" i="146"/>
  <c r="I25" i="146" s="1"/>
  <c r="G24" i="146"/>
  <c r="I24" i="146" s="1"/>
  <c r="G23" i="146"/>
  <c r="I23" i="146" s="1"/>
  <c r="G22" i="146"/>
  <c r="I22" i="146" s="1"/>
  <c r="G21" i="146"/>
  <c r="I21" i="146" s="1"/>
  <c r="G19" i="146"/>
  <c r="I19" i="146" s="1"/>
  <c r="G18" i="146"/>
  <c r="I18" i="146" s="1"/>
  <c r="G16" i="146"/>
  <c r="I16" i="146" s="1"/>
  <c r="G14" i="146"/>
  <c r="I14" i="146" s="1"/>
  <c r="G13" i="146"/>
  <c r="I13" i="146" s="1"/>
  <c r="G10" i="146"/>
  <c r="I10" i="146" s="1"/>
  <c r="G9" i="146"/>
  <c r="I9" i="146" s="1"/>
  <c r="G8" i="146"/>
  <c r="I8" i="146" s="1"/>
  <c r="G7" i="146"/>
  <c r="I7" i="146" s="1"/>
  <c r="G6" i="146"/>
  <c r="I6" i="146" s="1"/>
  <c r="G91" i="148"/>
  <c r="I91" i="148" s="1"/>
  <c r="G90" i="148"/>
  <c r="I90" i="148" s="1"/>
  <c r="G89" i="148"/>
  <c r="G88" i="148"/>
  <c r="I88" i="148" s="1"/>
  <c r="G87" i="148"/>
  <c r="G86" i="148"/>
  <c r="I86" i="148" s="1"/>
  <c r="G85" i="148"/>
  <c r="I85" i="148" s="1"/>
  <c r="G82" i="148"/>
  <c r="I82" i="148" s="1"/>
  <c r="G81" i="148"/>
  <c r="I81" i="148" s="1"/>
  <c r="G80" i="148"/>
  <c r="I80" i="148" s="1"/>
  <c r="G79" i="148"/>
  <c r="I79" i="148" s="1"/>
  <c r="G78" i="148"/>
  <c r="I78" i="148" s="1"/>
  <c r="G77" i="148"/>
  <c r="I77" i="148" s="1"/>
  <c r="G76" i="148"/>
  <c r="I76" i="148" s="1"/>
  <c r="G75" i="148"/>
  <c r="I75" i="148" s="1"/>
  <c r="G74" i="148"/>
  <c r="I74" i="148" s="1"/>
  <c r="G73" i="148"/>
  <c r="I73" i="148" s="1"/>
  <c r="G72" i="148"/>
  <c r="I72" i="148" s="1"/>
  <c r="G71" i="148"/>
  <c r="G70" i="148"/>
  <c r="G69" i="148"/>
  <c r="G68" i="148"/>
  <c r="G67" i="148"/>
  <c r="I67" i="148" s="1"/>
  <c r="G66" i="148"/>
  <c r="I66" i="148" s="1"/>
  <c r="G65" i="148"/>
  <c r="I65" i="148" s="1"/>
  <c r="G64" i="148"/>
  <c r="I64" i="148" s="1"/>
  <c r="G63" i="148"/>
  <c r="G62" i="148"/>
  <c r="I62" i="148" s="1"/>
  <c r="G61" i="148"/>
  <c r="I61" i="148" s="1"/>
  <c r="G60" i="148"/>
  <c r="I60" i="148" s="1"/>
  <c r="G59" i="148"/>
  <c r="I59" i="148" s="1"/>
  <c r="G58" i="148"/>
  <c r="G57" i="148"/>
  <c r="I57" i="148" s="1"/>
  <c r="G56" i="148"/>
  <c r="I56" i="148" s="1"/>
  <c r="G55" i="148"/>
  <c r="I55" i="148" s="1"/>
  <c r="G54" i="148"/>
  <c r="I54" i="148" s="1"/>
  <c r="G53" i="148"/>
  <c r="I53" i="148" s="1"/>
  <c r="G52" i="148"/>
  <c r="I52" i="148" s="1"/>
  <c r="G51" i="148"/>
  <c r="I51" i="148" s="1"/>
  <c r="G50" i="148"/>
  <c r="I50" i="148" s="1"/>
  <c r="G49" i="148"/>
  <c r="I49" i="148" s="1"/>
  <c r="G48" i="148"/>
  <c r="I48" i="148" s="1"/>
  <c r="G47" i="148"/>
  <c r="I47" i="148" s="1"/>
  <c r="G46" i="148"/>
  <c r="I46" i="148" s="1"/>
  <c r="G45" i="148"/>
  <c r="I45" i="148" s="1"/>
  <c r="G44" i="148"/>
  <c r="I44" i="148" s="1"/>
  <c r="G42" i="148"/>
  <c r="I42" i="148" s="1"/>
  <c r="G41" i="148"/>
  <c r="I41" i="148" s="1"/>
  <c r="G39" i="148"/>
  <c r="I39" i="148" s="1"/>
  <c r="G38" i="148"/>
  <c r="I38" i="148" s="1"/>
  <c r="G37" i="148"/>
  <c r="I37" i="148" s="1"/>
  <c r="G36" i="148"/>
  <c r="I36" i="148" s="1"/>
  <c r="G35" i="148"/>
  <c r="I35" i="148" s="1"/>
  <c r="G33" i="148"/>
  <c r="I33" i="148" s="1"/>
  <c r="G32" i="148"/>
  <c r="I32" i="148" s="1"/>
  <c r="G31" i="148"/>
  <c r="I31" i="148" s="1"/>
  <c r="G30" i="148"/>
  <c r="I30" i="148" s="1"/>
  <c r="G29" i="148"/>
  <c r="I29" i="148" s="1"/>
  <c r="G28" i="148"/>
  <c r="I28" i="148" s="1"/>
  <c r="G26" i="148"/>
  <c r="I26" i="148" s="1"/>
  <c r="G25" i="148"/>
  <c r="I25" i="148" s="1"/>
  <c r="G24" i="148"/>
  <c r="I24" i="148" s="1"/>
  <c r="G23" i="148"/>
  <c r="I23" i="148" s="1"/>
  <c r="G22" i="148"/>
  <c r="I22" i="148" s="1"/>
  <c r="G21" i="148"/>
  <c r="I21" i="148" s="1"/>
  <c r="G19" i="148"/>
  <c r="I19" i="148" s="1"/>
  <c r="G18" i="148"/>
  <c r="I18" i="148" s="1"/>
  <c r="G16" i="148"/>
  <c r="I16" i="148" s="1"/>
  <c r="G14" i="148"/>
  <c r="I14" i="148" s="1"/>
  <c r="G13" i="148"/>
  <c r="I13" i="148" s="1"/>
  <c r="G10" i="148"/>
  <c r="I10" i="148" s="1"/>
  <c r="G9" i="148"/>
  <c r="I9" i="148" s="1"/>
  <c r="G8" i="148"/>
  <c r="I8" i="148" s="1"/>
  <c r="G7" i="148"/>
  <c r="I7" i="148" s="1"/>
  <c r="G6" i="148"/>
  <c r="I6" i="148" s="1"/>
  <c r="G91" i="149"/>
  <c r="I91" i="149" s="1"/>
  <c r="G90" i="149"/>
  <c r="I90" i="149" s="1"/>
  <c r="G89" i="149"/>
  <c r="G88" i="149"/>
  <c r="I88" i="149" s="1"/>
  <c r="G87" i="149"/>
  <c r="G86" i="149"/>
  <c r="I86" i="149" s="1"/>
  <c r="G85" i="149"/>
  <c r="I85" i="149" s="1"/>
  <c r="G82" i="149"/>
  <c r="I82" i="149" s="1"/>
  <c r="G81" i="149"/>
  <c r="I81" i="149" s="1"/>
  <c r="G80" i="149"/>
  <c r="I80" i="149" s="1"/>
  <c r="G79" i="149"/>
  <c r="I79" i="149" s="1"/>
  <c r="G78" i="149"/>
  <c r="I78" i="149" s="1"/>
  <c r="G77" i="149"/>
  <c r="I77" i="149" s="1"/>
  <c r="G76" i="149"/>
  <c r="I76" i="149" s="1"/>
  <c r="G75" i="149"/>
  <c r="I75" i="149" s="1"/>
  <c r="G74" i="149"/>
  <c r="I74" i="149" s="1"/>
  <c r="G73" i="149"/>
  <c r="I73" i="149" s="1"/>
  <c r="G72" i="149"/>
  <c r="I72" i="149" s="1"/>
  <c r="G71" i="149"/>
  <c r="G70" i="149"/>
  <c r="G69" i="149"/>
  <c r="G68" i="149"/>
  <c r="G67" i="149"/>
  <c r="I67" i="149" s="1"/>
  <c r="G66" i="149"/>
  <c r="I66" i="149" s="1"/>
  <c r="G65" i="149"/>
  <c r="I65" i="149" s="1"/>
  <c r="G64" i="149"/>
  <c r="I64" i="149" s="1"/>
  <c r="G63" i="149"/>
  <c r="G62" i="149"/>
  <c r="I62" i="149" s="1"/>
  <c r="G61" i="149"/>
  <c r="I61" i="149" s="1"/>
  <c r="G60" i="149"/>
  <c r="I60" i="149" s="1"/>
  <c r="G59" i="149"/>
  <c r="I59" i="149" s="1"/>
  <c r="G58" i="149"/>
  <c r="G57" i="149"/>
  <c r="I57" i="149" s="1"/>
  <c r="G56" i="149"/>
  <c r="I56" i="149" s="1"/>
  <c r="G55" i="149"/>
  <c r="I55" i="149" s="1"/>
  <c r="G54" i="149"/>
  <c r="I54" i="149" s="1"/>
  <c r="G53" i="149"/>
  <c r="I53" i="149" s="1"/>
  <c r="G52" i="149"/>
  <c r="I52" i="149" s="1"/>
  <c r="G51" i="149"/>
  <c r="I51" i="149" s="1"/>
  <c r="G50" i="149"/>
  <c r="I50" i="149" s="1"/>
  <c r="G49" i="149"/>
  <c r="I49" i="149" s="1"/>
  <c r="G48" i="149"/>
  <c r="I48" i="149" s="1"/>
  <c r="G47" i="149"/>
  <c r="I47" i="149" s="1"/>
  <c r="G46" i="149"/>
  <c r="I46" i="149" s="1"/>
  <c r="G45" i="149"/>
  <c r="I45" i="149" s="1"/>
  <c r="G44" i="149"/>
  <c r="I44" i="149" s="1"/>
  <c r="G42" i="149"/>
  <c r="I42" i="149" s="1"/>
  <c r="G41" i="149"/>
  <c r="I41" i="149" s="1"/>
  <c r="G39" i="149"/>
  <c r="I39" i="149" s="1"/>
  <c r="G38" i="149"/>
  <c r="I38" i="149" s="1"/>
  <c r="G37" i="149"/>
  <c r="I37" i="149" s="1"/>
  <c r="G36" i="149"/>
  <c r="I36" i="149" s="1"/>
  <c r="G35" i="149"/>
  <c r="I35" i="149" s="1"/>
  <c r="G33" i="149"/>
  <c r="I33" i="149" s="1"/>
  <c r="G32" i="149"/>
  <c r="I32" i="149" s="1"/>
  <c r="G31" i="149"/>
  <c r="I31" i="149" s="1"/>
  <c r="G30" i="149"/>
  <c r="I30" i="149" s="1"/>
  <c r="G29" i="149"/>
  <c r="I29" i="149" s="1"/>
  <c r="G28" i="149"/>
  <c r="I28" i="149" s="1"/>
  <c r="G26" i="149"/>
  <c r="I26" i="149" s="1"/>
  <c r="G25" i="149"/>
  <c r="I25" i="149" s="1"/>
  <c r="G24" i="149"/>
  <c r="I24" i="149" s="1"/>
  <c r="G23" i="149"/>
  <c r="I23" i="149" s="1"/>
  <c r="G22" i="149"/>
  <c r="I22" i="149" s="1"/>
  <c r="G21" i="149"/>
  <c r="I21" i="149" s="1"/>
  <c r="G19" i="149"/>
  <c r="I19" i="149" s="1"/>
  <c r="G18" i="149"/>
  <c r="I18" i="149" s="1"/>
  <c r="G16" i="149"/>
  <c r="I16" i="149" s="1"/>
  <c r="G14" i="149"/>
  <c r="I14" i="149" s="1"/>
  <c r="G13" i="149"/>
  <c r="I13" i="149" s="1"/>
  <c r="G10" i="149"/>
  <c r="I10" i="149" s="1"/>
  <c r="G9" i="149"/>
  <c r="I9" i="149" s="1"/>
  <c r="G8" i="149"/>
  <c r="I8" i="149" s="1"/>
  <c r="G7" i="149"/>
  <c r="I7" i="149" s="1"/>
  <c r="G6" i="149"/>
  <c r="I6" i="149" s="1"/>
  <c r="G91" i="150"/>
  <c r="I91" i="150" s="1"/>
  <c r="G90" i="150"/>
  <c r="I90" i="150" s="1"/>
  <c r="G89" i="150"/>
  <c r="G88" i="150"/>
  <c r="I88" i="150" s="1"/>
  <c r="G87" i="150"/>
  <c r="G86" i="150"/>
  <c r="I86" i="150" s="1"/>
  <c r="G85" i="150"/>
  <c r="I85" i="150" s="1"/>
  <c r="G82" i="150"/>
  <c r="I82" i="150" s="1"/>
  <c r="G81" i="150"/>
  <c r="I81" i="150" s="1"/>
  <c r="G80" i="150"/>
  <c r="I80" i="150" s="1"/>
  <c r="G79" i="150"/>
  <c r="I79" i="150" s="1"/>
  <c r="G78" i="150"/>
  <c r="I78" i="150" s="1"/>
  <c r="G77" i="150"/>
  <c r="I77" i="150" s="1"/>
  <c r="G76" i="150"/>
  <c r="I76" i="150" s="1"/>
  <c r="G75" i="150"/>
  <c r="I75" i="150" s="1"/>
  <c r="G74" i="150"/>
  <c r="I74" i="150" s="1"/>
  <c r="G73" i="150"/>
  <c r="I73" i="150" s="1"/>
  <c r="G72" i="150"/>
  <c r="I72" i="150" s="1"/>
  <c r="G71" i="150"/>
  <c r="G70" i="150"/>
  <c r="G69" i="150"/>
  <c r="G68" i="150"/>
  <c r="G67" i="150"/>
  <c r="I67" i="150" s="1"/>
  <c r="G66" i="150"/>
  <c r="I66" i="150" s="1"/>
  <c r="G65" i="150"/>
  <c r="I65" i="150" s="1"/>
  <c r="G64" i="150"/>
  <c r="I64" i="150" s="1"/>
  <c r="G63" i="150"/>
  <c r="G62" i="150"/>
  <c r="I62" i="150" s="1"/>
  <c r="G61" i="150"/>
  <c r="I61" i="150" s="1"/>
  <c r="G60" i="150"/>
  <c r="I60" i="150" s="1"/>
  <c r="G59" i="150"/>
  <c r="I59" i="150" s="1"/>
  <c r="G58" i="150"/>
  <c r="G57" i="150"/>
  <c r="I57" i="150" s="1"/>
  <c r="G56" i="150"/>
  <c r="I56" i="150" s="1"/>
  <c r="G55" i="150"/>
  <c r="I55" i="150" s="1"/>
  <c r="G54" i="150"/>
  <c r="I54" i="150" s="1"/>
  <c r="G53" i="150"/>
  <c r="I53" i="150" s="1"/>
  <c r="G52" i="150"/>
  <c r="I52" i="150" s="1"/>
  <c r="G51" i="150"/>
  <c r="I51" i="150" s="1"/>
  <c r="G50" i="150"/>
  <c r="I50" i="150" s="1"/>
  <c r="G49" i="150"/>
  <c r="I49" i="150" s="1"/>
  <c r="G48" i="150"/>
  <c r="I48" i="150" s="1"/>
  <c r="G47" i="150"/>
  <c r="I47" i="150" s="1"/>
  <c r="G46" i="150"/>
  <c r="I46" i="150" s="1"/>
  <c r="G45" i="150"/>
  <c r="I45" i="150" s="1"/>
  <c r="G44" i="150"/>
  <c r="I44" i="150" s="1"/>
  <c r="G42" i="150"/>
  <c r="I42" i="150" s="1"/>
  <c r="G41" i="150"/>
  <c r="I41" i="150" s="1"/>
  <c r="G39" i="150"/>
  <c r="I39" i="150" s="1"/>
  <c r="G38" i="150"/>
  <c r="I38" i="150" s="1"/>
  <c r="G37" i="150"/>
  <c r="I37" i="150" s="1"/>
  <c r="G36" i="150"/>
  <c r="I36" i="150" s="1"/>
  <c r="G35" i="150"/>
  <c r="I35" i="150" s="1"/>
  <c r="G33" i="150"/>
  <c r="I33" i="150" s="1"/>
  <c r="G32" i="150"/>
  <c r="I32" i="150" s="1"/>
  <c r="G31" i="150"/>
  <c r="I31" i="150" s="1"/>
  <c r="G30" i="150"/>
  <c r="I30" i="150" s="1"/>
  <c r="G29" i="150"/>
  <c r="I29" i="150" s="1"/>
  <c r="G28" i="150"/>
  <c r="I28" i="150" s="1"/>
  <c r="G26" i="150"/>
  <c r="I26" i="150" s="1"/>
  <c r="G25" i="150"/>
  <c r="I25" i="150" s="1"/>
  <c r="G24" i="150"/>
  <c r="I24" i="150" s="1"/>
  <c r="G23" i="150"/>
  <c r="I23" i="150" s="1"/>
  <c r="G22" i="150"/>
  <c r="I22" i="150" s="1"/>
  <c r="G21" i="150"/>
  <c r="I21" i="150" s="1"/>
  <c r="G19" i="150"/>
  <c r="I19" i="150" s="1"/>
  <c r="G18" i="150"/>
  <c r="I18" i="150" s="1"/>
  <c r="G16" i="150"/>
  <c r="I16" i="150" s="1"/>
  <c r="G14" i="150"/>
  <c r="I14" i="150" s="1"/>
  <c r="G13" i="150"/>
  <c r="I13" i="150" s="1"/>
  <c r="G10" i="150"/>
  <c r="I10" i="150" s="1"/>
  <c r="G9" i="150"/>
  <c r="I9" i="150" s="1"/>
  <c r="G8" i="150"/>
  <c r="I8" i="150" s="1"/>
  <c r="G7" i="150"/>
  <c r="I7" i="150" s="1"/>
  <c r="G6" i="150"/>
  <c r="I6" i="150" s="1"/>
  <c r="G91" i="100"/>
  <c r="I91" i="100" s="1"/>
  <c r="G90" i="100"/>
  <c r="I90" i="100" s="1"/>
  <c r="G89" i="100"/>
  <c r="G88" i="100"/>
  <c r="I88" i="100" s="1"/>
  <c r="G87" i="100"/>
  <c r="G86" i="100"/>
  <c r="I86" i="100" s="1"/>
  <c r="G85" i="100"/>
  <c r="I85" i="100" s="1"/>
  <c r="G82" i="100"/>
  <c r="I82" i="100" s="1"/>
  <c r="G81" i="100"/>
  <c r="I81" i="100" s="1"/>
  <c r="G80" i="100"/>
  <c r="I80" i="100" s="1"/>
  <c r="G79" i="100"/>
  <c r="I79" i="100" s="1"/>
  <c r="G78" i="100"/>
  <c r="I78" i="100" s="1"/>
  <c r="G77" i="100"/>
  <c r="I77" i="100" s="1"/>
  <c r="G76" i="100"/>
  <c r="I76" i="100" s="1"/>
  <c r="G75" i="100"/>
  <c r="I75" i="100" s="1"/>
  <c r="G74" i="100"/>
  <c r="I74" i="100" s="1"/>
  <c r="G73" i="100"/>
  <c r="I73" i="100" s="1"/>
  <c r="G72" i="100"/>
  <c r="I72" i="100" s="1"/>
  <c r="J35" i="164" s="1"/>
  <c r="G71" i="100"/>
  <c r="G70" i="100"/>
  <c r="G69" i="100"/>
  <c r="G68" i="100"/>
  <c r="G67" i="100"/>
  <c r="I67" i="100" s="1"/>
  <c r="G66" i="100"/>
  <c r="I66" i="100" s="1"/>
  <c r="G65" i="100"/>
  <c r="I65" i="100" s="1"/>
  <c r="G64" i="100"/>
  <c r="I64" i="100" s="1"/>
  <c r="G63" i="100"/>
  <c r="G62" i="100"/>
  <c r="I62" i="100" s="1"/>
  <c r="G61" i="100"/>
  <c r="I61" i="100" s="1"/>
  <c r="G60" i="100"/>
  <c r="I60" i="100" s="1"/>
  <c r="G59" i="100"/>
  <c r="I59" i="100" s="1"/>
  <c r="G58" i="100"/>
  <c r="G57" i="100"/>
  <c r="I57" i="100" s="1"/>
  <c r="G56" i="100"/>
  <c r="I56" i="100" s="1"/>
  <c r="G55" i="100"/>
  <c r="I55" i="100" s="1"/>
  <c r="G54" i="100"/>
  <c r="I54" i="100" s="1"/>
  <c r="G53" i="100"/>
  <c r="I53" i="100" s="1"/>
  <c r="G52" i="100"/>
  <c r="I52" i="100" s="1"/>
  <c r="G51" i="100"/>
  <c r="I51" i="100" s="1"/>
  <c r="G50" i="100"/>
  <c r="I50" i="100" s="1"/>
  <c r="G49" i="100"/>
  <c r="I49" i="100" s="1"/>
  <c r="G48" i="100"/>
  <c r="I48" i="100" s="1"/>
  <c r="G47" i="100"/>
  <c r="I47" i="100" s="1"/>
  <c r="G46" i="100"/>
  <c r="I46" i="100" s="1"/>
  <c r="G45" i="100"/>
  <c r="I45" i="100" s="1"/>
  <c r="G44" i="100"/>
  <c r="I44" i="100" s="1"/>
  <c r="G42" i="100"/>
  <c r="I42" i="100" s="1"/>
  <c r="G41" i="100"/>
  <c r="I41" i="100" s="1"/>
  <c r="G39" i="100"/>
  <c r="I39" i="100" s="1"/>
  <c r="G38" i="100"/>
  <c r="I38" i="100" s="1"/>
  <c r="G37" i="100"/>
  <c r="I37" i="100" s="1"/>
  <c r="G36" i="100"/>
  <c r="I36" i="100" s="1"/>
  <c r="G35" i="100"/>
  <c r="I35" i="100" s="1"/>
  <c r="G33" i="100"/>
  <c r="I33" i="100" s="1"/>
  <c r="G32" i="100"/>
  <c r="I32" i="100" s="1"/>
  <c r="G31" i="100"/>
  <c r="I31" i="100" s="1"/>
  <c r="G30" i="100"/>
  <c r="I30" i="100" s="1"/>
  <c r="G29" i="100"/>
  <c r="I29" i="100" s="1"/>
  <c r="G28" i="100"/>
  <c r="I28" i="100" s="1"/>
  <c r="G26" i="100"/>
  <c r="I26" i="100" s="1"/>
  <c r="G25" i="100"/>
  <c r="I25" i="100" s="1"/>
  <c r="G24" i="100"/>
  <c r="I24" i="100" s="1"/>
  <c r="G23" i="100"/>
  <c r="I23" i="100" s="1"/>
  <c r="G22" i="100"/>
  <c r="I22" i="100" s="1"/>
  <c r="G21" i="100"/>
  <c r="I21" i="100" s="1"/>
  <c r="G19" i="100"/>
  <c r="I19" i="100" s="1"/>
  <c r="G18" i="100"/>
  <c r="I18" i="100" s="1"/>
  <c r="G16" i="100"/>
  <c r="I16" i="100" s="1"/>
  <c r="G14" i="100"/>
  <c r="I14" i="100" s="1"/>
  <c r="G13" i="100"/>
  <c r="I13" i="100" s="1"/>
  <c r="G10" i="100"/>
  <c r="I10" i="100" s="1"/>
  <c r="G9" i="100"/>
  <c r="I9" i="100" s="1"/>
  <c r="G8" i="100"/>
  <c r="I8" i="100" s="1"/>
  <c r="G7" i="100"/>
  <c r="I7" i="100" s="1"/>
  <c r="G6" i="100"/>
  <c r="I6" i="100" s="1"/>
  <c r="G91" i="141"/>
  <c r="G90" i="141"/>
  <c r="G89" i="141"/>
  <c r="AV89" i="166" s="1" a="1"/>
  <c r="AV89" i="166" s="1"/>
  <c r="G88" i="141"/>
  <c r="G87" i="141"/>
  <c r="AV87" i="166" s="1" a="1"/>
  <c r="AV87" i="166" s="1"/>
  <c r="G86" i="141"/>
  <c r="G85" i="141"/>
  <c r="G82" i="141"/>
  <c r="G81" i="141"/>
  <c r="G80" i="141"/>
  <c r="G79" i="141"/>
  <c r="G78" i="141"/>
  <c r="G77" i="141"/>
  <c r="G76" i="141"/>
  <c r="G75" i="141"/>
  <c r="G74" i="141"/>
  <c r="G73" i="141"/>
  <c r="G72" i="141"/>
  <c r="G71" i="141"/>
  <c r="AV71" i="166" s="1" a="1"/>
  <c r="AV71" i="166" s="1"/>
  <c r="G70" i="141"/>
  <c r="AV70" i="166" s="1" a="1"/>
  <c r="AV70" i="166" s="1"/>
  <c r="G69" i="141"/>
  <c r="AV69" i="166" s="1" a="1"/>
  <c r="AV69" i="166" s="1"/>
  <c r="G68" i="141"/>
  <c r="AV68" i="166" s="1" a="1"/>
  <c r="AV68" i="166" s="1"/>
  <c r="G67" i="141"/>
  <c r="G66" i="141"/>
  <c r="G65" i="141"/>
  <c r="G64" i="141"/>
  <c r="G63" i="141"/>
  <c r="AV63" i="166" s="1" a="1"/>
  <c r="AV63" i="166" s="1"/>
  <c r="G62" i="141"/>
  <c r="G61" i="141"/>
  <c r="G60" i="141"/>
  <c r="G59" i="141"/>
  <c r="G58" i="141"/>
  <c r="AV58" i="166" s="1" a="1"/>
  <c r="AV58" i="166" s="1"/>
  <c r="G57" i="141"/>
  <c r="G56" i="141"/>
  <c r="G55" i="141"/>
  <c r="G54" i="141"/>
  <c r="G53" i="141"/>
  <c r="G52" i="141"/>
  <c r="G51" i="141"/>
  <c r="G50" i="141"/>
  <c r="G49" i="141"/>
  <c r="G48" i="141"/>
  <c r="G47" i="141"/>
  <c r="G46" i="141"/>
  <c r="G45" i="141"/>
  <c r="G44" i="141"/>
  <c r="G42" i="141"/>
  <c r="G41" i="141"/>
  <c r="G39" i="141"/>
  <c r="G38" i="141"/>
  <c r="G37" i="141"/>
  <c r="G36" i="141"/>
  <c r="G35" i="141"/>
  <c r="G33" i="141"/>
  <c r="G32" i="141"/>
  <c r="G31" i="141"/>
  <c r="G30" i="141"/>
  <c r="G29" i="141"/>
  <c r="G28" i="141"/>
  <c r="G26" i="141"/>
  <c r="G25" i="141"/>
  <c r="G24" i="141"/>
  <c r="G23" i="141"/>
  <c r="G22" i="141"/>
  <c r="G21" i="141"/>
  <c r="G19" i="141"/>
  <c r="G18" i="141"/>
  <c r="G16" i="141"/>
  <c r="G14" i="141"/>
  <c r="G13" i="141"/>
  <c r="G10" i="141"/>
  <c r="G9" i="141"/>
  <c r="G8" i="141"/>
  <c r="G7" i="141"/>
  <c r="G6" i="141"/>
  <c r="G91" i="143"/>
  <c r="G90" i="143"/>
  <c r="G89" i="143"/>
  <c r="AW89" i="166" s="1" a="1"/>
  <c r="AW89" i="166" s="1"/>
  <c r="G88" i="143"/>
  <c r="G87" i="143"/>
  <c r="AW87" i="166" s="1" a="1"/>
  <c r="AW87" i="166" s="1"/>
  <c r="G86" i="143"/>
  <c r="G85" i="143"/>
  <c r="G82" i="143"/>
  <c r="G81" i="143"/>
  <c r="G80" i="143"/>
  <c r="G79" i="143"/>
  <c r="G78" i="143"/>
  <c r="G77" i="143"/>
  <c r="G76" i="143"/>
  <c r="G75" i="143"/>
  <c r="G74" i="143"/>
  <c r="G73" i="143"/>
  <c r="G72" i="143"/>
  <c r="G71" i="143"/>
  <c r="AW71" i="166" s="1" a="1"/>
  <c r="AW71" i="166" s="1"/>
  <c r="G70" i="143"/>
  <c r="AW70" i="166" s="1" a="1"/>
  <c r="AW70" i="166" s="1"/>
  <c r="G69" i="143"/>
  <c r="AW69" i="166" s="1" a="1"/>
  <c r="AW69" i="166" s="1"/>
  <c r="G68" i="143"/>
  <c r="AW68" i="166" s="1" a="1"/>
  <c r="AW68" i="166" s="1"/>
  <c r="G67" i="143"/>
  <c r="G66" i="143"/>
  <c r="G65" i="143"/>
  <c r="G64" i="143"/>
  <c r="G63" i="143"/>
  <c r="AW63" i="166" s="1" a="1"/>
  <c r="AW63" i="166" s="1"/>
  <c r="G62" i="143"/>
  <c r="G61" i="143"/>
  <c r="G60" i="143"/>
  <c r="G59" i="143"/>
  <c r="G58" i="143"/>
  <c r="AW58" i="166" s="1" a="1"/>
  <c r="AW58" i="166" s="1"/>
  <c r="G57" i="143"/>
  <c r="G56" i="143"/>
  <c r="G55" i="143"/>
  <c r="G54" i="143"/>
  <c r="G53" i="143"/>
  <c r="G52" i="143"/>
  <c r="G51" i="143"/>
  <c r="G50" i="143"/>
  <c r="G49" i="143"/>
  <c r="G48" i="143"/>
  <c r="G47" i="143"/>
  <c r="G46" i="143"/>
  <c r="G45" i="143"/>
  <c r="G44" i="143"/>
  <c r="G42" i="143"/>
  <c r="G41" i="143"/>
  <c r="G39" i="143"/>
  <c r="G38" i="143"/>
  <c r="G37" i="143"/>
  <c r="G36" i="143"/>
  <c r="G35" i="143"/>
  <c r="G33" i="143"/>
  <c r="G32" i="143"/>
  <c r="G31" i="143"/>
  <c r="G30" i="143"/>
  <c r="G29" i="143"/>
  <c r="G28" i="143"/>
  <c r="G26" i="143"/>
  <c r="G25" i="143"/>
  <c r="G24" i="143"/>
  <c r="G23" i="143"/>
  <c r="G22" i="143"/>
  <c r="G21" i="143"/>
  <c r="G19" i="143"/>
  <c r="G18" i="143"/>
  <c r="G16" i="143"/>
  <c r="G14" i="143"/>
  <c r="G13" i="143"/>
  <c r="G10" i="143"/>
  <c r="G9" i="143"/>
  <c r="G8" i="143"/>
  <c r="G7" i="143"/>
  <c r="G6" i="143"/>
  <c r="G91" i="142"/>
  <c r="G90" i="142"/>
  <c r="G89" i="142"/>
  <c r="AX89" i="166" s="1" a="1"/>
  <c r="AX89" i="166" s="1"/>
  <c r="G88" i="142"/>
  <c r="G87" i="142"/>
  <c r="AX87" i="166" s="1" a="1"/>
  <c r="AX87" i="166" s="1"/>
  <c r="G86" i="142"/>
  <c r="G85" i="142"/>
  <c r="G82" i="142"/>
  <c r="G81" i="142"/>
  <c r="G80" i="142"/>
  <c r="G79" i="142"/>
  <c r="G78" i="142"/>
  <c r="G77" i="142"/>
  <c r="G76" i="142"/>
  <c r="G75" i="142"/>
  <c r="G74" i="142"/>
  <c r="G73" i="142"/>
  <c r="G72" i="142"/>
  <c r="G71" i="142"/>
  <c r="AX71" i="166" s="1" a="1"/>
  <c r="AX71" i="166" s="1"/>
  <c r="G70" i="142"/>
  <c r="AX70" i="166" s="1" a="1"/>
  <c r="AX70" i="166" s="1"/>
  <c r="G69" i="142"/>
  <c r="AX69" i="166" s="1" a="1"/>
  <c r="AX69" i="166" s="1"/>
  <c r="G68" i="142"/>
  <c r="AX68" i="166" s="1" a="1"/>
  <c r="AX68" i="166" s="1"/>
  <c r="G67" i="142"/>
  <c r="G66" i="142"/>
  <c r="G65" i="142"/>
  <c r="G64" i="142"/>
  <c r="G63" i="142"/>
  <c r="AX63" i="166" s="1" a="1"/>
  <c r="AX63" i="166" s="1"/>
  <c r="G62" i="142"/>
  <c r="G61" i="142"/>
  <c r="G60" i="142"/>
  <c r="G59" i="142"/>
  <c r="G58" i="142"/>
  <c r="AX58" i="166" s="1" a="1"/>
  <c r="AX58" i="166" s="1"/>
  <c r="G57" i="142"/>
  <c r="G56" i="142"/>
  <c r="G55" i="142"/>
  <c r="G54" i="142"/>
  <c r="G53" i="142"/>
  <c r="G52" i="142"/>
  <c r="G51" i="142"/>
  <c r="G50" i="142"/>
  <c r="G49" i="142"/>
  <c r="G48" i="142"/>
  <c r="G47" i="142"/>
  <c r="G46" i="142"/>
  <c r="G45" i="142"/>
  <c r="G44" i="142"/>
  <c r="G42" i="142"/>
  <c r="G41" i="142"/>
  <c r="G39" i="142"/>
  <c r="G38" i="142"/>
  <c r="G37" i="142"/>
  <c r="G36" i="142"/>
  <c r="G35" i="142"/>
  <c r="G33" i="142"/>
  <c r="G32" i="142"/>
  <c r="G31" i="142"/>
  <c r="G30" i="142"/>
  <c r="G29" i="142"/>
  <c r="G28" i="142"/>
  <c r="G26" i="142"/>
  <c r="G25" i="142"/>
  <c r="G24" i="142"/>
  <c r="G23" i="142"/>
  <c r="G22" i="142"/>
  <c r="G21" i="142"/>
  <c r="G19" i="142"/>
  <c r="G18" i="142"/>
  <c r="G16" i="142"/>
  <c r="G14" i="142"/>
  <c r="G13" i="142"/>
  <c r="G10" i="142"/>
  <c r="G9" i="142"/>
  <c r="G8" i="142"/>
  <c r="G7" i="142"/>
  <c r="G6" i="142"/>
  <c r="G91" i="154"/>
  <c r="G90" i="154"/>
  <c r="G89" i="154"/>
  <c r="AY89" i="166" s="1" a="1"/>
  <c r="AY89" i="166" s="1"/>
  <c r="G88" i="154"/>
  <c r="G87" i="154"/>
  <c r="AY87" i="166" s="1" a="1"/>
  <c r="AY87" i="166" s="1"/>
  <c r="G86" i="154"/>
  <c r="G85" i="154"/>
  <c r="G82" i="154"/>
  <c r="G81" i="154"/>
  <c r="G80" i="154"/>
  <c r="G79" i="154"/>
  <c r="G78" i="154"/>
  <c r="G77" i="154"/>
  <c r="G76" i="154"/>
  <c r="G75" i="154"/>
  <c r="G74" i="154"/>
  <c r="G73" i="154"/>
  <c r="G72" i="154"/>
  <c r="G71" i="154"/>
  <c r="AY71" i="166" s="1" a="1"/>
  <c r="AY71" i="166" s="1"/>
  <c r="G70" i="154"/>
  <c r="AY70" i="166" s="1" a="1"/>
  <c r="AY70" i="166" s="1"/>
  <c r="G69" i="154"/>
  <c r="AY69" i="166" s="1" a="1"/>
  <c r="AY69" i="166" s="1"/>
  <c r="G68" i="154"/>
  <c r="AY68" i="166" s="1" a="1"/>
  <c r="AY68" i="166" s="1"/>
  <c r="G67" i="154"/>
  <c r="G66" i="154"/>
  <c r="G65" i="154"/>
  <c r="G64" i="154"/>
  <c r="G63" i="154"/>
  <c r="AY63" i="166" s="1" a="1"/>
  <c r="AY63" i="166" s="1"/>
  <c r="G62" i="154"/>
  <c r="G61" i="154"/>
  <c r="G60" i="154"/>
  <c r="G59" i="154"/>
  <c r="G58" i="154"/>
  <c r="AY58" i="166" s="1" a="1"/>
  <c r="AY58" i="166" s="1"/>
  <c r="G57" i="154"/>
  <c r="G56" i="154"/>
  <c r="G55" i="154"/>
  <c r="G54" i="154"/>
  <c r="G53" i="154"/>
  <c r="G52" i="154"/>
  <c r="G51" i="154"/>
  <c r="G50" i="154"/>
  <c r="G49" i="154"/>
  <c r="G48" i="154"/>
  <c r="G47" i="154"/>
  <c r="G46" i="154"/>
  <c r="G45" i="154"/>
  <c r="G44" i="154"/>
  <c r="G42" i="154"/>
  <c r="G41" i="154"/>
  <c r="G39" i="154"/>
  <c r="G38" i="154"/>
  <c r="G37" i="154"/>
  <c r="G36" i="154"/>
  <c r="G35" i="154"/>
  <c r="G33" i="154"/>
  <c r="G32" i="154"/>
  <c r="G31" i="154"/>
  <c r="G30" i="154"/>
  <c r="G29" i="154"/>
  <c r="G28" i="154"/>
  <c r="G26" i="154"/>
  <c r="G25" i="154"/>
  <c r="G24" i="154"/>
  <c r="G23" i="154"/>
  <c r="G22" i="154"/>
  <c r="G21" i="154"/>
  <c r="G19" i="154"/>
  <c r="G18" i="154"/>
  <c r="G16" i="154"/>
  <c r="G14" i="154"/>
  <c r="G13" i="154"/>
  <c r="G10" i="154"/>
  <c r="G9" i="154"/>
  <c r="G8" i="154"/>
  <c r="G7" i="154"/>
  <c r="G6" i="154"/>
  <c r="G91" i="144"/>
  <c r="G90" i="144"/>
  <c r="G89" i="144"/>
  <c r="BA89" i="166" s="1" a="1"/>
  <c r="BA89" i="166" s="1"/>
  <c r="G88" i="144"/>
  <c r="G87" i="144"/>
  <c r="BA87" i="166" s="1" a="1"/>
  <c r="BA87" i="166" s="1"/>
  <c r="G86" i="144"/>
  <c r="G85" i="144"/>
  <c r="G82" i="144"/>
  <c r="G81" i="144"/>
  <c r="G80" i="144"/>
  <c r="G79" i="144"/>
  <c r="G78" i="144"/>
  <c r="G77" i="144"/>
  <c r="G76" i="144"/>
  <c r="G75" i="144"/>
  <c r="G74" i="144"/>
  <c r="G73" i="144"/>
  <c r="G72" i="144"/>
  <c r="G71" i="144"/>
  <c r="BA71" i="166" s="1" a="1"/>
  <c r="BA71" i="166" s="1"/>
  <c r="G70" i="144"/>
  <c r="BA70" i="166" s="1" a="1"/>
  <c r="BA70" i="166" s="1"/>
  <c r="G69" i="144"/>
  <c r="BA69" i="166" s="1" a="1"/>
  <c r="BA69" i="166" s="1"/>
  <c r="G68" i="144"/>
  <c r="BA68" i="166" s="1" a="1"/>
  <c r="BA68" i="166" s="1"/>
  <c r="G67" i="144"/>
  <c r="G66" i="144"/>
  <c r="G65" i="144"/>
  <c r="G64" i="144"/>
  <c r="G63" i="144"/>
  <c r="BA63" i="166" s="1" a="1"/>
  <c r="BA63" i="166" s="1"/>
  <c r="G62" i="144"/>
  <c r="G61" i="144"/>
  <c r="G60" i="144"/>
  <c r="G59" i="144"/>
  <c r="G58" i="144"/>
  <c r="BA58" i="166" s="1" a="1"/>
  <c r="BA58" i="166" s="1"/>
  <c r="G57" i="144"/>
  <c r="G56" i="144"/>
  <c r="G55" i="144"/>
  <c r="G54" i="144"/>
  <c r="G53" i="144"/>
  <c r="G52" i="144"/>
  <c r="G51" i="144"/>
  <c r="G50" i="144"/>
  <c r="G49" i="144"/>
  <c r="G48" i="144"/>
  <c r="G47" i="144"/>
  <c r="G46" i="144"/>
  <c r="G45" i="144"/>
  <c r="G44" i="144"/>
  <c r="G42" i="144"/>
  <c r="G41" i="144"/>
  <c r="G39" i="144"/>
  <c r="G38" i="144"/>
  <c r="G37" i="144"/>
  <c r="G36" i="144"/>
  <c r="G35" i="144"/>
  <c r="G33" i="144"/>
  <c r="G32" i="144"/>
  <c r="G31" i="144"/>
  <c r="G30" i="144"/>
  <c r="G29" i="144"/>
  <c r="G28" i="144"/>
  <c r="G26" i="144"/>
  <c r="G25" i="144"/>
  <c r="G24" i="144"/>
  <c r="G23" i="144"/>
  <c r="G22" i="144"/>
  <c r="G21" i="144"/>
  <c r="G19" i="144"/>
  <c r="G18" i="144"/>
  <c r="G16" i="144"/>
  <c r="G14" i="144"/>
  <c r="G13" i="144"/>
  <c r="G10" i="144"/>
  <c r="G9" i="144"/>
  <c r="G8" i="144"/>
  <c r="G7" i="144"/>
  <c r="G6" i="144"/>
  <c r="G91" i="105"/>
  <c r="G90" i="105"/>
  <c r="G89" i="105"/>
  <c r="BG89" i="166" s="1" a="1"/>
  <c r="BG89" i="166" s="1"/>
  <c r="G88" i="105"/>
  <c r="G87" i="105"/>
  <c r="BG87" i="166" s="1" a="1"/>
  <c r="BG87" i="166" s="1"/>
  <c r="G86" i="105"/>
  <c r="G85" i="105"/>
  <c r="G82" i="105"/>
  <c r="G81" i="105"/>
  <c r="G80" i="105"/>
  <c r="G79" i="105"/>
  <c r="G78" i="105"/>
  <c r="G77" i="105"/>
  <c r="G76" i="105"/>
  <c r="G75" i="105"/>
  <c r="G74" i="105"/>
  <c r="G73" i="105"/>
  <c r="G72" i="105"/>
  <c r="G71" i="105"/>
  <c r="BG71" i="166" s="1" a="1"/>
  <c r="BG71" i="166" s="1"/>
  <c r="G70" i="105"/>
  <c r="BG70" i="166" s="1" a="1"/>
  <c r="BG70" i="166" s="1"/>
  <c r="G69" i="105"/>
  <c r="BG69" i="166" s="1" a="1"/>
  <c r="BG69" i="166" s="1"/>
  <c r="G68" i="105"/>
  <c r="BG68" i="166" s="1" a="1"/>
  <c r="BG68" i="166" s="1"/>
  <c r="G67" i="105"/>
  <c r="G66" i="105"/>
  <c r="G65" i="105"/>
  <c r="G64" i="105"/>
  <c r="G63" i="105"/>
  <c r="BG63" i="166" s="1" a="1"/>
  <c r="BG63" i="166" s="1"/>
  <c r="G62" i="105"/>
  <c r="G61" i="105"/>
  <c r="G60" i="105"/>
  <c r="G59" i="105"/>
  <c r="G58" i="105"/>
  <c r="BG58" i="166" s="1" a="1"/>
  <c r="BG58" i="166" s="1"/>
  <c r="G57" i="105"/>
  <c r="G56" i="105"/>
  <c r="G55" i="105"/>
  <c r="G54" i="105"/>
  <c r="G53" i="105"/>
  <c r="G52" i="105"/>
  <c r="G51" i="105"/>
  <c r="G50" i="105"/>
  <c r="G49" i="105"/>
  <c r="G48" i="105"/>
  <c r="G47" i="105"/>
  <c r="G46" i="105"/>
  <c r="G45" i="105"/>
  <c r="G44" i="105"/>
  <c r="G42" i="105"/>
  <c r="G41" i="105"/>
  <c r="G39" i="105"/>
  <c r="G38" i="105"/>
  <c r="G37" i="105"/>
  <c r="G36" i="105"/>
  <c r="G35" i="105"/>
  <c r="G33" i="105"/>
  <c r="G32" i="105"/>
  <c r="G31" i="105"/>
  <c r="G30" i="105"/>
  <c r="G29" i="105"/>
  <c r="G28" i="105"/>
  <c r="G26" i="105"/>
  <c r="G25" i="105"/>
  <c r="G24" i="105"/>
  <c r="G23" i="105"/>
  <c r="G22" i="105"/>
  <c r="G21" i="105"/>
  <c r="G19" i="105"/>
  <c r="G18" i="105"/>
  <c r="G16" i="105"/>
  <c r="G14" i="105"/>
  <c r="G13" i="105"/>
  <c r="G10" i="105"/>
  <c r="G9" i="105"/>
  <c r="G8" i="105"/>
  <c r="G7" i="105"/>
  <c r="G6" i="105"/>
  <c r="G91" i="113"/>
  <c r="G90" i="113"/>
  <c r="G89" i="113"/>
  <c r="AU89" i="166" s="1" a="1"/>
  <c r="AU89" i="166" s="1"/>
  <c r="G88" i="113"/>
  <c r="G87" i="113"/>
  <c r="AU87" i="166" s="1" a="1"/>
  <c r="AU87" i="166" s="1"/>
  <c r="G86" i="113"/>
  <c r="G85" i="113"/>
  <c r="G82" i="113"/>
  <c r="G81" i="113"/>
  <c r="G80" i="113"/>
  <c r="G79" i="113"/>
  <c r="G78" i="113"/>
  <c r="G77" i="113"/>
  <c r="G76" i="113"/>
  <c r="G75" i="113"/>
  <c r="G74" i="113"/>
  <c r="G73" i="113"/>
  <c r="G72" i="113"/>
  <c r="G71" i="113"/>
  <c r="AU71" i="166" s="1" a="1"/>
  <c r="AU71" i="166" s="1"/>
  <c r="G70" i="113"/>
  <c r="AU70" i="166" s="1" a="1"/>
  <c r="AU70" i="166" s="1"/>
  <c r="G69" i="113"/>
  <c r="AU69" i="166" s="1" a="1"/>
  <c r="AU69" i="166" s="1"/>
  <c r="G68" i="113"/>
  <c r="AU68" i="166" s="1" a="1"/>
  <c r="AU68" i="166" s="1"/>
  <c r="G67" i="113"/>
  <c r="G66" i="113"/>
  <c r="G65" i="113"/>
  <c r="G64" i="113"/>
  <c r="G63" i="113"/>
  <c r="AU63" i="166" s="1" a="1"/>
  <c r="AU63" i="166" s="1"/>
  <c r="G62" i="113"/>
  <c r="G61" i="113"/>
  <c r="G60" i="113"/>
  <c r="G59" i="113"/>
  <c r="G58" i="113"/>
  <c r="AU58" i="166" s="1" a="1"/>
  <c r="AU58" i="166" s="1"/>
  <c r="G57" i="113"/>
  <c r="G56" i="113"/>
  <c r="G55" i="113"/>
  <c r="G54" i="113"/>
  <c r="G53" i="113"/>
  <c r="G52" i="113"/>
  <c r="G51" i="113"/>
  <c r="G50" i="113"/>
  <c r="G49" i="113"/>
  <c r="G48" i="113"/>
  <c r="G47" i="113"/>
  <c r="G46" i="113"/>
  <c r="G45" i="113"/>
  <c r="G44" i="113"/>
  <c r="G42" i="113"/>
  <c r="G41" i="113"/>
  <c r="G39" i="113"/>
  <c r="G38" i="113"/>
  <c r="G37" i="113"/>
  <c r="G36" i="113"/>
  <c r="G35" i="113"/>
  <c r="G33" i="113"/>
  <c r="G32" i="113"/>
  <c r="G31" i="113"/>
  <c r="G30" i="113"/>
  <c r="G29" i="113"/>
  <c r="G28" i="113"/>
  <c r="G26" i="113"/>
  <c r="G25" i="113"/>
  <c r="G24" i="113"/>
  <c r="G23" i="113"/>
  <c r="G22" i="113"/>
  <c r="G21" i="113"/>
  <c r="G19" i="113"/>
  <c r="G18" i="113"/>
  <c r="G16" i="113"/>
  <c r="G14" i="113"/>
  <c r="G13" i="113"/>
  <c r="G10" i="113"/>
  <c r="G9" i="113"/>
  <c r="G8" i="113"/>
  <c r="G7" i="113"/>
  <c r="G6" i="113"/>
  <c r="G91" i="161"/>
  <c r="I91" i="161" s="1"/>
  <c r="G90" i="161"/>
  <c r="I90" i="161" s="1"/>
  <c r="G89" i="161"/>
  <c r="G88" i="161"/>
  <c r="I88" i="161" s="1"/>
  <c r="G87" i="161"/>
  <c r="G86" i="161"/>
  <c r="I86" i="161" s="1"/>
  <c r="G85" i="161"/>
  <c r="I85" i="161" s="1"/>
  <c r="G82" i="161"/>
  <c r="I82" i="161" s="1"/>
  <c r="G81" i="161"/>
  <c r="I81" i="161" s="1"/>
  <c r="G80" i="161"/>
  <c r="I80" i="161" s="1"/>
  <c r="G79" i="161"/>
  <c r="I79" i="161" s="1"/>
  <c r="G78" i="161"/>
  <c r="I78" i="161" s="1"/>
  <c r="G77" i="161"/>
  <c r="I77" i="161" s="1"/>
  <c r="G76" i="161"/>
  <c r="I76" i="161" s="1"/>
  <c r="G75" i="161"/>
  <c r="I75" i="161" s="1"/>
  <c r="G74" i="161"/>
  <c r="I74" i="161" s="1"/>
  <c r="G73" i="161"/>
  <c r="I73" i="161" s="1"/>
  <c r="G72" i="161"/>
  <c r="I72" i="161" s="1"/>
  <c r="G71" i="161"/>
  <c r="G70" i="161"/>
  <c r="G69" i="161"/>
  <c r="G68" i="161"/>
  <c r="G67" i="161"/>
  <c r="I67" i="161" s="1"/>
  <c r="G66" i="161"/>
  <c r="I66" i="161" s="1"/>
  <c r="G65" i="161"/>
  <c r="I65" i="161" s="1"/>
  <c r="G64" i="161"/>
  <c r="I64" i="161" s="1"/>
  <c r="G63" i="161"/>
  <c r="G62" i="161"/>
  <c r="I62" i="161" s="1"/>
  <c r="G61" i="161"/>
  <c r="I61" i="161" s="1"/>
  <c r="G60" i="161"/>
  <c r="I60" i="161" s="1"/>
  <c r="G59" i="161"/>
  <c r="I59" i="161" s="1"/>
  <c r="G58" i="161"/>
  <c r="G57" i="161"/>
  <c r="I57" i="161" s="1"/>
  <c r="G56" i="161"/>
  <c r="I56" i="161" s="1"/>
  <c r="G55" i="161"/>
  <c r="I55" i="161" s="1"/>
  <c r="G54" i="161"/>
  <c r="I54" i="161" s="1"/>
  <c r="G53" i="161"/>
  <c r="I53" i="161" s="1"/>
  <c r="G52" i="161"/>
  <c r="I52" i="161" s="1"/>
  <c r="G51" i="161"/>
  <c r="I51" i="161" s="1"/>
  <c r="G50" i="161"/>
  <c r="I50" i="161" s="1"/>
  <c r="G49" i="161"/>
  <c r="I49" i="161" s="1"/>
  <c r="G48" i="161"/>
  <c r="I48" i="161" s="1"/>
  <c r="G47" i="161"/>
  <c r="I47" i="161" s="1"/>
  <c r="G46" i="161"/>
  <c r="I46" i="161" s="1"/>
  <c r="G45" i="161"/>
  <c r="I45" i="161" s="1"/>
  <c r="G44" i="161"/>
  <c r="I44" i="161" s="1"/>
  <c r="G42" i="161"/>
  <c r="I42" i="161" s="1"/>
  <c r="G41" i="161"/>
  <c r="I41" i="161" s="1"/>
  <c r="G39" i="161"/>
  <c r="I39" i="161" s="1"/>
  <c r="G38" i="161"/>
  <c r="I38" i="161" s="1"/>
  <c r="G37" i="161"/>
  <c r="I37" i="161" s="1"/>
  <c r="G36" i="161"/>
  <c r="I36" i="161" s="1"/>
  <c r="G35" i="161"/>
  <c r="I35" i="161" s="1"/>
  <c r="G33" i="161"/>
  <c r="I33" i="161" s="1"/>
  <c r="G32" i="161"/>
  <c r="I32" i="161" s="1"/>
  <c r="G31" i="161"/>
  <c r="I31" i="161" s="1"/>
  <c r="G30" i="161"/>
  <c r="I30" i="161" s="1"/>
  <c r="G29" i="161"/>
  <c r="I29" i="161" s="1"/>
  <c r="G28" i="161"/>
  <c r="I28" i="161" s="1"/>
  <c r="G26" i="161"/>
  <c r="I26" i="161" s="1"/>
  <c r="G25" i="161"/>
  <c r="I25" i="161" s="1"/>
  <c r="G24" i="161"/>
  <c r="I24" i="161" s="1"/>
  <c r="G23" i="161"/>
  <c r="I23" i="161" s="1"/>
  <c r="G22" i="161"/>
  <c r="I22" i="161" s="1"/>
  <c r="G21" i="161"/>
  <c r="I21" i="161" s="1"/>
  <c r="G19" i="161"/>
  <c r="I19" i="161" s="1"/>
  <c r="G18" i="161"/>
  <c r="I18" i="161" s="1"/>
  <c r="G16" i="161"/>
  <c r="I16" i="161" s="1"/>
  <c r="G14" i="161"/>
  <c r="I14" i="161" s="1"/>
  <c r="G13" i="161"/>
  <c r="I13" i="161" s="1"/>
  <c r="G10" i="161"/>
  <c r="I10" i="161" s="1"/>
  <c r="G9" i="161"/>
  <c r="I9" i="161" s="1"/>
  <c r="G8" i="161"/>
  <c r="I8" i="161" s="1"/>
  <c r="G7" i="161"/>
  <c r="I7" i="161" s="1"/>
  <c r="G6" i="161"/>
  <c r="I6" i="161" s="1"/>
  <c r="G40" i="167"/>
  <c r="G34" i="167"/>
  <c r="G27" i="167"/>
  <c r="G20" i="167"/>
  <c r="G17" i="167"/>
  <c r="G15" i="167"/>
  <c r="G12" i="167"/>
  <c r="G11" i="167"/>
  <c r="L60" i="164"/>
  <c r="D60" i="163" s="1"/>
  <c r="L62" i="164"/>
  <c r="D62" i="163" s="1"/>
  <c r="L69" i="164"/>
  <c r="D70" i="163" s="1"/>
  <c r="G71" i="165"/>
  <c r="G70" i="165"/>
  <c r="G69" i="165"/>
  <c r="G68" i="165"/>
  <c r="G63" i="165"/>
  <c r="G58" i="165"/>
  <c r="G43" i="165"/>
  <c r="G40" i="165"/>
  <c r="G34" i="165"/>
  <c r="G27" i="165"/>
  <c r="G20" i="165"/>
  <c r="G17" i="165"/>
  <c r="G15" i="165"/>
  <c r="G12" i="165"/>
  <c r="G11" i="165"/>
  <c r="G89" i="165"/>
  <c r="G87" i="165"/>
  <c r="G84" i="165"/>
  <c r="G83" i="165"/>
  <c r="J10" i="164"/>
  <c r="H10" i="164"/>
  <c r="F10" i="164"/>
  <c r="E10" i="164"/>
  <c r="J28" i="164"/>
  <c r="H27" i="164"/>
  <c r="F27" i="164"/>
  <c r="E27" i="164"/>
  <c r="H28" i="164"/>
  <c r="F28" i="164"/>
  <c r="E28" i="164"/>
  <c r="J29" i="164"/>
  <c r="H29" i="164"/>
  <c r="F29" i="164"/>
  <c r="E29" i="164"/>
  <c r="J30" i="164"/>
  <c r="H30" i="164"/>
  <c r="F30" i="164"/>
  <c r="E30" i="164"/>
  <c r="J31" i="164"/>
  <c r="H31" i="164"/>
  <c r="F31" i="164"/>
  <c r="E31" i="164"/>
  <c r="H35" i="164"/>
  <c r="F35" i="164"/>
  <c r="E35" i="164"/>
  <c r="J33" i="164"/>
  <c r="H33" i="164"/>
  <c r="F33" i="164"/>
  <c r="E33" i="164"/>
  <c r="AD1311" i="129"/>
  <c r="AD1306" i="129"/>
  <c r="J524" i="160"/>
  <c r="J519" i="160"/>
  <c r="I526" i="160" s="1"/>
  <c r="J503" i="160"/>
  <c r="I508" i="160" s="1"/>
  <c r="J510" i="160" s="1"/>
  <c r="J474" i="160"/>
  <c r="I479" i="160" s="1"/>
  <c r="J481" i="160" s="1"/>
  <c r="J460" i="160"/>
  <c r="I465" i="160" s="1"/>
  <c r="J466" i="160" s="1"/>
  <c r="J445" i="160"/>
  <c r="I450" i="160" s="1"/>
  <c r="J452" i="160" s="1"/>
  <c r="J433" i="160"/>
  <c r="J413" i="160"/>
  <c r="I418" i="160" s="1"/>
  <c r="J419" i="160" s="1"/>
  <c r="J402" i="160"/>
  <c r="J396" i="160"/>
  <c r="I404" i="160" s="1"/>
  <c r="J382" i="160"/>
  <c r="I387" i="160" s="1"/>
  <c r="J388" i="160" s="1"/>
  <c r="J368" i="160"/>
  <c r="J353" i="160"/>
  <c r="I358" i="160" s="1"/>
  <c r="J360" i="160" s="1"/>
  <c r="J338" i="160"/>
  <c r="I343" i="160" s="1"/>
  <c r="J345" i="160" s="1"/>
  <c r="J323" i="160"/>
  <c r="I328" i="160" s="1"/>
  <c r="J330" i="160" s="1"/>
  <c r="J308" i="160"/>
  <c r="I313" i="160" s="1"/>
  <c r="J294" i="160"/>
  <c r="I299" i="160" s="1"/>
  <c r="J300" i="160" s="1"/>
  <c r="J280" i="160"/>
  <c r="I285" i="160" s="1"/>
  <c r="J286" i="160" s="1"/>
  <c r="J266" i="160"/>
  <c r="I271" i="160" s="1"/>
  <c r="J272" i="160" s="1"/>
  <c r="J252" i="160"/>
  <c r="I257" i="160" s="1"/>
  <c r="J258" i="160" s="1"/>
  <c r="J238" i="160"/>
  <c r="I243" i="160" s="1"/>
  <c r="J244" i="160" s="1"/>
  <c r="J224" i="160"/>
  <c r="I229" i="160" s="1"/>
  <c r="J210" i="160"/>
  <c r="I215" i="160" s="1"/>
  <c r="J196" i="160"/>
  <c r="I201" i="160" s="1"/>
  <c r="J182" i="160"/>
  <c r="I187" i="160" s="1"/>
  <c r="J188" i="160" s="1"/>
  <c r="J167" i="160"/>
  <c r="I172" i="160" s="1"/>
  <c r="J173" i="160" s="1"/>
  <c r="J152" i="160"/>
  <c r="I157" i="160" s="1"/>
  <c r="J158" i="160" s="1"/>
  <c r="J137" i="160"/>
  <c r="I142" i="160" s="1"/>
  <c r="J143" i="160" s="1"/>
  <c r="J125" i="160"/>
  <c r="J119" i="160"/>
  <c r="I127" i="160" s="1"/>
  <c r="J128" i="160" s="1"/>
  <c r="J107" i="160"/>
  <c r="J101" i="160"/>
  <c r="I109" i="160" s="1"/>
  <c r="J89" i="160"/>
  <c r="J83" i="160"/>
  <c r="I91" i="160" s="1"/>
  <c r="J71" i="160"/>
  <c r="J65" i="160"/>
  <c r="I73" i="160" s="1"/>
  <c r="J74" i="160" s="1"/>
  <c r="J53" i="160"/>
  <c r="J46" i="160"/>
  <c r="I55" i="160" s="1"/>
  <c r="J56" i="160" s="1"/>
  <c r="J35" i="160"/>
  <c r="J28" i="160"/>
  <c r="I37" i="160" s="1"/>
  <c r="J38" i="160" s="1"/>
  <c r="J17" i="160"/>
  <c r="J10" i="160"/>
  <c r="I19" i="160" s="1"/>
  <c r="J20" i="160" s="1"/>
  <c r="J427" i="160"/>
  <c r="I435" i="160" s="1"/>
  <c r="J11" i="159"/>
  <c r="J32" i="159"/>
  <c r="J53" i="159"/>
  <c r="J79" i="159"/>
  <c r="J94" i="159"/>
  <c r="J119" i="159"/>
  <c r="J38" i="158"/>
  <c r="J56" i="158"/>
  <c r="J82" i="158"/>
  <c r="J97" i="158"/>
  <c r="J114" i="158"/>
  <c r="J133" i="158"/>
  <c r="J151" i="158"/>
  <c r="J169" i="158"/>
  <c r="J189" i="158"/>
  <c r="J10" i="157"/>
  <c r="I18" i="157" s="1"/>
  <c r="J20" i="157" s="1"/>
  <c r="AA11" i="157"/>
  <c r="AA31" i="157"/>
  <c r="J37" i="157"/>
  <c r="AA47" i="157"/>
  <c r="J57" i="157"/>
  <c r="AA64" i="157"/>
  <c r="I88" i="157"/>
  <c r="AA85" i="157"/>
  <c r="J99" i="157"/>
  <c r="AA101" i="157"/>
  <c r="AA118" i="157"/>
  <c r="J133" i="157"/>
  <c r="J154" i="157"/>
  <c r="J174" i="157"/>
  <c r="J196" i="157"/>
  <c r="I208" i="157" s="1"/>
  <c r="J208" i="157" s="1"/>
  <c r="J209" i="157"/>
  <c r="J218" i="157"/>
  <c r="J258" i="157"/>
  <c r="J278" i="157"/>
  <c r="J300" i="157"/>
  <c r="J325" i="157"/>
  <c r="J353" i="157"/>
  <c r="J370" i="157"/>
  <c r="J389" i="157"/>
  <c r="J416" i="157"/>
  <c r="J436" i="157"/>
  <c r="J490" i="157"/>
  <c r="J510" i="157"/>
  <c r="J531" i="157"/>
  <c r="J547" i="157"/>
  <c r="J564" i="157"/>
  <c r="J581" i="157"/>
  <c r="J597" i="157"/>
  <c r="J612" i="157"/>
  <c r="J645" i="157"/>
  <c r="J680" i="157"/>
  <c r="J8" i="129"/>
  <c r="I10" i="129" s="1"/>
  <c r="J10" i="129" s="1"/>
  <c r="J82" i="129"/>
  <c r="J235" i="129"/>
  <c r="J227" i="129"/>
  <c r="I237" i="129" s="1"/>
  <c r="J253" i="129"/>
  <c r="J249" i="129"/>
  <c r="I255" i="129" s="1"/>
  <c r="J328" i="129"/>
  <c r="J320" i="129"/>
  <c r="I330" i="129" s="1"/>
  <c r="J346" i="129"/>
  <c r="J341" i="129"/>
  <c r="I348" i="129" s="1"/>
  <c r="J358" i="129"/>
  <c r="J362" i="129"/>
  <c r="J383" i="129"/>
  <c r="J376" i="129"/>
  <c r="I385" i="129" s="1"/>
  <c r="J401" i="129"/>
  <c r="J396" i="129"/>
  <c r="I403" i="129" s="1"/>
  <c r="J416" i="129"/>
  <c r="J412" i="129"/>
  <c r="I418" i="129" s="1"/>
  <c r="J436" i="129"/>
  <c r="J429" i="129"/>
  <c r="I438" i="129" s="1"/>
  <c r="J455" i="129"/>
  <c r="J450" i="129"/>
  <c r="I457" i="129" s="1"/>
  <c r="J470" i="129"/>
  <c r="J466" i="129"/>
  <c r="I472" i="129" s="1"/>
  <c r="J544" i="129"/>
  <c r="J537" i="129"/>
  <c r="I546" i="129" s="1"/>
  <c r="J563" i="129"/>
  <c r="I565" i="129"/>
  <c r="J578" i="129"/>
  <c r="J574" i="129"/>
  <c r="I580" i="129" s="1"/>
  <c r="J656" i="129"/>
  <c r="J647" i="129"/>
  <c r="I660" i="129" s="1"/>
  <c r="J675" i="129"/>
  <c r="J670" i="129"/>
  <c r="I677" i="129" s="1"/>
  <c r="J678" i="129" s="1"/>
  <c r="J691" i="129"/>
  <c r="J687" i="129"/>
  <c r="J703" i="129"/>
  <c r="J729" i="129"/>
  <c r="J722" i="129"/>
  <c r="J749" i="129"/>
  <c r="J744" i="129"/>
  <c r="I751" i="129" s="1"/>
  <c r="J752" i="129" s="1"/>
  <c r="J765" i="129"/>
  <c r="J761" i="129"/>
  <c r="I767" i="129" s="1"/>
  <c r="J768" i="129" s="1"/>
  <c r="J784" i="129"/>
  <c r="J777" i="129"/>
  <c r="I786" i="129" s="1"/>
  <c r="J789" i="129" s="1"/>
  <c r="J803" i="129"/>
  <c r="J798" i="129"/>
  <c r="I805" i="129" s="1"/>
  <c r="J806" i="129" s="1"/>
  <c r="J818" i="129"/>
  <c r="J814" i="129"/>
  <c r="I820" i="129" s="1"/>
  <c r="J822" i="129" s="1"/>
  <c r="J169" i="129"/>
  <c r="J840" i="129"/>
  <c r="J831" i="129"/>
  <c r="I842" i="129" s="1"/>
  <c r="J846" i="129" s="1"/>
  <c r="J860" i="129"/>
  <c r="J855" i="129"/>
  <c r="I862" i="129" s="1"/>
  <c r="J863" i="129" s="1"/>
  <c r="J876" i="129"/>
  <c r="J871" i="129"/>
  <c r="I878" i="129" s="1"/>
  <c r="J189" i="129"/>
  <c r="J895" i="129"/>
  <c r="J890" i="129"/>
  <c r="I897" i="129" s="1"/>
  <c r="J899" i="129" s="1"/>
  <c r="J914" i="129"/>
  <c r="J909" i="129"/>
  <c r="I916" i="129" s="1"/>
  <c r="J918" i="129" s="1"/>
  <c r="J933" i="129"/>
  <c r="J928" i="129"/>
  <c r="I935" i="129" s="1"/>
  <c r="J937" i="129" s="1"/>
  <c r="J969" i="129"/>
  <c r="J965" i="129"/>
  <c r="I971" i="129" s="1"/>
  <c r="J972" i="129" s="1"/>
  <c r="J984" i="129"/>
  <c r="J980" i="129"/>
  <c r="I986" i="129" s="1"/>
  <c r="J1009" i="129"/>
  <c r="J1004" i="129"/>
  <c r="I1011" i="129" s="1"/>
  <c r="J1123" i="129"/>
  <c r="J1118" i="129"/>
  <c r="I1125" i="129" s="1"/>
  <c r="J1142" i="129"/>
  <c r="J1137" i="129"/>
  <c r="I1144" i="129" s="1"/>
  <c r="J1146" i="129" s="1"/>
  <c r="J1224" i="129"/>
  <c r="J1218" i="129"/>
  <c r="I1226" i="129" s="1"/>
  <c r="J1227" i="129" s="1"/>
  <c r="J1237" i="129"/>
  <c r="I1242" i="129" s="1"/>
  <c r="J1243" i="129" s="1"/>
  <c r="J1271" i="129"/>
  <c r="J1266" i="129"/>
  <c r="I1273" i="129" s="1"/>
  <c r="AA1328" i="129"/>
  <c r="AA1323" i="129"/>
  <c r="Z1330" i="129" s="1"/>
  <c r="AA1311" i="129"/>
  <c r="AA1306" i="129"/>
  <c r="Z1313" i="129" s="1"/>
  <c r="AA1344" i="129"/>
  <c r="AA1340" i="129"/>
  <c r="Z1346" i="129" s="1"/>
  <c r="AA1362" i="129"/>
  <c r="AA1357" i="129"/>
  <c r="Z1364" i="129" s="1"/>
  <c r="AA1365" i="129" s="1"/>
  <c r="AA1381" i="129"/>
  <c r="AA1374" i="129"/>
  <c r="Z1383" i="129" s="1"/>
  <c r="AA1386" i="129" s="1"/>
  <c r="AA1398" i="129"/>
  <c r="AA1394" i="129"/>
  <c r="Z1400" i="129" s="1"/>
  <c r="AA1402" i="129" s="1"/>
  <c r="AA1415" i="129"/>
  <c r="AA1410" i="129"/>
  <c r="Z1417" i="129" s="1"/>
  <c r="AA1418" i="129" s="1"/>
  <c r="AA1434" i="129"/>
  <c r="AA1427" i="129"/>
  <c r="Z1436" i="129" s="1"/>
  <c r="AA1440" i="129" s="1"/>
  <c r="AA1452" i="129"/>
  <c r="AA1448" i="129"/>
  <c r="Z1454" i="129" s="1"/>
  <c r="AA1456" i="129" s="1"/>
  <c r="J1461" i="129"/>
  <c r="J274" i="129"/>
  <c r="J266" i="129"/>
  <c r="J292" i="129"/>
  <c r="J307" i="129"/>
  <c r="J303" i="129"/>
  <c r="I309" i="129" s="1"/>
  <c r="J214" i="129"/>
  <c r="J208" i="129"/>
  <c r="I216" i="129" s="1"/>
  <c r="J1250" i="129"/>
  <c r="J1283" i="129"/>
  <c r="J1156" i="129"/>
  <c r="J1172" i="129"/>
  <c r="J1186" i="129"/>
  <c r="J1201" i="129"/>
  <c r="J1023" i="129"/>
  <c r="J1042" i="129"/>
  <c r="J1065" i="129"/>
  <c r="J1079" i="129"/>
  <c r="J1094" i="129"/>
  <c r="J490" i="129"/>
  <c r="J483" i="129"/>
  <c r="I492" i="129" s="1"/>
  <c r="J509" i="129"/>
  <c r="J504" i="129"/>
  <c r="I511" i="129" s="1"/>
  <c r="J511" i="129" s="1"/>
  <c r="J524" i="129"/>
  <c r="J520" i="129"/>
  <c r="I526" i="129" s="1"/>
  <c r="J598" i="129"/>
  <c r="J591" i="129"/>
  <c r="J617" i="129"/>
  <c r="J612" i="129"/>
  <c r="I619" i="129" s="1"/>
  <c r="J632" i="129"/>
  <c r="J628" i="129"/>
  <c r="I634" i="129" s="1"/>
  <c r="J108" i="129"/>
  <c r="I110" i="129" s="1"/>
  <c r="J127" i="129"/>
  <c r="I129" i="129"/>
  <c r="J287" i="129"/>
  <c r="I294" i="129" s="1"/>
  <c r="J330" i="135"/>
  <c r="J353" i="135"/>
  <c r="J427" i="135"/>
  <c r="J344" i="135"/>
  <c r="J333" i="135" s="1"/>
  <c r="J365" i="135"/>
  <c r="J402" i="135"/>
  <c r="I410" i="135" s="1"/>
  <c r="J420" i="135"/>
  <c r="J626" i="135"/>
  <c r="I631" i="135" s="1"/>
  <c r="J631" i="135" s="1"/>
  <c r="J640" i="135"/>
  <c r="J682" i="135"/>
  <c r="H64" i="119"/>
  <c r="H61" i="119"/>
  <c r="H60" i="119"/>
  <c r="H71" i="119"/>
  <c r="H70" i="119"/>
  <c r="H69" i="119"/>
  <c r="H68" i="119"/>
  <c r="H58" i="119"/>
  <c r="H14" i="119"/>
  <c r="H11" i="124" s="1"/>
  <c r="J11" i="124" s="1"/>
  <c r="H78" i="119"/>
  <c r="H83" i="119"/>
  <c r="H82" i="119"/>
  <c r="H80" i="119"/>
  <c r="H79" i="119"/>
  <c r="H77" i="119"/>
  <c r="H76" i="119"/>
  <c r="H75" i="119"/>
  <c r="H74" i="119"/>
  <c r="H10" i="119"/>
  <c r="H7" i="124" s="1"/>
  <c r="J7" i="124" s="1"/>
  <c r="J5" i="124" s="1"/>
  <c r="I191" i="158"/>
  <c r="J191" i="158" s="1"/>
  <c r="J318" i="135"/>
  <c r="J197" i="135"/>
  <c r="J204" i="135"/>
  <c r="J211" i="135"/>
  <c r="J218" i="135"/>
  <c r="J23" i="129"/>
  <c r="I57" i="129"/>
  <c r="I693" i="129"/>
  <c r="J694" i="129" s="1"/>
  <c r="H15" i="130"/>
  <c r="J15" i="130" s="1"/>
  <c r="H14" i="130"/>
  <c r="J14" i="130" s="1"/>
  <c r="J25" i="135"/>
  <c r="J3" i="135" s="1"/>
  <c r="I6" i="124"/>
  <c r="J49" i="135"/>
  <c r="I7" i="124"/>
  <c r="J73" i="135"/>
  <c r="I8" i="124"/>
  <c r="J121" i="135"/>
  <c r="J100" i="135" s="1"/>
  <c r="I10" i="124"/>
  <c r="J167" i="135"/>
  <c r="J140" i="135" s="1"/>
  <c r="I12" i="124"/>
  <c r="J190" i="135"/>
  <c r="J170" i="135" s="1"/>
  <c r="I13" i="124"/>
  <c r="J292" i="135"/>
  <c r="J276" i="135" s="1"/>
  <c r="I28" i="124"/>
  <c r="J440" i="135"/>
  <c r="J430" i="135" s="1"/>
  <c r="I48" i="124"/>
  <c r="J458" i="135"/>
  <c r="J443" i="135" s="1"/>
  <c r="I49" i="124"/>
  <c r="I33" i="124"/>
  <c r="I37" i="124"/>
  <c r="J498" i="135"/>
  <c r="J488" i="135" s="1"/>
  <c r="I53" i="124"/>
  <c r="J531" i="135"/>
  <c r="J519" i="135" s="1"/>
  <c r="I55" i="124"/>
  <c r="J545" i="135"/>
  <c r="J534" i="135" s="1"/>
  <c r="I57" i="124"/>
  <c r="J576" i="135"/>
  <c r="J563" i="135" s="1"/>
  <c r="I60" i="124"/>
  <c r="J588" i="135"/>
  <c r="J579" i="135" s="1"/>
  <c r="I62" i="124"/>
  <c r="J618" i="135"/>
  <c r="J607" i="135" s="1"/>
  <c r="I64" i="124"/>
  <c r="D21" i="65"/>
  <c r="D17" i="65"/>
  <c r="Q63" i="169" s="1"/>
  <c r="D19" i="65"/>
  <c r="D13" i="65"/>
  <c r="F21" i="65"/>
  <c r="I600" i="129"/>
  <c r="J600" i="129" s="1"/>
  <c r="H26" i="161"/>
  <c r="H26" i="102"/>
  <c r="H26" i="103"/>
  <c r="H26" i="100"/>
  <c r="H26" i="152"/>
  <c r="H26" i="104"/>
  <c r="H26" i="106"/>
  <c r="H26" i="107"/>
  <c r="H26" i="99"/>
  <c r="H26" i="110"/>
  <c r="H26" i="150"/>
  <c r="H26" i="112"/>
  <c r="H26" i="149"/>
  <c r="H26" i="148"/>
  <c r="H26" i="113"/>
  <c r="H26" i="146"/>
  <c r="H26" i="141"/>
  <c r="H26" i="147"/>
  <c r="H26" i="98"/>
  <c r="H26" i="151"/>
  <c r="H26" i="97"/>
  <c r="H26" i="143"/>
  <c r="H26" i="142"/>
  <c r="H26" i="154"/>
  <c r="H26" i="117"/>
  <c r="H26" i="144"/>
  <c r="H26" i="116"/>
  <c r="H26" i="96"/>
  <c r="H26" i="111"/>
  <c r="H26" i="95"/>
  <c r="H26" i="109"/>
  <c r="H26" i="108"/>
  <c r="H26" i="94"/>
  <c r="H26" i="153"/>
  <c r="H26" i="105"/>
  <c r="H26" i="101"/>
  <c r="H26" i="93"/>
  <c r="H26" i="92"/>
  <c r="H26" i="91"/>
  <c r="H26" i="145"/>
  <c r="H26" i="90"/>
  <c r="H26" i="156"/>
  <c r="H26" i="89"/>
  <c r="H26" i="87"/>
  <c r="H26" i="88"/>
  <c r="H26" i="86"/>
  <c r="H26" i="155"/>
  <c r="H26" i="85"/>
  <c r="H26" i="84"/>
  <c r="H26" i="83"/>
  <c r="H26" i="82"/>
  <c r="H26" i="80"/>
  <c r="H31" i="161"/>
  <c r="H31" i="102"/>
  <c r="H31" i="103"/>
  <c r="H31" i="100"/>
  <c r="H31" i="152"/>
  <c r="H31" i="104"/>
  <c r="H31" i="106"/>
  <c r="H31" i="107"/>
  <c r="H31" i="99"/>
  <c r="H31" i="110"/>
  <c r="H31" i="150"/>
  <c r="H31" i="112"/>
  <c r="H31" i="149"/>
  <c r="H31" i="148"/>
  <c r="H31" i="113"/>
  <c r="H31" i="146"/>
  <c r="H31" i="141"/>
  <c r="H31" i="147"/>
  <c r="H31" i="98"/>
  <c r="H31" i="151"/>
  <c r="H31" i="97"/>
  <c r="H31" i="143"/>
  <c r="H31" i="142"/>
  <c r="H31" i="154"/>
  <c r="H31" i="117"/>
  <c r="H31" i="144"/>
  <c r="H31" i="116"/>
  <c r="H31" i="96"/>
  <c r="H31" i="111"/>
  <c r="H31" i="95"/>
  <c r="H31" i="109"/>
  <c r="H31" i="108"/>
  <c r="H31" i="94"/>
  <c r="H31" i="153"/>
  <c r="H31" i="105"/>
  <c r="H31" i="101"/>
  <c r="H31" i="93"/>
  <c r="H31" i="92"/>
  <c r="H31" i="91"/>
  <c r="H31" i="145"/>
  <c r="H31" i="90"/>
  <c r="H31" i="156"/>
  <c r="H31" i="89"/>
  <c r="H31" i="87"/>
  <c r="H31" i="88"/>
  <c r="H31" i="86"/>
  <c r="H31" i="155"/>
  <c r="H31" i="85"/>
  <c r="H31" i="84"/>
  <c r="H31" i="83"/>
  <c r="H31" i="82"/>
  <c r="H31" i="80"/>
  <c r="H35" i="161"/>
  <c r="H35" i="102"/>
  <c r="H35" i="103"/>
  <c r="H35" i="100"/>
  <c r="H35" i="152"/>
  <c r="H35" i="104"/>
  <c r="H35" i="106"/>
  <c r="H35" i="107"/>
  <c r="H35" i="99"/>
  <c r="H35" i="110"/>
  <c r="H35" i="150"/>
  <c r="H35" i="112"/>
  <c r="H35" i="149"/>
  <c r="H35" i="148"/>
  <c r="H35" i="113"/>
  <c r="H35" i="146"/>
  <c r="H35" i="141"/>
  <c r="H35" i="147"/>
  <c r="H35" i="98"/>
  <c r="H35" i="151"/>
  <c r="H35" i="97"/>
  <c r="H35" i="143"/>
  <c r="H35" i="142"/>
  <c r="H35" i="154"/>
  <c r="H35" i="117"/>
  <c r="H35" i="144"/>
  <c r="H35" i="116"/>
  <c r="H35" i="96"/>
  <c r="H35" i="111"/>
  <c r="H35" i="95"/>
  <c r="H35" i="109"/>
  <c r="H35" i="108"/>
  <c r="H35" i="94"/>
  <c r="H35" i="153"/>
  <c r="H35" i="105"/>
  <c r="H35" i="101"/>
  <c r="H35" i="93"/>
  <c r="H35" i="92"/>
  <c r="H35" i="91"/>
  <c r="H35" i="145"/>
  <c r="H35" i="90"/>
  <c r="H35" i="156"/>
  <c r="H35" i="89"/>
  <c r="H35" i="87"/>
  <c r="H35" i="88"/>
  <c r="H35" i="86"/>
  <c r="H35" i="155"/>
  <c r="H35" i="85"/>
  <c r="H35" i="84"/>
  <c r="H35" i="83"/>
  <c r="H35" i="82"/>
  <c r="H35" i="80"/>
  <c r="H36" i="161"/>
  <c r="H36" i="102"/>
  <c r="H36" i="103"/>
  <c r="H36" i="100"/>
  <c r="H36" i="152"/>
  <c r="H36" i="104"/>
  <c r="H36" i="106"/>
  <c r="H36" i="107"/>
  <c r="H36" i="99"/>
  <c r="H36" i="110"/>
  <c r="H36" i="150"/>
  <c r="H36" i="112"/>
  <c r="H36" i="149"/>
  <c r="H36" i="148"/>
  <c r="H36" i="113"/>
  <c r="H36" i="146"/>
  <c r="H36" i="141"/>
  <c r="H36" i="147"/>
  <c r="H36" i="98"/>
  <c r="H36" i="151"/>
  <c r="H36" i="97"/>
  <c r="H36" i="143"/>
  <c r="H36" i="142"/>
  <c r="H36" i="154"/>
  <c r="H36" i="117"/>
  <c r="H36" i="144"/>
  <c r="H36" i="116"/>
  <c r="H36" i="96"/>
  <c r="H36" i="111"/>
  <c r="H36" i="95"/>
  <c r="H36" i="109"/>
  <c r="H36" i="108"/>
  <c r="H36" i="94"/>
  <c r="H36" i="153"/>
  <c r="H36" i="105"/>
  <c r="H36" i="101"/>
  <c r="H36" i="93"/>
  <c r="H36" i="92"/>
  <c r="H36" i="91"/>
  <c r="H36" i="145"/>
  <c r="H36" i="90"/>
  <c r="H36" i="156"/>
  <c r="H36" i="89"/>
  <c r="H36" i="87"/>
  <c r="H36" i="88"/>
  <c r="H36" i="86"/>
  <c r="H36" i="155"/>
  <c r="H36" i="85"/>
  <c r="H36" i="84"/>
  <c r="H36" i="83"/>
  <c r="H36" i="82"/>
  <c r="H36" i="80"/>
  <c r="H37" i="161"/>
  <c r="H37" i="102"/>
  <c r="H37" i="103"/>
  <c r="H37" i="100"/>
  <c r="H37" i="152"/>
  <c r="H37" i="104"/>
  <c r="H37" i="106"/>
  <c r="H37" i="107"/>
  <c r="H37" i="99"/>
  <c r="H37" i="110"/>
  <c r="H37" i="150"/>
  <c r="H37" i="112"/>
  <c r="H37" i="149"/>
  <c r="H37" i="148"/>
  <c r="H37" i="113"/>
  <c r="H37" i="146"/>
  <c r="H37" i="141"/>
  <c r="H37" i="147"/>
  <c r="H37" i="98"/>
  <c r="H37" i="151"/>
  <c r="H37" i="97"/>
  <c r="H37" i="143"/>
  <c r="H37" i="142"/>
  <c r="H37" i="154"/>
  <c r="H37" i="117"/>
  <c r="H37" i="144"/>
  <c r="H37" i="116"/>
  <c r="H37" i="96"/>
  <c r="H37" i="111"/>
  <c r="H37" i="95"/>
  <c r="H37" i="109"/>
  <c r="H37" i="108"/>
  <c r="H37" i="94"/>
  <c r="H37" i="153"/>
  <c r="H37" i="105"/>
  <c r="H37" i="101"/>
  <c r="H37" i="93"/>
  <c r="H37" i="92"/>
  <c r="H37" i="91"/>
  <c r="H37" i="145"/>
  <c r="H37" i="90"/>
  <c r="H37" i="156"/>
  <c r="H37" i="89"/>
  <c r="H37" i="87"/>
  <c r="H37" i="88"/>
  <c r="H37" i="86"/>
  <c r="H37" i="155"/>
  <c r="H37" i="85"/>
  <c r="H37" i="84"/>
  <c r="H37" i="83"/>
  <c r="H37" i="82"/>
  <c r="H37" i="80"/>
  <c r="H38" i="161"/>
  <c r="H38" i="102"/>
  <c r="H38" i="103"/>
  <c r="H38" i="100"/>
  <c r="H38" i="152"/>
  <c r="H38" i="104"/>
  <c r="H38" i="106"/>
  <c r="H38" i="107"/>
  <c r="H38" i="99"/>
  <c r="H38" i="110"/>
  <c r="H38" i="150"/>
  <c r="H38" i="112"/>
  <c r="H38" i="149"/>
  <c r="H38" i="148"/>
  <c r="H38" i="113"/>
  <c r="H38" i="146"/>
  <c r="H38" i="141"/>
  <c r="H38" i="147"/>
  <c r="H38" i="98"/>
  <c r="H38" i="151"/>
  <c r="H38" i="97"/>
  <c r="H38" i="143"/>
  <c r="H38" i="142"/>
  <c r="H38" i="154"/>
  <c r="H38" i="117"/>
  <c r="H38" i="144"/>
  <c r="H38" i="116"/>
  <c r="H38" i="96"/>
  <c r="H38" i="111"/>
  <c r="H38" i="95"/>
  <c r="H38" i="109"/>
  <c r="H38" i="108"/>
  <c r="H38" i="94"/>
  <c r="H38" i="153"/>
  <c r="H38" i="105"/>
  <c r="H38" i="101"/>
  <c r="H38" i="93"/>
  <c r="H38" i="92"/>
  <c r="H38" i="91"/>
  <c r="H38" i="145"/>
  <c r="H38" i="90"/>
  <c r="H38" i="156"/>
  <c r="H38" i="89"/>
  <c r="H38" i="87"/>
  <c r="H38" i="88"/>
  <c r="H38" i="86"/>
  <c r="H38" i="155"/>
  <c r="H38" i="85"/>
  <c r="H38" i="84"/>
  <c r="H38" i="83"/>
  <c r="H38" i="82"/>
  <c r="H38" i="80"/>
  <c r="H39" i="161"/>
  <c r="H39" i="102"/>
  <c r="H39" i="103"/>
  <c r="H39" i="100"/>
  <c r="H39" i="152"/>
  <c r="H39" i="104"/>
  <c r="H39" i="106"/>
  <c r="H39" i="107"/>
  <c r="H39" i="99"/>
  <c r="H39" i="110"/>
  <c r="H39" i="150"/>
  <c r="H39" i="112"/>
  <c r="H39" i="149"/>
  <c r="H39" i="148"/>
  <c r="H39" i="113"/>
  <c r="H39" i="146"/>
  <c r="H39" i="141"/>
  <c r="H39" i="147"/>
  <c r="H39" i="98"/>
  <c r="H39" i="151"/>
  <c r="H39" i="97"/>
  <c r="H39" i="143"/>
  <c r="H39" i="142"/>
  <c r="H39" i="154"/>
  <c r="H39" i="117"/>
  <c r="H39" i="144"/>
  <c r="H39" i="116"/>
  <c r="H39" i="96"/>
  <c r="H39" i="111"/>
  <c r="H39" i="95"/>
  <c r="H39" i="109"/>
  <c r="H39" i="108"/>
  <c r="H39" i="94"/>
  <c r="H39" i="153"/>
  <c r="H39" i="105"/>
  <c r="H39" i="101"/>
  <c r="H39" i="93"/>
  <c r="H39" i="92"/>
  <c r="H39" i="91"/>
  <c r="H39" i="145"/>
  <c r="H39" i="90"/>
  <c r="H39" i="156"/>
  <c r="H39" i="89"/>
  <c r="H39" i="87"/>
  <c r="H39" i="88"/>
  <c r="H39" i="86"/>
  <c r="H39" i="155"/>
  <c r="H39" i="85"/>
  <c r="H39" i="84"/>
  <c r="H39" i="83"/>
  <c r="H39" i="82"/>
  <c r="H39" i="80"/>
  <c r="H47" i="161"/>
  <c r="H47" i="102"/>
  <c r="H47" i="103"/>
  <c r="H47" i="100"/>
  <c r="H47" i="152"/>
  <c r="H47" i="104"/>
  <c r="H47" i="106"/>
  <c r="H47" i="107"/>
  <c r="H47" i="99"/>
  <c r="H47" i="110"/>
  <c r="H47" i="150"/>
  <c r="H47" i="112"/>
  <c r="H47" i="149"/>
  <c r="H47" i="148"/>
  <c r="H47" i="113"/>
  <c r="H47" i="146"/>
  <c r="H47" i="141"/>
  <c r="H47" i="147"/>
  <c r="H47" i="98"/>
  <c r="H47" i="151"/>
  <c r="H47" i="97"/>
  <c r="H47" i="143"/>
  <c r="H47" i="142"/>
  <c r="H47" i="154"/>
  <c r="H47" i="117"/>
  <c r="H47" i="144"/>
  <c r="H47" i="116"/>
  <c r="H47" i="96"/>
  <c r="H47" i="111"/>
  <c r="H47" i="95"/>
  <c r="H47" i="109"/>
  <c r="H47" i="108"/>
  <c r="H47" i="94"/>
  <c r="H47" i="153"/>
  <c r="H47" i="105"/>
  <c r="H47" i="101"/>
  <c r="H47" i="93"/>
  <c r="H47" i="92"/>
  <c r="H47" i="91"/>
  <c r="H47" i="145"/>
  <c r="H47" i="90"/>
  <c r="H47" i="156"/>
  <c r="H47" i="89"/>
  <c r="H47" i="87"/>
  <c r="H47" i="88"/>
  <c r="H47" i="86"/>
  <c r="H47" i="155"/>
  <c r="H47" i="85"/>
  <c r="H47" i="84"/>
  <c r="H47" i="83"/>
  <c r="H47" i="82"/>
  <c r="H47" i="80"/>
  <c r="H47" i="118"/>
  <c r="H50" i="161"/>
  <c r="H50" i="102"/>
  <c r="H50" i="103"/>
  <c r="H50" i="100"/>
  <c r="H50" i="152"/>
  <c r="H50" i="104"/>
  <c r="H50" i="106"/>
  <c r="H50" i="107"/>
  <c r="H50" i="99"/>
  <c r="H50" i="110"/>
  <c r="H50" i="150"/>
  <c r="H50" i="112"/>
  <c r="H50" i="149"/>
  <c r="H50" i="148"/>
  <c r="H50" i="113"/>
  <c r="H50" i="146"/>
  <c r="H50" i="141"/>
  <c r="H50" i="147"/>
  <c r="H50" i="98"/>
  <c r="H50" i="151"/>
  <c r="H50" i="97"/>
  <c r="H50" i="143"/>
  <c r="H50" i="142"/>
  <c r="H50" i="154"/>
  <c r="H50" i="117"/>
  <c r="H50" i="144"/>
  <c r="H50" i="116"/>
  <c r="H50" i="96"/>
  <c r="H50" i="111"/>
  <c r="H50" i="95"/>
  <c r="H50" i="109"/>
  <c r="H50" i="108"/>
  <c r="H50" i="94"/>
  <c r="H50" i="153"/>
  <c r="H50" i="105"/>
  <c r="H50" i="101"/>
  <c r="H50" i="93"/>
  <c r="H50" i="92"/>
  <c r="H50" i="91"/>
  <c r="H50" i="145"/>
  <c r="H50" i="90"/>
  <c r="H50" i="156"/>
  <c r="H50" i="89"/>
  <c r="H50" i="87"/>
  <c r="H50" i="88"/>
  <c r="H50" i="86"/>
  <c r="H50" i="155"/>
  <c r="H50" i="85"/>
  <c r="H50" i="84"/>
  <c r="H50" i="83"/>
  <c r="H50" i="82"/>
  <c r="H50" i="80"/>
  <c r="H50" i="118"/>
  <c r="H44" i="100"/>
  <c r="H44" i="152"/>
  <c r="H44" i="161"/>
  <c r="H44" i="102"/>
  <c r="H44" i="103"/>
  <c r="H44" i="104"/>
  <c r="H44" i="106"/>
  <c r="H44" i="107"/>
  <c r="H44" i="99"/>
  <c r="H44" i="110"/>
  <c r="H44" i="150"/>
  <c r="H44" i="112"/>
  <c r="H44" i="149"/>
  <c r="H44" i="148"/>
  <c r="H44" i="113"/>
  <c r="H44" i="146"/>
  <c r="H44" i="141"/>
  <c r="H44" i="147"/>
  <c r="H44" i="98"/>
  <c r="H44" i="151"/>
  <c r="H44" i="97"/>
  <c r="H44" i="143"/>
  <c r="H44" i="142"/>
  <c r="H44" i="154"/>
  <c r="H44" i="117"/>
  <c r="H44" i="144"/>
  <c r="H44" i="96"/>
  <c r="H44" i="116"/>
  <c r="H44" i="111"/>
  <c r="H44" i="95"/>
  <c r="H44" i="109"/>
  <c r="H44" i="108"/>
  <c r="H44" i="94"/>
  <c r="H44" i="153"/>
  <c r="H44" i="93"/>
  <c r="H44" i="105"/>
  <c r="H44" i="101"/>
  <c r="H44" i="92"/>
  <c r="H44" i="91"/>
  <c r="H44" i="145"/>
  <c r="H44" i="90"/>
  <c r="H44" i="156"/>
  <c r="H44" i="89"/>
  <c r="H44" i="87"/>
  <c r="H44" i="88"/>
  <c r="H44" i="86"/>
  <c r="H44" i="155"/>
  <c r="H44" i="85"/>
  <c r="H44" i="84"/>
  <c r="H44" i="83"/>
  <c r="H44" i="82"/>
  <c r="H44" i="80"/>
  <c r="H44" i="118"/>
  <c r="H45" i="100"/>
  <c r="H45" i="152"/>
  <c r="H45" i="161"/>
  <c r="H45" i="150"/>
  <c r="H45" i="148"/>
  <c r="H45" i="147"/>
  <c r="H45" i="102"/>
  <c r="H45" i="151"/>
  <c r="H45" i="103"/>
  <c r="H45" i="104"/>
  <c r="H45" i="106"/>
  <c r="H45" i="107"/>
  <c r="H45" i="99"/>
  <c r="H45" i="110"/>
  <c r="H45" i="112"/>
  <c r="H45" i="149"/>
  <c r="H45" i="113"/>
  <c r="H45" i="146"/>
  <c r="H45" i="141"/>
  <c r="H45" i="98"/>
  <c r="H45" i="97"/>
  <c r="H45" i="143"/>
  <c r="H45" i="142"/>
  <c r="H45" i="154"/>
  <c r="H45" i="117"/>
  <c r="H45" i="144"/>
  <c r="H45" i="96"/>
  <c r="H45" i="116"/>
  <c r="H45" i="111"/>
  <c r="H45" i="95"/>
  <c r="H45" i="109"/>
  <c r="H45" i="108"/>
  <c r="H45" i="94"/>
  <c r="H45" i="153"/>
  <c r="H45" i="93"/>
  <c r="H45" i="105"/>
  <c r="H45" i="101"/>
  <c r="H45" i="92"/>
  <c r="H45" i="91"/>
  <c r="H45" i="145"/>
  <c r="H45" i="90"/>
  <c r="H45" i="156"/>
  <c r="H45" i="89"/>
  <c r="H45" i="87"/>
  <c r="H45" i="88"/>
  <c r="H45" i="86"/>
  <c r="H45" i="155"/>
  <c r="H45" i="85"/>
  <c r="H45" i="84"/>
  <c r="H45" i="83"/>
  <c r="H45" i="82"/>
  <c r="H45" i="80"/>
  <c r="H45" i="118"/>
  <c r="H62" i="161"/>
  <c r="H62" i="102"/>
  <c r="H62" i="103"/>
  <c r="H62" i="100"/>
  <c r="H62" i="152"/>
  <c r="H62" i="104"/>
  <c r="H62" i="106"/>
  <c r="H62" i="107"/>
  <c r="H62" i="99"/>
  <c r="H62" i="110"/>
  <c r="H62" i="150"/>
  <c r="H62" i="112"/>
  <c r="H62" i="149"/>
  <c r="H62" i="148"/>
  <c r="H62" i="113"/>
  <c r="H62" i="146"/>
  <c r="H62" i="141"/>
  <c r="H62" i="147"/>
  <c r="H62" i="98"/>
  <c r="H62" i="151"/>
  <c r="H62" i="97"/>
  <c r="H62" i="143"/>
  <c r="H62" i="142"/>
  <c r="H62" i="154"/>
  <c r="H62" i="117"/>
  <c r="H62" i="144"/>
  <c r="H62" i="116"/>
  <c r="H62" i="96"/>
  <c r="H62" i="111"/>
  <c r="H62" i="95"/>
  <c r="H62" i="109"/>
  <c r="H62" i="108"/>
  <c r="H62" i="94"/>
  <c r="H62" i="153"/>
  <c r="H62" i="105"/>
  <c r="H62" i="101"/>
  <c r="H62" i="93"/>
  <c r="H62" i="92"/>
  <c r="H62" i="91"/>
  <c r="H62" i="145"/>
  <c r="H62" i="90"/>
  <c r="H62" i="156"/>
  <c r="H62" i="89"/>
  <c r="H62" i="87"/>
  <c r="H62" i="88"/>
  <c r="H62" i="86"/>
  <c r="H62" i="155"/>
  <c r="H62" i="85"/>
  <c r="H62" i="84"/>
  <c r="H62" i="83"/>
  <c r="H62" i="82"/>
  <c r="H62" i="80"/>
  <c r="H62" i="118"/>
  <c r="H66" i="161"/>
  <c r="H66" i="102"/>
  <c r="H66" i="103"/>
  <c r="H66" i="100"/>
  <c r="H66" i="152"/>
  <c r="H66" i="104"/>
  <c r="H66" i="106"/>
  <c r="H66" i="107"/>
  <c r="H66" i="99"/>
  <c r="H66" i="110"/>
  <c r="H66" i="150"/>
  <c r="H66" i="112"/>
  <c r="H66" i="149"/>
  <c r="H66" i="148"/>
  <c r="H66" i="113"/>
  <c r="H66" i="146"/>
  <c r="H66" i="141"/>
  <c r="H66" i="147"/>
  <c r="H66" i="98"/>
  <c r="H66" i="151"/>
  <c r="H66" i="97"/>
  <c r="H66" i="143"/>
  <c r="H66" i="142"/>
  <c r="H66" i="154"/>
  <c r="H66" i="117"/>
  <c r="H66" i="144"/>
  <c r="H66" i="116"/>
  <c r="H66" i="96"/>
  <c r="H66" i="111"/>
  <c r="H66" i="95"/>
  <c r="H66" i="109"/>
  <c r="H66" i="108"/>
  <c r="H66" i="94"/>
  <c r="H66" i="153"/>
  <c r="H66" i="105"/>
  <c r="H66" i="101"/>
  <c r="H66" i="93"/>
  <c r="H66" i="92"/>
  <c r="H66" i="91"/>
  <c r="H66" i="145"/>
  <c r="H66" i="90"/>
  <c r="H66" i="156"/>
  <c r="H66" i="89"/>
  <c r="H66" i="87"/>
  <c r="H66" i="88"/>
  <c r="H66" i="86"/>
  <c r="H66" i="155"/>
  <c r="H66" i="85"/>
  <c r="H66" i="84"/>
  <c r="H66" i="83"/>
  <c r="H66" i="82"/>
  <c r="H66" i="80"/>
  <c r="H66" i="118"/>
  <c r="J56" i="122"/>
  <c r="J497" i="160"/>
  <c r="I41" i="131" s="1"/>
  <c r="J484" i="160"/>
  <c r="J469" i="160"/>
  <c r="I38" i="131" s="1"/>
  <c r="J455" i="160"/>
  <c r="J440" i="160"/>
  <c r="I35" i="131" s="1"/>
  <c r="J408" i="160"/>
  <c r="J377" i="160"/>
  <c r="J348" i="160"/>
  <c r="J333" i="160"/>
  <c r="J318" i="160"/>
  <c r="J289" i="160"/>
  <c r="J275" i="160"/>
  <c r="J261" i="160"/>
  <c r="J247" i="160"/>
  <c r="J233" i="160"/>
  <c r="J176" i="160"/>
  <c r="I15" i="131" s="1"/>
  <c r="J161" i="160"/>
  <c r="I14" i="131" s="1"/>
  <c r="J146" i="160"/>
  <c r="I13" i="131" s="1"/>
  <c r="J131" i="160"/>
  <c r="I12" i="131" s="1"/>
  <c r="J113" i="160"/>
  <c r="I11" i="131" s="1"/>
  <c r="J59" i="160"/>
  <c r="I8" i="131" s="1"/>
  <c r="J41" i="160"/>
  <c r="I7" i="131" s="1"/>
  <c r="J23" i="160"/>
  <c r="I6" i="131" s="1"/>
  <c r="J5" i="160"/>
  <c r="I5" i="131" s="1"/>
  <c r="J188" i="157"/>
  <c r="I17" i="122" s="1"/>
  <c r="E41" i="156"/>
  <c r="E42" i="156"/>
  <c r="E42" i="155"/>
  <c r="E41" i="154"/>
  <c r="E42" i="154"/>
  <c r="E42" i="152"/>
  <c r="E16" i="151"/>
  <c r="E42" i="151"/>
  <c r="E42" i="150"/>
  <c r="E42" i="149"/>
  <c r="E42" i="148"/>
  <c r="E42" i="147"/>
  <c r="E42" i="146"/>
  <c r="E41" i="144"/>
  <c r="E42" i="144"/>
  <c r="E41" i="143"/>
  <c r="E42" i="143"/>
  <c r="E41" i="142"/>
  <c r="E42" i="142"/>
  <c r="E41" i="141"/>
  <c r="E42" i="141"/>
  <c r="I156" i="129"/>
  <c r="J156" i="129" s="1"/>
  <c r="H24" i="72"/>
  <c r="H17" i="72"/>
  <c r="E74" i="121"/>
  <c r="E73" i="121"/>
  <c r="C87" i="127" s="1"/>
  <c r="E72" i="121"/>
  <c r="G11" i="140"/>
  <c r="H53" i="123" s="1"/>
  <c r="G10" i="140"/>
  <c r="H52" i="123" s="1"/>
  <c r="G7" i="140"/>
  <c r="H45" i="123" s="1"/>
  <c r="G6" i="140"/>
  <c r="H44" i="123" s="1"/>
  <c r="Y137" i="140"/>
  <c r="Y115" i="140" s="1"/>
  <c r="G12" i="64"/>
  <c r="H50" i="123" s="1"/>
  <c r="H9" i="71"/>
  <c r="H10" i="71"/>
  <c r="H32" i="74"/>
  <c r="H31" i="74"/>
  <c r="H33" i="74" s="1"/>
  <c r="H28" i="74"/>
  <c r="H27" i="74"/>
  <c r="K25" i="62"/>
  <c r="K29" i="62"/>
  <c r="K33" i="62"/>
  <c r="H32" i="71"/>
  <c r="H31" i="71"/>
  <c r="H33" i="71" s="1"/>
  <c r="H28" i="71"/>
  <c r="H27" i="71"/>
  <c r="H29" i="71" s="1"/>
  <c r="H24" i="71"/>
  <c r="H25" i="71" s="1"/>
  <c r="J17" i="72"/>
  <c r="H32" i="72"/>
  <c r="H31" i="72"/>
  <c r="H28" i="72"/>
  <c r="H27" i="72"/>
  <c r="Q32" i="169" s="1"/>
  <c r="H10" i="74"/>
  <c r="Y216" i="64"/>
  <c r="X223" i="64" s="1"/>
  <c r="Y223" i="64" s="1"/>
  <c r="Y224" i="64" s="1"/>
  <c r="Y210" i="64" s="1"/>
  <c r="Y32" i="138"/>
  <c r="Z32" i="138" s="1"/>
  <c r="Z33" i="138" s="1"/>
  <c r="Z25" i="138" s="1"/>
  <c r="I10" i="138" s="1"/>
  <c r="J10" i="138" s="1"/>
  <c r="Z82" i="138"/>
  <c r="Z70" i="138" s="1"/>
  <c r="I13" i="138" s="1"/>
  <c r="J13" i="138" s="1"/>
  <c r="Z166" i="138"/>
  <c r="Y207" i="138"/>
  <c r="Z207" i="138" s="1"/>
  <c r="Z208" i="138" s="1"/>
  <c r="Z195" i="138" s="1"/>
  <c r="I25" i="138" s="1"/>
  <c r="J25" i="138" s="1"/>
  <c r="Z212" i="138"/>
  <c r="I26" i="138" s="1"/>
  <c r="J26" i="138" s="1"/>
  <c r="Y278" i="138"/>
  <c r="Z278" i="138" s="1"/>
  <c r="Z276" i="138"/>
  <c r="Z280" i="138"/>
  <c r="Z50" i="138"/>
  <c r="Z36" i="138" s="1"/>
  <c r="I11" i="138" s="1"/>
  <c r="J11" i="138" s="1"/>
  <c r="Z128" i="138"/>
  <c r="Z109" i="138" s="1"/>
  <c r="I17" i="138" s="1"/>
  <c r="J17" i="138" s="1"/>
  <c r="Z228" i="138"/>
  <c r="I28" i="138" s="1"/>
  <c r="J28" i="138" s="1"/>
  <c r="Z170" i="138"/>
  <c r="Z154" i="138" s="1"/>
  <c r="I21" i="138" s="1"/>
  <c r="J21" i="138" s="1"/>
  <c r="Z9" i="138"/>
  <c r="I9" i="138" s="1"/>
  <c r="J9" i="138" s="1"/>
  <c r="F72" i="121"/>
  <c r="F73" i="121"/>
  <c r="F74" i="121"/>
  <c r="F75" i="121"/>
  <c r="H11" i="71"/>
  <c r="H12" i="71"/>
  <c r="H13" i="71"/>
  <c r="H14" i="71"/>
  <c r="H15" i="71"/>
  <c r="H17" i="71"/>
  <c r="J17" i="71" s="1"/>
  <c r="H19" i="71"/>
  <c r="H21" i="71"/>
  <c r="J24" i="71"/>
  <c r="J25" i="71"/>
  <c r="J27" i="71"/>
  <c r="J28" i="71"/>
  <c r="J29" i="71"/>
  <c r="J31" i="71"/>
  <c r="J32" i="71"/>
  <c r="J33" i="71"/>
  <c r="H11" i="74"/>
  <c r="H12" i="74"/>
  <c r="H13" i="74"/>
  <c r="H14" i="74"/>
  <c r="H15" i="74"/>
  <c r="J17" i="74"/>
  <c r="H19" i="74"/>
  <c r="H21" i="74"/>
  <c r="H25" i="123"/>
  <c r="J19" i="74"/>
  <c r="J21" i="74"/>
  <c r="J228" i="135"/>
  <c r="J221" i="135" s="1"/>
  <c r="I21" i="124"/>
  <c r="J239" i="135"/>
  <c r="J231" i="135" s="1"/>
  <c r="I22" i="124"/>
  <c r="AF18" i="121"/>
  <c r="AG18" i="121" s="1"/>
  <c r="AG19" i="121" s="1"/>
  <c r="AG6" i="121"/>
  <c r="U8" i="121" s="1"/>
  <c r="AG52" i="121"/>
  <c r="AG53" i="121" s="1"/>
  <c r="AG39" i="121" s="1"/>
  <c r="U10" i="121" s="1"/>
  <c r="AF697" i="121"/>
  <c r="AG697" i="121" s="1"/>
  <c r="AG698" i="121" s="1"/>
  <c r="AG681" i="121"/>
  <c r="U441" i="121" s="1"/>
  <c r="AG440" i="121"/>
  <c r="AG429" i="121"/>
  <c r="AG28" i="121"/>
  <c r="AF35" i="121" s="1"/>
  <c r="E48" i="121"/>
  <c r="V283" i="121"/>
  <c r="AG80" i="121"/>
  <c r="AF82" i="121"/>
  <c r="J104" i="123"/>
  <c r="D67" i="164" s="1"/>
  <c r="L67" i="164" s="1"/>
  <c r="D69" i="163" s="1"/>
  <c r="AA1351" i="129"/>
  <c r="I1312" i="129" s="1"/>
  <c r="J1312" i="129" s="1"/>
  <c r="AA1368" i="129"/>
  <c r="I1313" i="129" s="1"/>
  <c r="J1313" i="129" s="1"/>
  <c r="AA1389" i="129"/>
  <c r="AA1405" i="129"/>
  <c r="I1322" i="129" s="1"/>
  <c r="J1322" i="129" s="1"/>
  <c r="AA1421" i="129"/>
  <c r="I1323" i="129" s="1"/>
  <c r="J1323" i="129" s="1"/>
  <c r="AA1443" i="129"/>
  <c r="V443" i="121"/>
  <c r="E90" i="121"/>
  <c r="V442" i="121"/>
  <c r="E89" i="121"/>
  <c r="V441" i="121"/>
  <c r="E88" i="121"/>
  <c r="V439" i="121"/>
  <c r="E86" i="121"/>
  <c r="J1211" i="129"/>
  <c r="I99" i="123" s="1"/>
  <c r="J1230" i="129"/>
  <c r="I100" i="123" s="1"/>
  <c r="J1130" i="129"/>
  <c r="I93" i="123" s="1"/>
  <c r="J883" i="129"/>
  <c r="J902" i="129"/>
  <c r="I75" i="123" s="1"/>
  <c r="J75" i="123" s="1"/>
  <c r="J921" i="129"/>
  <c r="I76" i="123" s="1"/>
  <c r="J76" i="123" s="1"/>
  <c r="J947" i="129"/>
  <c r="I78" i="123" s="1"/>
  <c r="J78" i="123" s="1"/>
  <c r="J960" i="129"/>
  <c r="I79" i="123" s="1"/>
  <c r="J79" i="123" s="1"/>
  <c r="D87" i="121"/>
  <c r="H110" i="123" s="1"/>
  <c r="D88" i="121"/>
  <c r="H60" i="122" s="1"/>
  <c r="D86" i="121"/>
  <c r="H59" i="122" s="1"/>
  <c r="J59" i="122" s="1"/>
  <c r="D89" i="121"/>
  <c r="H61" i="122" s="1"/>
  <c r="J61" i="122" s="1"/>
  <c r="D85" i="121"/>
  <c r="H109" i="123" s="1"/>
  <c r="D90" i="121"/>
  <c r="H62" i="122" s="1"/>
  <c r="J62" i="122" s="1"/>
  <c r="D84" i="121"/>
  <c r="H108" i="123" s="1"/>
  <c r="D83" i="121"/>
  <c r="H107" i="123" s="1"/>
  <c r="D82" i="121"/>
  <c r="D81" i="121"/>
  <c r="D79" i="121"/>
  <c r="D78" i="121"/>
  <c r="D77" i="121"/>
  <c r="F66" i="121"/>
  <c r="G68" i="121"/>
  <c r="E65" i="121"/>
  <c r="E60" i="121"/>
  <c r="M2" i="118"/>
  <c r="H65" i="124"/>
  <c r="J65" i="124" s="1"/>
  <c r="H63" i="124"/>
  <c r="J63" i="124" s="1"/>
  <c r="H52" i="124"/>
  <c r="J52" i="124" s="1"/>
  <c r="H77" i="124"/>
  <c r="J77" i="124" s="1"/>
  <c r="H76" i="124"/>
  <c r="J76" i="124" s="1"/>
  <c r="H74" i="124"/>
  <c r="J74" i="124" s="1"/>
  <c r="H73" i="124"/>
  <c r="J73" i="124" s="1"/>
  <c r="H72" i="124"/>
  <c r="J72" i="124" s="1"/>
  <c r="H71" i="124"/>
  <c r="J71" i="124" s="1"/>
  <c r="H70" i="124"/>
  <c r="J70" i="124" s="1"/>
  <c r="H69" i="124"/>
  <c r="J69" i="124" s="1"/>
  <c r="H68" i="124"/>
  <c r="J68" i="124" s="1"/>
  <c r="H58" i="124"/>
  <c r="J58" i="124" s="1"/>
  <c r="H63" i="119"/>
  <c r="H54" i="124"/>
  <c r="J54" i="124" s="1"/>
  <c r="H56" i="119"/>
  <c r="H55" i="119"/>
  <c r="H21" i="119"/>
  <c r="H18" i="124" s="1"/>
  <c r="J18" i="124" s="1"/>
  <c r="H19" i="119"/>
  <c r="H16" i="124" s="1"/>
  <c r="J16" i="124" s="1"/>
  <c r="D11" i="65"/>
  <c r="H36" i="123" s="1"/>
  <c r="Z26" i="62"/>
  <c r="J24" i="74"/>
  <c r="J27" i="74"/>
  <c r="J28" i="74"/>
  <c r="J31" i="74"/>
  <c r="J32" i="74"/>
  <c r="J825" i="129"/>
  <c r="I69" i="123" s="1"/>
  <c r="J849" i="129"/>
  <c r="J771" i="129"/>
  <c r="I65" i="123" s="1"/>
  <c r="J792" i="129"/>
  <c r="I66" i="123" s="1"/>
  <c r="J809" i="129"/>
  <c r="I67" i="123" s="1"/>
  <c r="J738" i="129"/>
  <c r="J755" i="129"/>
  <c r="J664" i="129"/>
  <c r="I57" i="123" s="1"/>
  <c r="J681" i="129"/>
  <c r="I58" i="123" s="1"/>
  <c r="I709" i="129"/>
  <c r="J710" i="129" s="1"/>
  <c r="J697" i="129"/>
  <c r="I59" i="123" s="1"/>
  <c r="Y35" i="65"/>
  <c r="AA35" i="65" s="1"/>
  <c r="Y31" i="65"/>
  <c r="AA31" i="65" s="1"/>
  <c r="Y30" i="65"/>
  <c r="AA30" i="65" s="1"/>
  <c r="AA29" i="65"/>
  <c r="AA32" i="65" s="1"/>
  <c r="Y46" i="65"/>
  <c r="AA46" i="65" s="1"/>
  <c r="Y45" i="65"/>
  <c r="AA45" i="65" s="1"/>
  <c r="AA47" i="65" s="1"/>
  <c r="Y66" i="65"/>
  <c r="AA66" i="65" s="1"/>
  <c r="Y58" i="65"/>
  <c r="AA58" i="65" s="1"/>
  <c r="Y57" i="65"/>
  <c r="AA57" i="65" s="1"/>
  <c r="Y56" i="65"/>
  <c r="AA56" i="65" s="1"/>
  <c r="AA59" i="65" s="1"/>
  <c r="Y83" i="65"/>
  <c r="AA83" i="65" s="1"/>
  <c r="Y82" i="65"/>
  <c r="AA82" i="65" s="1"/>
  <c r="Y75" i="65"/>
  <c r="AA75" i="65" s="1"/>
  <c r="Y74" i="65"/>
  <c r="AA74" i="65" s="1"/>
  <c r="Y73" i="65"/>
  <c r="AA73" i="65" s="1"/>
  <c r="AA76" i="65" s="1"/>
  <c r="D59" i="121"/>
  <c r="D60" i="121"/>
  <c r="H55" i="122" s="1"/>
  <c r="J55" i="122" s="1"/>
  <c r="D61" i="121"/>
  <c r="H99" i="123" s="1"/>
  <c r="J99" i="123" s="1"/>
  <c r="D62" i="121"/>
  <c r="H100" i="123" s="1"/>
  <c r="J100" i="123" s="1"/>
  <c r="D63" i="121"/>
  <c r="H101" i="123" s="1"/>
  <c r="D64" i="121"/>
  <c r="H102" i="123" s="1"/>
  <c r="D65" i="121"/>
  <c r="H103" i="123" s="1"/>
  <c r="E49" i="121"/>
  <c r="D45" i="121"/>
  <c r="D46" i="121"/>
  <c r="D47" i="121"/>
  <c r="D48" i="121"/>
  <c r="H93" i="123" s="1"/>
  <c r="J93" i="123" s="1"/>
  <c r="D49" i="121"/>
  <c r="H94" i="123" s="1"/>
  <c r="D50" i="121"/>
  <c r="H95" i="123" s="1"/>
  <c r="D51" i="121"/>
  <c r="H53" i="122" s="1"/>
  <c r="D52" i="121"/>
  <c r="H96" i="123" s="1"/>
  <c r="D53" i="121"/>
  <c r="H97" i="123" s="1"/>
  <c r="D27" i="121"/>
  <c r="H12" i="123" s="1"/>
  <c r="D28" i="121"/>
  <c r="D29" i="121"/>
  <c r="H83" i="123" s="1"/>
  <c r="D30" i="121"/>
  <c r="H84" i="123" s="1"/>
  <c r="D31" i="121"/>
  <c r="H85" i="123" s="1"/>
  <c r="D32" i="121"/>
  <c r="D33" i="121"/>
  <c r="H87" i="123" s="1"/>
  <c r="D34" i="121"/>
  <c r="H88" i="123" s="1"/>
  <c r="D35" i="121"/>
  <c r="H89" i="123" s="1"/>
  <c r="D36" i="121"/>
  <c r="D37" i="121"/>
  <c r="H51" i="122" s="1"/>
  <c r="AG367" i="121"/>
  <c r="U336" i="121" s="1"/>
  <c r="V336" i="121" s="1"/>
  <c r="AG351" i="121"/>
  <c r="U334" i="121" s="1"/>
  <c r="V334" i="121" s="1"/>
  <c r="U281" i="121"/>
  <c r="V281" i="121" s="1"/>
  <c r="U331" i="121"/>
  <c r="V331" i="121" s="1"/>
  <c r="AG141" i="121"/>
  <c r="AG125" i="121" s="1"/>
  <c r="U64" i="121" s="1"/>
  <c r="E30" i="121" s="1"/>
  <c r="AG319" i="121"/>
  <c r="AF290" i="121"/>
  <c r="AG290" i="121" s="1"/>
  <c r="AG292" i="121" s="1"/>
  <c r="AG276" i="121" s="1"/>
  <c r="U282" i="121"/>
  <c r="U69" i="121"/>
  <c r="V69" i="121" s="1"/>
  <c r="U288" i="121"/>
  <c r="V288" i="121" s="1"/>
  <c r="V243" i="121"/>
  <c r="E40" i="121" s="1"/>
  <c r="G40" i="121" s="1"/>
  <c r="E19" i="121"/>
  <c r="E35" i="121"/>
  <c r="E16" i="121"/>
  <c r="E32" i="121"/>
  <c r="E20" i="121"/>
  <c r="E36" i="121"/>
  <c r="F36" i="121"/>
  <c r="F35" i="121"/>
  <c r="F32" i="121"/>
  <c r="F31" i="121"/>
  <c r="F30" i="121"/>
  <c r="F29" i="121"/>
  <c r="F28" i="121"/>
  <c r="H20" i="64"/>
  <c r="Y227" i="64"/>
  <c r="H21" i="64" s="1"/>
  <c r="M2" i="89"/>
  <c r="M2" i="97"/>
  <c r="M2" i="98"/>
  <c r="M2" i="99"/>
  <c r="M2" i="110"/>
  <c r="M2" i="108"/>
  <c r="F20" i="121"/>
  <c r="F19" i="121"/>
  <c r="F16" i="121"/>
  <c r="V62" i="121"/>
  <c r="E12" i="121"/>
  <c r="F12" i="121" s="1"/>
  <c r="V63" i="121"/>
  <c r="E13" i="121"/>
  <c r="F13" i="121" s="1"/>
  <c r="V64" i="121"/>
  <c r="E14" i="121"/>
  <c r="F14" i="121" s="1"/>
  <c r="V65" i="121"/>
  <c r="E15" i="121"/>
  <c r="F15" i="121" s="1"/>
  <c r="V8" i="121"/>
  <c r="E5" i="121"/>
  <c r="F5" i="121" s="1"/>
  <c r="V10" i="121"/>
  <c r="E7" i="121"/>
  <c r="F7" i="121" s="1"/>
  <c r="AF63" i="121"/>
  <c r="AG63" i="121" s="1"/>
  <c r="AG64" i="121" s="1"/>
  <c r="AG56" i="121" s="1"/>
  <c r="AS641" i="121"/>
  <c r="AG522" i="121" s="1"/>
  <c r="AS619" i="121"/>
  <c r="AF521" i="121" s="1"/>
  <c r="AG521" i="121" s="1"/>
  <c r="AS603" i="121"/>
  <c r="AF520" i="121" s="1"/>
  <c r="AS587" i="121"/>
  <c r="AG512" i="121" s="1"/>
  <c r="AS566" i="121"/>
  <c r="AF511" i="121" s="1"/>
  <c r="AG511" i="121" s="1"/>
  <c r="AS549" i="121"/>
  <c r="AF510" i="121" s="1"/>
  <c r="AS533" i="121"/>
  <c r="AS526" i="121"/>
  <c r="AS498" i="121"/>
  <c r="AF501" i="121" s="1"/>
  <c r="AG501" i="121" s="1"/>
  <c r="AF232" i="121"/>
  <c r="AG232" i="121" s="1"/>
  <c r="AG233" i="121" s="1"/>
  <c r="AG220" i="121" s="1"/>
  <c r="AG485" i="121"/>
  <c r="U435" i="121" s="1"/>
  <c r="AG474" i="121"/>
  <c r="U434" i="121" s="1"/>
  <c r="AG471" i="121"/>
  <c r="AG457" i="121" s="1"/>
  <c r="U433" i="121"/>
  <c r="U432" i="121"/>
  <c r="U431" i="121"/>
  <c r="Z489" i="119"/>
  <c r="Z464" i="119"/>
  <c r="I54" i="119" s="1"/>
  <c r="Z664" i="119"/>
  <c r="Y669" i="119" s="1"/>
  <c r="Z669" i="119" s="1"/>
  <c r="Z671" i="119" s="1"/>
  <c r="Z659" i="119"/>
  <c r="I71" i="119" s="1"/>
  <c r="J71" i="119" s="1"/>
  <c r="Z653" i="119"/>
  <c r="Y704" i="119"/>
  <c r="Z704" i="119" s="1"/>
  <c r="Z705" i="119" s="1"/>
  <c r="Z696" i="119"/>
  <c r="Z629" i="119"/>
  <c r="I69" i="119" s="1"/>
  <c r="J69" i="119" s="1"/>
  <c r="Z617" i="119"/>
  <c r="I68" i="119" s="1"/>
  <c r="J68" i="119" s="1"/>
  <c r="Z601" i="119"/>
  <c r="I66" i="119" s="1"/>
  <c r="J66" i="119" s="1"/>
  <c r="Z586" i="119"/>
  <c r="I64" i="119" s="1"/>
  <c r="J64" i="119" s="1"/>
  <c r="Z850" i="119"/>
  <c r="Z551" i="119"/>
  <c r="Z539" i="119" s="1"/>
  <c r="I60" i="119" s="1"/>
  <c r="J60" i="119" s="1"/>
  <c r="Y898" i="119"/>
  <c r="Z898" i="119" s="1"/>
  <c r="Z899" i="119" s="1"/>
  <c r="Z891" i="119"/>
  <c r="Z526" i="119"/>
  <c r="Y909" i="119"/>
  <c r="Z909" i="119" s="1"/>
  <c r="Z910" i="119" s="1"/>
  <c r="Z902" i="119"/>
  <c r="Z454" i="119"/>
  <c r="Z442" i="119"/>
  <c r="Z407" i="119"/>
  <c r="Z415" i="119"/>
  <c r="Z399" i="119"/>
  <c r="Z387" i="119"/>
  <c r="I40" i="119" s="1"/>
  <c r="Z378" i="119"/>
  <c r="Y1141" i="119"/>
  <c r="Z1141" i="119" s="1"/>
  <c r="Z364" i="119"/>
  <c r="Z1145" i="119"/>
  <c r="Z1129" i="119" s="1"/>
  <c r="Z352" i="119"/>
  <c r="Z321" i="119"/>
  <c r="Z302" i="119"/>
  <c r="Z190" i="119"/>
  <c r="I16" i="119" s="1"/>
  <c r="Z255" i="119"/>
  <c r="J27" i="119" s="1"/>
  <c r="Z149" i="119"/>
  <c r="Z133" i="119"/>
  <c r="Y272" i="119"/>
  <c r="Z272" i="119" s="1"/>
  <c r="Z273" i="119" s="1"/>
  <c r="Z269" i="119"/>
  <c r="Y304" i="119"/>
  <c r="Z304" i="119" s="1"/>
  <c r="Z307" i="119" s="1"/>
  <c r="Z290" i="119"/>
  <c r="Z310" i="119"/>
  <c r="E41" i="92"/>
  <c r="E41" i="91"/>
  <c r="E41" i="89"/>
  <c r="E41" i="88"/>
  <c r="X21" i="74"/>
  <c r="Z21" i="74" s="1"/>
  <c r="X12" i="74"/>
  <c r="Z12" i="74" s="1"/>
  <c r="X11" i="74"/>
  <c r="Z11" i="74" s="1"/>
  <c r="X10" i="74"/>
  <c r="Z10" i="74" s="1"/>
  <c r="Z13" i="74" s="1"/>
  <c r="X35" i="74"/>
  <c r="Z35" i="74" s="1"/>
  <c r="X31" i="74"/>
  <c r="Z31" i="74" s="1"/>
  <c r="X30" i="74"/>
  <c r="Z30" i="74" s="1"/>
  <c r="X29" i="74"/>
  <c r="Z29" i="74" s="1"/>
  <c r="Z32" i="74" s="1"/>
  <c r="X46" i="74"/>
  <c r="Z46" i="74" s="1"/>
  <c r="X45" i="74"/>
  <c r="Z45" i="74" s="1"/>
  <c r="Z47" i="74" s="1"/>
  <c r="X66" i="74"/>
  <c r="Z66" i="74" s="1"/>
  <c r="X58" i="74"/>
  <c r="Z58" i="74" s="1"/>
  <c r="X57" i="74"/>
  <c r="Z57" i="74" s="1"/>
  <c r="X56" i="74"/>
  <c r="Z56" i="74" s="1"/>
  <c r="Z59" i="74" s="1"/>
  <c r="X83" i="74"/>
  <c r="Z83" i="74" s="1"/>
  <c r="X82" i="74"/>
  <c r="Z82" i="74" s="1"/>
  <c r="X75" i="74"/>
  <c r="Z75" i="74" s="1"/>
  <c r="X74" i="74"/>
  <c r="Z74" i="74" s="1"/>
  <c r="X73" i="74"/>
  <c r="Z73" i="74" s="1"/>
  <c r="Z76" i="74" s="1"/>
  <c r="Y95" i="74"/>
  <c r="Z95" i="74" s="1"/>
  <c r="Z99" i="74" s="1"/>
  <c r="Z93" i="74"/>
  <c r="Z87" i="74" s="1"/>
  <c r="I13" i="74" s="1"/>
  <c r="J13" i="74" s="1"/>
  <c r="X109" i="74"/>
  <c r="Z109" i="74" s="1"/>
  <c r="X105" i="74"/>
  <c r="Z105" i="74" s="1"/>
  <c r="Z106" i="74" s="1"/>
  <c r="X122" i="74"/>
  <c r="Z122" i="74" s="1"/>
  <c r="X121" i="74"/>
  <c r="Z121" i="74" s="1"/>
  <c r="X117" i="74"/>
  <c r="Z117" i="74" s="1"/>
  <c r="X116" i="74"/>
  <c r="Z116" i="74" s="1"/>
  <c r="Z118" i="74" s="1"/>
  <c r="X21" i="72"/>
  <c r="Z21" i="72" s="1"/>
  <c r="X12" i="72"/>
  <c r="Z12" i="72" s="1"/>
  <c r="X11" i="72"/>
  <c r="Z11" i="72" s="1"/>
  <c r="X10" i="72"/>
  <c r="Z10" i="72" s="1"/>
  <c r="Z13" i="72" s="1"/>
  <c r="X35" i="72"/>
  <c r="Z35" i="72" s="1"/>
  <c r="X31" i="72"/>
  <c r="Z31" i="72" s="1"/>
  <c r="X30" i="72"/>
  <c r="Z30" i="72" s="1"/>
  <c r="X29" i="72"/>
  <c r="Z29" i="72" s="1"/>
  <c r="Z32" i="72" s="1"/>
  <c r="X46" i="72"/>
  <c r="Z46" i="72" s="1"/>
  <c r="X45" i="72"/>
  <c r="Z45" i="72" s="1"/>
  <c r="Z47" i="72" s="1"/>
  <c r="X66" i="72"/>
  <c r="Z66" i="72" s="1"/>
  <c r="X58" i="72"/>
  <c r="Z58" i="72" s="1"/>
  <c r="X57" i="72"/>
  <c r="Z57" i="72" s="1"/>
  <c r="X56" i="72"/>
  <c r="Z56" i="72" s="1"/>
  <c r="Z59" i="72" s="1"/>
  <c r="X83" i="72"/>
  <c r="Z83" i="72" s="1"/>
  <c r="X82" i="72"/>
  <c r="Z82" i="72" s="1"/>
  <c r="X75" i="72"/>
  <c r="Z75" i="72" s="1"/>
  <c r="X74" i="72"/>
  <c r="Z74" i="72" s="1"/>
  <c r="X73" i="72"/>
  <c r="Z73" i="72" s="1"/>
  <c r="Z76" i="72" s="1"/>
  <c r="Y95" i="72"/>
  <c r="Z95" i="72" s="1"/>
  <c r="Z99" i="72" s="1"/>
  <c r="Z93" i="72"/>
  <c r="Z87" i="72" s="1"/>
  <c r="I13" i="72" s="1"/>
  <c r="J13" i="72" s="1"/>
  <c r="X109" i="72"/>
  <c r="Z109" i="72" s="1"/>
  <c r="X105" i="72"/>
  <c r="Z105" i="72" s="1"/>
  <c r="Z106" i="72" s="1"/>
  <c r="X122" i="72"/>
  <c r="Z122" i="72" s="1"/>
  <c r="X121" i="72"/>
  <c r="Z121" i="72" s="1"/>
  <c r="X117" i="72"/>
  <c r="Z117" i="72" s="1"/>
  <c r="X116" i="72"/>
  <c r="Z116" i="72" s="1"/>
  <c r="Z118" i="72" s="1"/>
  <c r="X21" i="71"/>
  <c r="Z21" i="71" s="1"/>
  <c r="X12" i="71"/>
  <c r="Z12" i="71" s="1"/>
  <c r="X11" i="71"/>
  <c r="Z11" i="71" s="1"/>
  <c r="X10" i="71"/>
  <c r="Z10" i="71" s="1"/>
  <c r="Z13" i="71" s="1"/>
  <c r="X35" i="71"/>
  <c r="Z35" i="71" s="1"/>
  <c r="X31" i="71"/>
  <c r="Z31" i="71" s="1"/>
  <c r="X30" i="71"/>
  <c r="Z30" i="71" s="1"/>
  <c r="X29" i="71"/>
  <c r="Z29" i="71" s="1"/>
  <c r="Z32" i="71" s="1"/>
  <c r="X46" i="71"/>
  <c r="Z46" i="71" s="1"/>
  <c r="X45" i="71"/>
  <c r="Z45" i="71" s="1"/>
  <c r="Z47" i="71" s="1"/>
  <c r="X66" i="71"/>
  <c r="Z66" i="71" s="1"/>
  <c r="X58" i="71"/>
  <c r="Z58" i="71" s="1"/>
  <c r="X57" i="71"/>
  <c r="Z57" i="71" s="1"/>
  <c r="X56" i="71"/>
  <c r="Z56" i="71" s="1"/>
  <c r="Z59" i="71" s="1"/>
  <c r="X83" i="71"/>
  <c r="Z83" i="71" s="1"/>
  <c r="X82" i="71"/>
  <c r="Z82" i="71" s="1"/>
  <c r="X75" i="71"/>
  <c r="Z75" i="71" s="1"/>
  <c r="X74" i="71"/>
  <c r="Z74" i="71" s="1"/>
  <c r="X73" i="71"/>
  <c r="Z73" i="71" s="1"/>
  <c r="Z76" i="71" s="1"/>
  <c r="Y95" i="71"/>
  <c r="Z95" i="71" s="1"/>
  <c r="Z99" i="71" s="1"/>
  <c r="Z93" i="71"/>
  <c r="Z87" i="71" s="1"/>
  <c r="I13" i="71" s="1"/>
  <c r="J13" i="71" s="1"/>
  <c r="X109" i="71"/>
  <c r="Z109" i="71" s="1"/>
  <c r="X105" i="71"/>
  <c r="Z105" i="71" s="1"/>
  <c r="Z106" i="71" s="1"/>
  <c r="X122" i="71"/>
  <c r="Z122" i="71" s="1"/>
  <c r="X121" i="71"/>
  <c r="Z121" i="71" s="1"/>
  <c r="X117" i="71"/>
  <c r="Z117" i="71" s="1"/>
  <c r="X116" i="71"/>
  <c r="Z116" i="71" s="1"/>
  <c r="Z118" i="71" s="1"/>
  <c r="Z96" i="62"/>
  <c r="Z92" i="62"/>
  <c r="Z90" i="62"/>
  <c r="Z93" i="62" s="1"/>
  <c r="Z144" i="62"/>
  <c r="Z133" i="62"/>
  <c r="Z132" i="62"/>
  <c r="Z131" i="62"/>
  <c r="Z130" i="62"/>
  <c r="Z129" i="62"/>
  <c r="Z134" i="62" s="1"/>
  <c r="Y166" i="62"/>
  <c r="Z166" i="62" s="1"/>
  <c r="Z168" i="62" s="1"/>
  <c r="Z152" i="62" s="1"/>
  <c r="I19" i="62" s="1"/>
  <c r="Z70" i="62"/>
  <c r="I12" i="62" s="1"/>
  <c r="Z102" i="62"/>
  <c r="I14" i="62" s="1"/>
  <c r="Z113" i="62"/>
  <c r="I15" i="62" s="1"/>
  <c r="Z7" i="62"/>
  <c r="I9" i="62"/>
  <c r="Z42" i="62"/>
  <c r="I10" i="62" s="1"/>
  <c r="Z53" i="62"/>
  <c r="AA445" i="65"/>
  <c r="AA423" i="65" s="1"/>
  <c r="AA519" i="65"/>
  <c r="AA497" i="65" s="1"/>
  <c r="E15" i="65" s="1"/>
  <c r="F15" i="65" s="1"/>
  <c r="Y137" i="64"/>
  <c r="Y115" i="64" s="1"/>
  <c r="H14" i="64" s="1"/>
  <c r="H69" i="123" l="1"/>
  <c r="Q69" i="169"/>
  <c r="H71" i="123"/>
  <c r="Q71" i="169"/>
  <c r="J21" i="71"/>
  <c r="J19" i="71"/>
  <c r="J28" i="72"/>
  <c r="Q33" i="169"/>
  <c r="H33" i="72"/>
  <c r="Q38" i="169" s="1"/>
  <c r="Q36" i="169"/>
  <c r="J32" i="72"/>
  <c r="Q37" i="169"/>
  <c r="H25" i="72"/>
  <c r="Q25" i="169"/>
  <c r="E66" i="164"/>
  <c r="L66" i="164" s="1"/>
  <c r="D68" i="163" s="1"/>
  <c r="G44" i="118"/>
  <c r="I44" i="118" s="1"/>
  <c r="G91" i="108"/>
  <c r="G90" i="108"/>
  <c r="G89" i="108"/>
  <c r="BE89" i="166" s="1"/>
  <c r="G88" i="108"/>
  <c r="G87" i="108"/>
  <c r="BE87" i="166" s="1"/>
  <c r="G86" i="108"/>
  <c r="G85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BE71" i="166" s="1"/>
  <c r="G70" i="108"/>
  <c r="BE70" i="166" s="1"/>
  <c r="G69" i="108"/>
  <c r="BE69" i="166" s="1"/>
  <c r="G68" i="108"/>
  <c r="BE68" i="166" s="1"/>
  <c r="G67" i="108"/>
  <c r="G66" i="108"/>
  <c r="G65" i="108"/>
  <c r="G64" i="108"/>
  <c r="G63" i="108"/>
  <c r="BE63" i="166" s="1"/>
  <c r="G62" i="108"/>
  <c r="G61" i="108"/>
  <c r="G60" i="108"/>
  <c r="G59" i="108"/>
  <c r="G58" i="108"/>
  <c r="BE58" i="166" s="1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2" i="108"/>
  <c r="G41" i="108"/>
  <c r="G39" i="108"/>
  <c r="G38" i="108"/>
  <c r="G37" i="108"/>
  <c r="G36" i="108"/>
  <c r="G35" i="108"/>
  <c r="G33" i="108"/>
  <c r="G32" i="108"/>
  <c r="G31" i="108"/>
  <c r="G30" i="108"/>
  <c r="G29" i="108"/>
  <c r="G28" i="108"/>
  <c r="G26" i="108"/>
  <c r="G25" i="108"/>
  <c r="G24" i="108"/>
  <c r="G23" i="108"/>
  <c r="G22" i="108"/>
  <c r="G21" i="108"/>
  <c r="G19" i="108"/>
  <c r="G18" i="108"/>
  <c r="G16" i="108"/>
  <c r="G14" i="108"/>
  <c r="G13" i="108"/>
  <c r="G10" i="108"/>
  <c r="G9" i="108"/>
  <c r="G8" i="108"/>
  <c r="G7" i="108"/>
  <c r="G6" i="108"/>
  <c r="G67" i="110"/>
  <c r="G66" i="110"/>
  <c r="G65" i="110"/>
  <c r="G64" i="110"/>
  <c r="G63" i="110"/>
  <c r="AS63" i="166" s="1" a="1"/>
  <c r="AS63" i="166" s="1"/>
  <c r="G62" i="110"/>
  <c r="G61" i="110"/>
  <c r="G60" i="110"/>
  <c r="G59" i="110"/>
  <c r="G58" i="110"/>
  <c r="AS58" i="166" s="1" a="1"/>
  <c r="AS58" i="166" s="1"/>
  <c r="G57" i="110"/>
  <c r="G56" i="110"/>
  <c r="G55" i="110"/>
  <c r="G54" i="110"/>
  <c r="G53" i="110"/>
  <c r="G52" i="110"/>
  <c r="G51" i="110"/>
  <c r="G50" i="110"/>
  <c r="G49" i="110"/>
  <c r="G48" i="110"/>
  <c r="G47" i="110"/>
  <c r="G46" i="110"/>
  <c r="G45" i="110"/>
  <c r="G44" i="110"/>
  <c r="G42" i="110"/>
  <c r="G41" i="110"/>
  <c r="G39" i="110"/>
  <c r="G38" i="110"/>
  <c r="G37" i="110"/>
  <c r="G36" i="110"/>
  <c r="G35" i="110"/>
  <c r="G33" i="110"/>
  <c r="G32" i="110"/>
  <c r="G31" i="110"/>
  <c r="G30" i="110"/>
  <c r="G29" i="110"/>
  <c r="G28" i="110"/>
  <c r="G26" i="110"/>
  <c r="G25" i="110"/>
  <c r="G24" i="110"/>
  <c r="G23" i="110"/>
  <c r="G22" i="110"/>
  <c r="G21" i="110"/>
  <c r="G19" i="110"/>
  <c r="G18" i="110"/>
  <c r="G16" i="110"/>
  <c r="G14" i="110"/>
  <c r="G13" i="110"/>
  <c r="G10" i="110"/>
  <c r="G9" i="110"/>
  <c r="G8" i="110"/>
  <c r="G7" i="110"/>
  <c r="G6" i="110"/>
  <c r="G91" i="99"/>
  <c r="G90" i="99"/>
  <c r="G89" i="99"/>
  <c r="AJ89" i="166" s="1" a="1"/>
  <c r="AJ89" i="166" s="1"/>
  <c r="G88" i="99"/>
  <c r="G87" i="99"/>
  <c r="AJ87" i="166" s="1" a="1"/>
  <c r="AJ87" i="166" s="1"/>
  <c r="G86" i="99"/>
  <c r="G85" i="99"/>
  <c r="G82" i="99"/>
  <c r="G81" i="99"/>
  <c r="G80" i="99"/>
  <c r="G79" i="99"/>
  <c r="G78" i="99"/>
  <c r="G77" i="99"/>
  <c r="G76" i="99"/>
  <c r="G75" i="99"/>
  <c r="G74" i="99"/>
  <c r="G73" i="99"/>
  <c r="G72" i="99"/>
  <c r="G71" i="99"/>
  <c r="AJ71" i="166" s="1" a="1"/>
  <c r="AJ71" i="166" s="1"/>
  <c r="G70" i="99"/>
  <c r="AJ70" i="166" s="1" a="1"/>
  <c r="AJ70" i="166" s="1"/>
  <c r="G69" i="99"/>
  <c r="AJ69" i="166" s="1" a="1"/>
  <c r="AJ69" i="166" s="1"/>
  <c r="G68" i="99"/>
  <c r="AJ68" i="166" s="1" a="1"/>
  <c r="AJ68" i="166" s="1"/>
  <c r="G67" i="99"/>
  <c r="G66" i="99"/>
  <c r="G65" i="99"/>
  <c r="G64" i="99"/>
  <c r="G63" i="99"/>
  <c r="AJ63" i="166" s="1" a="1"/>
  <c r="AJ63" i="166" s="1"/>
  <c r="G62" i="99"/>
  <c r="G61" i="99"/>
  <c r="G60" i="99"/>
  <c r="G59" i="99"/>
  <c r="G58" i="99"/>
  <c r="AJ58" i="166" s="1" a="1"/>
  <c r="AJ58" i="166" s="1"/>
  <c r="G57" i="99"/>
  <c r="G56" i="99"/>
  <c r="G55" i="99"/>
  <c r="G54" i="99"/>
  <c r="G53" i="99"/>
  <c r="G52" i="99"/>
  <c r="G51" i="99"/>
  <c r="G50" i="99"/>
  <c r="G49" i="99"/>
  <c r="G48" i="99"/>
  <c r="G47" i="99"/>
  <c r="G46" i="99"/>
  <c r="G45" i="99"/>
  <c r="G44" i="99"/>
  <c r="G42" i="99"/>
  <c r="G41" i="99"/>
  <c r="G39" i="99"/>
  <c r="G38" i="99"/>
  <c r="G37" i="99"/>
  <c r="G36" i="99"/>
  <c r="G35" i="99"/>
  <c r="G33" i="99"/>
  <c r="G32" i="99"/>
  <c r="G31" i="99"/>
  <c r="G30" i="99"/>
  <c r="G29" i="99"/>
  <c r="G28" i="99"/>
  <c r="G26" i="99"/>
  <c r="G25" i="99"/>
  <c r="G24" i="99"/>
  <c r="G23" i="99"/>
  <c r="G22" i="99"/>
  <c r="G21" i="99"/>
  <c r="G19" i="99"/>
  <c r="G18" i="99"/>
  <c r="G16" i="99"/>
  <c r="G14" i="99"/>
  <c r="G13" i="99"/>
  <c r="G10" i="99"/>
  <c r="G9" i="99"/>
  <c r="G8" i="99"/>
  <c r="G7" i="99"/>
  <c r="G6" i="99"/>
  <c r="G91" i="98"/>
  <c r="I91" i="98" s="1"/>
  <c r="G90" i="98"/>
  <c r="I90" i="98" s="1"/>
  <c r="G89" i="98"/>
  <c r="AD89" i="166" s="1" a="1"/>
  <c r="AD89" i="166" s="1"/>
  <c r="G88" i="98"/>
  <c r="I88" i="98" s="1"/>
  <c r="G87" i="98"/>
  <c r="AD87" i="166" s="1" a="1"/>
  <c r="AD87" i="166" s="1"/>
  <c r="G86" i="98"/>
  <c r="I86" i="98" s="1"/>
  <c r="G85" i="98"/>
  <c r="I85" i="98" s="1"/>
  <c r="G82" i="98"/>
  <c r="I82" i="98" s="1"/>
  <c r="G81" i="98"/>
  <c r="I81" i="98" s="1"/>
  <c r="G80" i="98"/>
  <c r="I80" i="98" s="1"/>
  <c r="G79" i="98"/>
  <c r="I79" i="98" s="1"/>
  <c r="G78" i="98"/>
  <c r="I78" i="98" s="1"/>
  <c r="G77" i="98"/>
  <c r="I77" i="98" s="1"/>
  <c r="G76" i="98"/>
  <c r="I76" i="98" s="1"/>
  <c r="G75" i="98"/>
  <c r="I75" i="98" s="1"/>
  <c r="G74" i="98"/>
  <c r="I74" i="98" s="1"/>
  <c r="G73" i="98"/>
  <c r="I73" i="98" s="1"/>
  <c r="G72" i="98"/>
  <c r="I72" i="98" s="1"/>
  <c r="G71" i="98"/>
  <c r="AD71" i="166" s="1" a="1"/>
  <c r="AD71" i="166" s="1"/>
  <c r="G70" i="98"/>
  <c r="AD70" i="166" s="1" a="1"/>
  <c r="AD70" i="166" s="1"/>
  <c r="G69" i="98"/>
  <c r="AD69" i="166" s="1" a="1"/>
  <c r="AD69" i="166" s="1"/>
  <c r="G68" i="98"/>
  <c r="AD68" i="166" s="1" a="1"/>
  <c r="AD68" i="166" s="1"/>
  <c r="G67" i="98"/>
  <c r="I67" i="98" s="1"/>
  <c r="G66" i="98"/>
  <c r="I66" i="98" s="1"/>
  <c r="G65" i="98"/>
  <c r="I65" i="98" s="1"/>
  <c r="G64" i="98"/>
  <c r="I64" i="98" s="1"/>
  <c r="G63" i="98"/>
  <c r="AD63" i="166" s="1" a="1"/>
  <c r="AD63" i="166" s="1"/>
  <c r="G62" i="98"/>
  <c r="I62" i="98" s="1"/>
  <c r="G61" i="98"/>
  <c r="I61" i="98" s="1"/>
  <c r="G60" i="98"/>
  <c r="I60" i="98" s="1"/>
  <c r="G59" i="98"/>
  <c r="I59" i="98" s="1"/>
  <c r="G58" i="98"/>
  <c r="AD58" i="166" s="1" a="1"/>
  <c r="AD58" i="166" s="1"/>
  <c r="G57" i="98"/>
  <c r="I57" i="98" s="1"/>
  <c r="G56" i="98"/>
  <c r="I56" i="98" s="1"/>
  <c r="G55" i="98"/>
  <c r="I55" i="98" s="1"/>
  <c r="G54" i="98"/>
  <c r="I54" i="98" s="1"/>
  <c r="G53" i="98"/>
  <c r="I53" i="98" s="1"/>
  <c r="G52" i="98"/>
  <c r="I52" i="98" s="1"/>
  <c r="G51" i="98"/>
  <c r="I51" i="98" s="1"/>
  <c r="G50" i="98"/>
  <c r="I50" i="98" s="1"/>
  <c r="G49" i="98"/>
  <c r="I49" i="98" s="1"/>
  <c r="G48" i="98"/>
  <c r="I48" i="98" s="1"/>
  <c r="G47" i="98"/>
  <c r="I47" i="98" s="1"/>
  <c r="G46" i="98"/>
  <c r="I46" i="98" s="1"/>
  <c r="G45" i="98"/>
  <c r="I45" i="98" s="1"/>
  <c r="G44" i="98"/>
  <c r="I44" i="98" s="1"/>
  <c r="G42" i="98"/>
  <c r="I42" i="98" s="1"/>
  <c r="G41" i="98"/>
  <c r="I41" i="98" s="1"/>
  <c r="G39" i="98"/>
  <c r="I39" i="98" s="1"/>
  <c r="G38" i="98"/>
  <c r="I38" i="98" s="1"/>
  <c r="G37" i="98"/>
  <c r="I37" i="98" s="1"/>
  <c r="G36" i="98"/>
  <c r="I36" i="98" s="1"/>
  <c r="G35" i="98"/>
  <c r="I35" i="98" s="1"/>
  <c r="G33" i="98"/>
  <c r="I33" i="98" s="1"/>
  <c r="G32" i="98"/>
  <c r="I32" i="98" s="1"/>
  <c r="G31" i="98"/>
  <c r="I31" i="98" s="1"/>
  <c r="G30" i="98"/>
  <c r="I30" i="98" s="1"/>
  <c r="G29" i="98"/>
  <c r="I29" i="98" s="1"/>
  <c r="G28" i="98"/>
  <c r="I28" i="98" s="1"/>
  <c r="G26" i="98"/>
  <c r="I26" i="98" s="1"/>
  <c r="G25" i="98"/>
  <c r="I25" i="98" s="1"/>
  <c r="G24" i="98"/>
  <c r="I24" i="98" s="1"/>
  <c r="G23" i="98"/>
  <c r="I23" i="98" s="1"/>
  <c r="G22" i="98"/>
  <c r="I22" i="98" s="1"/>
  <c r="G21" i="98"/>
  <c r="I21" i="98" s="1"/>
  <c r="G19" i="98"/>
  <c r="I19" i="98" s="1"/>
  <c r="G18" i="98"/>
  <c r="I18" i="98" s="1"/>
  <c r="G16" i="98"/>
  <c r="I16" i="98" s="1"/>
  <c r="G14" i="98"/>
  <c r="I14" i="98" s="1"/>
  <c r="G13" i="98"/>
  <c r="I13" i="98" s="1"/>
  <c r="G10" i="98"/>
  <c r="I10" i="98" s="1"/>
  <c r="G9" i="98"/>
  <c r="I9" i="98" s="1"/>
  <c r="G8" i="98"/>
  <c r="I8" i="98" s="1"/>
  <c r="G7" i="98"/>
  <c r="I7" i="98" s="1"/>
  <c r="G6" i="98"/>
  <c r="I6" i="98" s="1"/>
  <c r="G91" i="97"/>
  <c r="I91" i="97" s="1"/>
  <c r="G90" i="97"/>
  <c r="I90" i="97" s="1"/>
  <c r="G89" i="97"/>
  <c r="AB89" i="166" s="1"/>
  <c r="G88" i="97"/>
  <c r="I88" i="97" s="1"/>
  <c r="G87" i="97"/>
  <c r="AB87" i="166" s="1"/>
  <c r="G86" i="97"/>
  <c r="I86" i="97" s="1"/>
  <c r="G85" i="97"/>
  <c r="I85" i="97" s="1"/>
  <c r="G82" i="97"/>
  <c r="I82" i="97" s="1"/>
  <c r="G81" i="97"/>
  <c r="I81" i="97" s="1"/>
  <c r="G80" i="97"/>
  <c r="I80" i="97" s="1"/>
  <c r="G79" i="97"/>
  <c r="I79" i="97" s="1"/>
  <c r="G78" i="97"/>
  <c r="I78" i="97" s="1"/>
  <c r="G77" i="97"/>
  <c r="I77" i="97" s="1"/>
  <c r="G76" i="97"/>
  <c r="I76" i="97" s="1"/>
  <c r="G75" i="97"/>
  <c r="I75" i="97" s="1"/>
  <c r="G74" i="97"/>
  <c r="I74" i="97" s="1"/>
  <c r="G73" i="97"/>
  <c r="I73" i="97" s="1"/>
  <c r="G72" i="97"/>
  <c r="I72" i="97" s="1"/>
  <c r="G71" i="97"/>
  <c r="AB71" i="166" s="1"/>
  <c r="G70" i="97"/>
  <c r="AB70" i="166" s="1"/>
  <c r="G69" i="97"/>
  <c r="AB69" i="166" s="1"/>
  <c r="G68" i="97"/>
  <c r="AB68" i="166" s="1"/>
  <c r="G67" i="97"/>
  <c r="I67" i="97" s="1"/>
  <c r="G66" i="97"/>
  <c r="I66" i="97" s="1"/>
  <c r="G65" i="97"/>
  <c r="I65" i="97" s="1"/>
  <c r="G64" i="97"/>
  <c r="I64" i="97" s="1"/>
  <c r="G63" i="97"/>
  <c r="AB63" i="166" s="1"/>
  <c r="G62" i="97"/>
  <c r="I62" i="97" s="1"/>
  <c r="G61" i="97"/>
  <c r="I61" i="97" s="1"/>
  <c r="G60" i="97"/>
  <c r="I60" i="97" s="1"/>
  <c r="G59" i="97"/>
  <c r="I59" i="97" s="1"/>
  <c r="G58" i="97"/>
  <c r="AB58" i="166" s="1"/>
  <c r="G57" i="97"/>
  <c r="I57" i="97" s="1"/>
  <c r="G56" i="97"/>
  <c r="I56" i="97" s="1"/>
  <c r="G55" i="97"/>
  <c r="I55" i="97" s="1"/>
  <c r="G54" i="97"/>
  <c r="I54" i="97" s="1"/>
  <c r="G53" i="97"/>
  <c r="I53" i="97" s="1"/>
  <c r="G52" i="97"/>
  <c r="I52" i="97" s="1"/>
  <c r="G51" i="97"/>
  <c r="I51" i="97" s="1"/>
  <c r="G50" i="97"/>
  <c r="I50" i="97" s="1"/>
  <c r="G49" i="97"/>
  <c r="I49" i="97" s="1"/>
  <c r="G48" i="97"/>
  <c r="I48" i="97" s="1"/>
  <c r="G47" i="97"/>
  <c r="I47" i="97" s="1"/>
  <c r="G46" i="97"/>
  <c r="I46" i="97" s="1"/>
  <c r="G45" i="97"/>
  <c r="I45" i="97" s="1"/>
  <c r="G44" i="97"/>
  <c r="I44" i="97" s="1"/>
  <c r="G42" i="97"/>
  <c r="I42" i="97" s="1"/>
  <c r="G41" i="97"/>
  <c r="I41" i="97" s="1"/>
  <c r="G39" i="97"/>
  <c r="I39" i="97" s="1"/>
  <c r="G38" i="97"/>
  <c r="I38" i="97" s="1"/>
  <c r="G37" i="97"/>
  <c r="I37" i="97" s="1"/>
  <c r="G36" i="97"/>
  <c r="I36" i="97" s="1"/>
  <c r="G35" i="97"/>
  <c r="I35" i="97" s="1"/>
  <c r="G33" i="97"/>
  <c r="I33" i="97" s="1"/>
  <c r="G32" i="97"/>
  <c r="I32" i="97" s="1"/>
  <c r="G31" i="97"/>
  <c r="I31" i="97" s="1"/>
  <c r="G30" i="97"/>
  <c r="I30" i="97" s="1"/>
  <c r="G29" i="97"/>
  <c r="I29" i="97" s="1"/>
  <c r="G28" i="97"/>
  <c r="I28" i="97" s="1"/>
  <c r="G26" i="97"/>
  <c r="I26" i="97" s="1"/>
  <c r="G25" i="97"/>
  <c r="I25" i="97" s="1"/>
  <c r="G24" i="97"/>
  <c r="I24" i="97" s="1"/>
  <c r="G23" i="97"/>
  <c r="I23" i="97" s="1"/>
  <c r="G22" i="97"/>
  <c r="I22" i="97" s="1"/>
  <c r="G21" i="97"/>
  <c r="I21" i="97" s="1"/>
  <c r="G19" i="97"/>
  <c r="I19" i="97" s="1"/>
  <c r="G18" i="97"/>
  <c r="I18" i="97" s="1"/>
  <c r="G16" i="97"/>
  <c r="I16" i="97" s="1"/>
  <c r="G14" i="97"/>
  <c r="I14" i="97" s="1"/>
  <c r="G13" i="97"/>
  <c r="I13" i="97" s="1"/>
  <c r="G10" i="97"/>
  <c r="I10" i="97" s="1"/>
  <c r="G9" i="97"/>
  <c r="I9" i="97" s="1"/>
  <c r="G8" i="97"/>
  <c r="I8" i="97" s="1"/>
  <c r="G7" i="97"/>
  <c r="I7" i="97" s="1"/>
  <c r="G6" i="97"/>
  <c r="I6" i="97" s="1"/>
  <c r="G91" i="89"/>
  <c r="I91" i="89" s="1"/>
  <c r="G90" i="89"/>
  <c r="I90" i="89" s="1"/>
  <c r="G89" i="89"/>
  <c r="S89" i="166" s="1" a="1"/>
  <c r="S89" i="166" s="1"/>
  <c r="G88" i="89"/>
  <c r="I88" i="89" s="1"/>
  <c r="G87" i="89"/>
  <c r="S87" i="166" s="1" a="1"/>
  <c r="S87" i="166" s="1"/>
  <c r="G86" i="89"/>
  <c r="I86" i="89" s="1"/>
  <c r="G85" i="89"/>
  <c r="I85" i="89" s="1"/>
  <c r="G82" i="89"/>
  <c r="I82" i="89" s="1"/>
  <c r="G81" i="89"/>
  <c r="I81" i="89" s="1"/>
  <c r="G80" i="89"/>
  <c r="I80" i="89" s="1"/>
  <c r="G79" i="89"/>
  <c r="I79" i="89" s="1"/>
  <c r="G78" i="89"/>
  <c r="I78" i="89" s="1"/>
  <c r="G77" i="89"/>
  <c r="I77" i="89" s="1"/>
  <c r="G76" i="89"/>
  <c r="I76" i="89" s="1"/>
  <c r="G75" i="89"/>
  <c r="I75" i="89" s="1"/>
  <c r="G74" i="89"/>
  <c r="I74" i="89" s="1"/>
  <c r="G73" i="89"/>
  <c r="I73" i="89" s="1"/>
  <c r="G72" i="89"/>
  <c r="I72" i="89" s="1"/>
  <c r="G71" i="89"/>
  <c r="S71" i="166" s="1" a="1"/>
  <c r="S71" i="166" s="1"/>
  <c r="G70" i="89"/>
  <c r="S70" i="166" s="1" a="1"/>
  <c r="S70" i="166" s="1"/>
  <c r="G69" i="89"/>
  <c r="S69" i="166" s="1" a="1"/>
  <c r="S69" i="166" s="1"/>
  <c r="G68" i="89"/>
  <c r="S68" i="166" s="1" a="1"/>
  <c r="S68" i="166" s="1"/>
  <c r="G67" i="89"/>
  <c r="I67" i="89" s="1"/>
  <c r="G66" i="89"/>
  <c r="I66" i="89" s="1"/>
  <c r="G65" i="89"/>
  <c r="I65" i="89" s="1"/>
  <c r="G64" i="89"/>
  <c r="I64" i="89" s="1"/>
  <c r="G63" i="89"/>
  <c r="S63" i="166" s="1" a="1"/>
  <c r="S63" i="166" s="1"/>
  <c r="G62" i="89"/>
  <c r="I62" i="89" s="1"/>
  <c r="G61" i="89"/>
  <c r="I61" i="89" s="1"/>
  <c r="G60" i="89"/>
  <c r="I60" i="89" s="1"/>
  <c r="G59" i="89"/>
  <c r="I59" i="89" s="1"/>
  <c r="G58" i="89"/>
  <c r="S58" i="166" s="1" a="1"/>
  <c r="S58" i="166" s="1"/>
  <c r="G57" i="89"/>
  <c r="I57" i="89" s="1"/>
  <c r="G56" i="89"/>
  <c r="I56" i="89" s="1"/>
  <c r="G55" i="89"/>
  <c r="I55" i="89" s="1"/>
  <c r="G54" i="89"/>
  <c r="I54" i="89" s="1"/>
  <c r="G53" i="89"/>
  <c r="I53" i="89" s="1"/>
  <c r="G52" i="89"/>
  <c r="I52" i="89" s="1"/>
  <c r="G51" i="89"/>
  <c r="I51" i="89" s="1"/>
  <c r="G50" i="89"/>
  <c r="I50" i="89" s="1"/>
  <c r="G49" i="89"/>
  <c r="I49" i="89" s="1"/>
  <c r="G48" i="89"/>
  <c r="I48" i="89" s="1"/>
  <c r="G47" i="89"/>
  <c r="I47" i="89" s="1"/>
  <c r="G46" i="89"/>
  <c r="I46" i="89" s="1"/>
  <c r="G45" i="89"/>
  <c r="I45" i="89" s="1"/>
  <c r="G44" i="89"/>
  <c r="I44" i="89" s="1"/>
  <c r="G42" i="89"/>
  <c r="I42" i="89" s="1"/>
  <c r="G41" i="89"/>
  <c r="I41" i="89" s="1"/>
  <c r="G39" i="89"/>
  <c r="I39" i="89" s="1"/>
  <c r="G38" i="89"/>
  <c r="I38" i="89" s="1"/>
  <c r="G37" i="89"/>
  <c r="I37" i="89" s="1"/>
  <c r="G36" i="89"/>
  <c r="I36" i="89" s="1"/>
  <c r="G35" i="89"/>
  <c r="I35" i="89" s="1"/>
  <c r="G33" i="89"/>
  <c r="I33" i="89" s="1"/>
  <c r="G32" i="89"/>
  <c r="I32" i="89" s="1"/>
  <c r="G31" i="89"/>
  <c r="I31" i="89" s="1"/>
  <c r="G30" i="89"/>
  <c r="I30" i="89" s="1"/>
  <c r="G29" i="89"/>
  <c r="I29" i="89" s="1"/>
  <c r="G28" i="89"/>
  <c r="I28" i="89" s="1"/>
  <c r="G26" i="89"/>
  <c r="I26" i="89" s="1"/>
  <c r="G25" i="89"/>
  <c r="I25" i="89" s="1"/>
  <c r="G24" i="89"/>
  <c r="I24" i="89" s="1"/>
  <c r="G23" i="89"/>
  <c r="I23" i="89" s="1"/>
  <c r="G22" i="89"/>
  <c r="I22" i="89" s="1"/>
  <c r="G21" i="89"/>
  <c r="I21" i="89" s="1"/>
  <c r="G19" i="89"/>
  <c r="I19" i="89" s="1"/>
  <c r="G18" i="89"/>
  <c r="I18" i="89" s="1"/>
  <c r="G16" i="89"/>
  <c r="I16" i="89" s="1"/>
  <c r="G14" i="89"/>
  <c r="I14" i="89" s="1"/>
  <c r="G13" i="89"/>
  <c r="I13" i="89" s="1"/>
  <c r="G10" i="89"/>
  <c r="I10" i="89" s="1"/>
  <c r="G9" i="89"/>
  <c r="I9" i="89" s="1"/>
  <c r="G8" i="89"/>
  <c r="I8" i="89" s="1"/>
  <c r="G7" i="89"/>
  <c r="I7" i="89" s="1"/>
  <c r="G6" i="89"/>
  <c r="I6" i="89" s="1"/>
  <c r="I6" i="113"/>
  <c r="AU6" i="166" a="1"/>
  <c r="AU6" i="166" s="1"/>
  <c r="AV6" i="167" s="1"/>
  <c r="I7" i="113"/>
  <c r="AU7" i="165" s="1" a="1"/>
  <c r="AU7" i="165" s="1"/>
  <c r="AU7" i="166" a="1"/>
  <c r="AU7" i="166" s="1"/>
  <c r="AV7" i="167" s="1"/>
  <c r="I8" i="113"/>
  <c r="AU8" i="165" s="1" a="1"/>
  <c r="AU8" i="165" s="1"/>
  <c r="AU8" i="166" a="1"/>
  <c r="AU8" i="166" s="1"/>
  <c r="AV8" i="167" s="1"/>
  <c r="I9" i="113"/>
  <c r="AU9" i="165" s="1" a="1"/>
  <c r="AU9" i="165" s="1"/>
  <c r="AU9" i="166" a="1"/>
  <c r="AU9" i="166" s="1"/>
  <c r="AV9" i="167" s="1"/>
  <c r="I10" i="113"/>
  <c r="AU10" i="165" s="1" a="1"/>
  <c r="AU10" i="165" s="1"/>
  <c r="AU10" i="166" a="1"/>
  <c r="AU10" i="166" s="1"/>
  <c r="AV10" i="167" s="1"/>
  <c r="I13" i="113"/>
  <c r="AU13" i="165" s="1" a="1"/>
  <c r="AU13" i="165" s="1"/>
  <c r="AU13" i="166" a="1"/>
  <c r="AU13" i="166" s="1"/>
  <c r="AV13" i="167" s="1"/>
  <c r="I14" i="113"/>
  <c r="AU14" i="165" s="1" a="1"/>
  <c r="AU14" i="165" s="1"/>
  <c r="AU14" i="166" a="1"/>
  <c r="AU14" i="166" s="1"/>
  <c r="AV14" i="167" s="1"/>
  <c r="I16" i="113"/>
  <c r="AU16" i="165" s="1" a="1"/>
  <c r="AU16" i="165" s="1"/>
  <c r="AU16" i="166" a="1"/>
  <c r="AU16" i="166" s="1"/>
  <c r="AV16" i="167" s="1"/>
  <c r="I18" i="113"/>
  <c r="AU18" i="165" s="1" a="1"/>
  <c r="AU18" i="165" s="1"/>
  <c r="AU18" i="166" a="1"/>
  <c r="AU18" i="166" s="1"/>
  <c r="AV18" i="167" s="1"/>
  <c r="I19" i="113"/>
  <c r="AU19" i="165" s="1" a="1"/>
  <c r="AU19" i="165" s="1"/>
  <c r="AU19" i="166" a="1"/>
  <c r="AU19" i="166" s="1"/>
  <c r="AV19" i="167" s="1"/>
  <c r="I21" i="113"/>
  <c r="AU21" i="165" s="1" a="1"/>
  <c r="AU21" i="165" s="1"/>
  <c r="AU21" i="166" a="1"/>
  <c r="AU21" i="166" s="1"/>
  <c r="AV21" i="167" s="1"/>
  <c r="I22" i="113"/>
  <c r="AU22" i="165" s="1" a="1"/>
  <c r="AU22" i="165" s="1"/>
  <c r="AU22" i="166" a="1"/>
  <c r="AU22" i="166" s="1"/>
  <c r="AV22" i="167" s="1"/>
  <c r="I23" i="113"/>
  <c r="AU23" i="165" s="1" a="1"/>
  <c r="AU23" i="165" s="1"/>
  <c r="AU23" i="166" a="1"/>
  <c r="AU23" i="166" s="1"/>
  <c r="AV23" i="167" s="1"/>
  <c r="I24" i="113"/>
  <c r="AU24" i="165" s="1" a="1"/>
  <c r="AU24" i="165" s="1"/>
  <c r="AU24" i="166" a="1"/>
  <c r="AU24" i="166" s="1"/>
  <c r="AV24" i="167" s="1"/>
  <c r="I25" i="113"/>
  <c r="AU25" i="165" s="1" a="1"/>
  <c r="AU25" i="165" s="1"/>
  <c r="AU25" i="166" a="1"/>
  <c r="AU25" i="166" s="1"/>
  <c r="AV25" i="167" s="1"/>
  <c r="I26" i="113"/>
  <c r="AU26" i="165" s="1" a="1"/>
  <c r="AU26" i="165" s="1"/>
  <c r="AU26" i="166" a="1"/>
  <c r="AU26" i="166" s="1"/>
  <c r="AV26" i="167" s="1"/>
  <c r="I28" i="113"/>
  <c r="AU28" i="165" s="1" a="1"/>
  <c r="AU28" i="165" s="1"/>
  <c r="AU28" i="166" a="1"/>
  <c r="AU28" i="166" s="1"/>
  <c r="AV28" i="167" s="1"/>
  <c r="I29" i="113"/>
  <c r="AU29" i="165" s="1" a="1"/>
  <c r="AU29" i="165" s="1"/>
  <c r="AU29" i="166" a="1"/>
  <c r="AU29" i="166" s="1"/>
  <c r="AV29" i="167" s="1"/>
  <c r="I30" i="113"/>
  <c r="AU30" i="165" s="1" a="1"/>
  <c r="AU30" i="165" s="1"/>
  <c r="AU30" i="166" a="1"/>
  <c r="AU30" i="166" s="1"/>
  <c r="AV30" i="167" s="1"/>
  <c r="I31" i="113"/>
  <c r="AU31" i="165" s="1" a="1"/>
  <c r="AU31" i="165" s="1"/>
  <c r="AU31" i="166" a="1"/>
  <c r="AU31" i="166" s="1"/>
  <c r="AV31" i="167" s="1"/>
  <c r="I32" i="113"/>
  <c r="AU32" i="165" s="1" a="1"/>
  <c r="AU32" i="165" s="1"/>
  <c r="AU32" i="166" a="1"/>
  <c r="AU32" i="166" s="1"/>
  <c r="AV32" i="167" s="1"/>
  <c r="I33" i="113"/>
  <c r="AU33" i="165" s="1" a="1"/>
  <c r="AU33" i="165" s="1"/>
  <c r="AU33" i="166" a="1"/>
  <c r="AU33" i="166" s="1"/>
  <c r="AV33" i="167" s="1"/>
  <c r="I35" i="113"/>
  <c r="AU35" i="165" s="1" a="1"/>
  <c r="AU35" i="165" s="1"/>
  <c r="AU35" i="166" a="1"/>
  <c r="AU35" i="166" s="1"/>
  <c r="AV35" i="167" s="1"/>
  <c r="I36" i="113"/>
  <c r="AU36" i="165" s="1" a="1"/>
  <c r="AU36" i="165" s="1"/>
  <c r="AU36" i="166" a="1"/>
  <c r="AU36" i="166" s="1"/>
  <c r="AV36" i="167" s="1"/>
  <c r="I37" i="113"/>
  <c r="AU37" i="165" s="1" a="1"/>
  <c r="AU37" i="165" s="1"/>
  <c r="AU37" i="166" a="1"/>
  <c r="AU37" i="166" s="1"/>
  <c r="AV37" i="167" s="1"/>
  <c r="I38" i="113"/>
  <c r="AU38" i="165" s="1" a="1"/>
  <c r="AU38" i="165" s="1"/>
  <c r="AU38" i="166" a="1"/>
  <c r="AU38" i="166" s="1"/>
  <c r="AV38" i="167" s="1"/>
  <c r="I39" i="113"/>
  <c r="AU39" i="165" s="1" a="1"/>
  <c r="AU39" i="165" s="1"/>
  <c r="AU39" i="166" a="1"/>
  <c r="AU39" i="166" s="1"/>
  <c r="AV39" i="167" s="1"/>
  <c r="I41" i="113"/>
  <c r="AU41" i="165" s="1" a="1"/>
  <c r="AU41" i="165" s="1"/>
  <c r="AU41" i="166" a="1"/>
  <c r="AU41" i="166" s="1"/>
  <c r="AV41" i="167" s="1"/>
  <c r="I42" i="113"/>
  <c r="AU42" i="165" s="1" a="1"/>
  <c r="AU42" i="165" s="1"/>
  <c r="AU42" i="166" a="1"/>
  <c r="AU42" i="166" s="1"/>
  <c r="AV42" i="167" s="1"/>
  <c r="I44" i="113"/>
  <c r="AU44" i="166" a="1"/>
  <c r="AU44" i="166" s="1"/>
  <c r="I45" i="113"/>
  <c r="AU45" i="165" s="1" a="1"/>
  <c r="AU45" i="165" s="1"/>
  <c r="AU45" i="166" a="1"/>
  <c r="AU45" i="166" s="1"/>
  <c r="I46" i="113"/>
  <c r="AU46" i="165" s="1" a="1"/>
  <c r="AU46" i="165" s="1"/>
  <c r="AU46" i="166" a="1"/>
  <c r="AU46" i="166" s="1"/>
  <c r="I47" i="113"/>
  <c r="AU47" i="165" s="1" a="1"/>
  <c r="AU47" i="165" s="1"/>
  <c r="AU47" i="166" a="1"/>
  <c r="AU47" i="166" s="1"/>
  <c r="I48" i="113"/>
  <c r="AU48" i="165" s="1" a="1"/>
  <c r="AU48" i="165" s="1"/>
  <c r="AU48" i="166" a="1"/>
  <c r="AU48" i="166" s="1"/>
  <c r="I49" i="113"/>
  <c r="AU49" i="165" s="1" a="1"/>
  <c r="AU49" i="165" s="1"/>
  <c r="AU49" i="166" a="1"/>
  <c r="AU49" i="166" s="1"/>
  <c r="I50" i="113"/>
  <c r="AU50" i="165" s="1" a="1"/>
  <c r="AU50" i="165" s="1"/>
  <c r="AU50" i="166" a="1"/>
  <c r="AU50" i="166" s="1"/>
  <c r="I51" i="113"/>
  <c r="AU51" i="165" s="1" a="1"/>
  <c r="AU51" i="165" s="1"/>
  <c r="AU51" i="166" a="1"/>
  <c r="AU51" i="166" s="1"/>
  <c r="I52" i="113"/>
  <c r="AU52" i="165" s="1" a="1"/>
  <c r="AU52" i="165" s="1"/>
  <c r="AU52" i="166" a="1"/>
  <c r="AU52" i="166" s="1"/>
  <c r="I53" i="113"/>
  <c r="AU53" i="165" s="1" a="1"/>
  <c r="AU53" i="165" s="1"/>
  <c r="AU53" i="166" a="1"/>
  <c r="AU53" i="166" s="1"/>
  <c r="I54" i="113"/>
  <c r="AU54" i="165" s="1" a="1"/>
  <c r="AU54" i="165" s="1"/>
  <c r="AU54" i="166" a="1"/>
  <c r="AU54" i="166" s="1"/>
  <c r="I55" i="113"/>
  <c r="AU55" i="165" s="1" a="1"/>
  <c r="AU55" i="165" s="1"/>
  <c r="AU55" i="166" a="1"/>
  <c r="AU55" i="166" s="1"/>
  <c r="I56" i="113"/>
  <c r="AU56" i="165" s="1" a="1"/>
  <c r="AU56" i="165" s="1"/>
  <c r="AU56" i="166" a="1"/>
  <c r="AU56" i="166" s="1"/>
  <c r="I57" i="113"/>
  <c r="AU57" i="165" s="1" a="1"/>
  <c r="AU57" i="165" s="1"/>
  <c r="AU57" i="166" a="1"/>
  <c r="AU57" i="166" s="1"/>
  <c r="I59" i="113"/>
  <c r="AU59" i="166" a="1"/>
  <c r="AU59" i="166" s="1"/>
  <c r="I60" i="113"/>
  <c r="AU60" i="165" s="1" a="1"/>
  <c r="AU60" i="165" s="1"/>
  <c r="AU60" i="166" a="1"/>
  <c r="AU60" i="166" s="1"/>
  <c r="I61" i="113"/>
  <c r="AU61" i="165" s="1" a="1"/>
  <c r="AU61" i="165" s="1"/>
  <c r="AU61" i="166" a="1"/>
  <c r="AU61" i="166" s="1"/>
  <c r="I62" i="113"/>
  <c r="AU62" i="165" s="1" a="1"/>
  <c r="AU62" i="165" s="1"/>
  <c r="AU62" i="166" a="1"/>
  <c r="AU62" i="166" s="1"/>
  <c r="I64" i="113"/>
  <c r="AU64" i="165" s="1" a="1"/>
  <c r="AU64" i="165" s="1"/>
  <c r="AU64" i="166" a="1"/>
  <c r="AU64" i="166" s="1"/>
  <c r="I65" i="113"/>
  <c r="AU65" i="165" s="1" a="1"/>
  <c r="AU65" i="165" s="1"/>
  <c r="AU65" i="166" a="1"/>
  <c r="AU65" i="166" s="1"/>
  <c r="I66" i="113"/>
  <c r="AU66" i="165" s="1" a="1"/>
  <c r="AU66" i="165" s="1"/>
  <c r="AU66" i="166" a="1"/>
  <c r="AU66" i="166" s="1"/>
  <c r="I67" i="113"/>
  <c r="AU67" i="165" s="1" a="1"/>
  <c r="AU67" i="165" s="1"/>
  <c r="AU67" i="166" a="1"/>
  <c r="AU67" i="166" s="1"/>
  <c r="I72" i="113"/>
  <c r="AU72" i="165" s="1" a="1"/>
  <c r="AU72" i="165" s="1"/>
  <c r="AU72" i="166" a="1"/>
  <c r="AU72" i="166" s="1"/>
  <c r="I73" i="113"/>
  <c r="AU73" i="165" s="1" a="1"/>
  <c r="AU73" i="165" s="1"/>
  <c r="AU73" i="166" a="1"/>
  <c r="AU73" i="166" s="1"/>
  <c r="I74" i="113"/>
  <c r="AU74" i="165" s="1" a="1"/>
  <c r="AU74" i="165" s="1"/>
  <c r="AU74" i="166" a="1"/>
  <c r="AU74" i="166" s="1"/>
  <c r="I75" i="113"/>
  <c r="AU75" i="165" s="1" a="1"/>
  <c r="AU75" i="165" s="1"/>
  <c r="AU75" i="166" a="1"/>
  <c r="AU75" i="166" s="1"/>
  <c r="I76" i="113"/>
  <c r="AU76" i="165" s="1" a="1"/>
  <c r="AU76" i="165" s="1"/>
  <c r="AU76" i="166" a="1"/>
  <c r="AU76" i="166" s="1"/>
  <c r="I77" i="113"/>
  <c r="AU77" i="165" s="1" a="1"/>
  <c r="AU77" i="165" s="1"/>
  <c r="AU77" i="166" a="1"/>
  <c r="AU77" i="166" s="1"/>
  <c r="I78" i="113"/>
  <c r="AU78" i="165" s="1" a="1"/>
  <c r="AU78" i="165" s="1"/>
  <c r="AU78" i="166" a="1"/>
  <c r="AU78" i="166" s="1"/>
  <c r="I79" i="113"/>
  <c r="AU79" i="165" s="1" a="1"/>
  <c r="AU79" i="165" s="1"/>
  <c r="AU79" i="166" a="1"/>
  <c r="AU79" i="166" s="1"/>
  <c r="I80" i="113"/>
  <c r="AU80" i="165" s="1" a="1"/>
  <c r="AU80" i="165" s="1"/>
  <c r="AU80" i="166" a="1"/>
  <c r="AU80" i="166" s="1"/>
  <c r="I81" i="113"/>
  <c r="AU81" i="165" s="1" a="1"/>
  <c r="AU81" i="165" s="1"/>
  <c r="AU81" i="166" a="1"/>
  <c r="AU81" i="166" s="1"/>
  <c r="I82" i="113"/>
  <c r="AU82" i="165" s="1" a="1"/>
  <c r="AU82" i="165" s="1"/>
  <c r="AU82" i="166" a="1"/>
  <c r="AU82" i="166" s="1"/>
  <c r="I85" i="113"/>
  <c r="AU85" i="165" s="1" a="1"/>
  <c r="AU85" i="165" s="1"/>
  <c r="AU85" i="166" a="1"/>
  <c r="AU85" i="166" s="1"/>
  <c r="I86" i="113"/>
  <c r="AU86" i="165" s="1" a="1"/>
  <c r="AU86" i="165" s="1"/>
  <c r="AU86" i="166" a="1"/>
  <c r="AU86" i="166" s="1"/>
  <c r="I88" i="113"/>
  <c r="AU88" i="165" s="1" a="1"/>
  <c r="AU88" i="165" s="1"/>
  <c r="AU88" i="166" a="1"/>
  <c r="AU88" i="166" s="1"/>
  <c r="I90" i="113"/>
  <c r="AU90" i="165" s="1" a="1"/>
  <c r="AU90" i="165" s="1"/>
  <c r="AU90" i="166" a="1"/>
  <c r="AU90" i="166" s="1"/>
  <c r="I91" i="113"/>
  <c r="AU91" i="165" s="1" a="1"/>
  <c r="AU91" i="165" s="1"/>
  <c r="AU91" i="166" a="1"/>
  <c r="AU91" i="166" s="1"/>
  <c r="I6" i="105"/>
  <c r="BG6" i="166" a="1"/>
  <c r="BG6" i="166" s="1"/>
  <c r="BH6" i="167" s="1"/>
  <c r="I7" i="105"/>
  <c r="BG7" i="165" s="1" a="1"/>
  <c r="BG7" i="165" s="1"/>
  <c r="BG7" i="166" a="1"/>
  <c r="BG7" i="166" s="1"/>
  <c r="BH7" i="167" s="1"/>
  <c r="I8" i="105"/>
  <c r="BG8" i="165" s="1" a="1"/>
  <c r="BG8" i="165" s="1"/>
  <c r="BG8" i="166" a="1"/>
  <c r="BG8" i="166" s="1"/>
  <c r="BH8" i="167" s="1"/>
  <c r="I9" i="105"/>
  <c r="BG9" i="165" s="1" a="1"/>
  <c r="BG9" i="165" s="1"/>
  <c r="BG9" i="166" a="1"/>
  <c r="BG9" i="166" s="1"/>
  <c r="BH9" i="167" s="1"/>
  <c r="I10" i="105"/>
  <c r="BG10" i="165" s="1" a="1"/>
  <c r="BG10" i="165" s="1"/>
  <c r="BG10" i="166" a="1"/>
  <c r="BG10" i="166" s="1"/>
  <c r="BH10" i="167" s="1"/>
  <c r="I13" i="105"/>
  <c r="BG13" i="165" s="1" a="1"/>
  <c r="BG13" i="165" s="1"/>
  <c r="BG13" i="166" a="1"/>
  <c r="BG13" i="166" s="1"/>
  <c r="BH13" i="167" s="1"/>
  <c r="I14" i="105"/>
  <c r="BG14" i="165" s="1" a="1"/>
  <c r="BG14" i="165" s="1"/>
  <c r="BG14" i="166" a="1"/>
  <c r="BG14" i="166" s="1"/>
  <c r="BH14" i="167" s="1"/>
  <c r="I16" i="105"/>
  <c r="BG16" i="165" s="1" a="1"/>
  <c r="BG16" i="165" s="1"/>
  <c r="BG16" i="166" a="1"/>
  <c r="BG16" i="166" s="1"/>
  <c r="BH16" i="167" s="1"/>
  <c r="I18" i="105"/>
  <c r="BG18" i="165" s="1" a="1"/>
  <c r="BG18" i="165" s="1"/>
  <c r="BG18" i="166" a="1"/>
  <c r="BG18" i="166" s="1"/>
  <c r="BH18" i="167" s="1"/>
  <c r="I19" i="105"/>
  <c r="BG19" i="165" s="1" a="1"/>
  <c r="BG19" i="165" s="1"/>
  <c r="BG19" i="166" a="1"/>
  <c r="BG19" i="166" s="1"/>
  <c r="BH19" i="167" s="1"/>
  <c r="I21" i="105"/>
  <c r="BG21" i="165" s="1" a="1"/>
  <c r="BG21" i="165" s="1"/>
  <c r="BG21" i="166" a="1"/>
  <c r="BG21" i="166" s="1"/>
  <c r="BH21" i="167" s="1"/>
  <c r="I22" i="105"/>
  <c r="BG22" i="165" s="1" a="1"/>
  <c r="BG22" i="165" s="1"/>
  <c r="BG22" i="166" a="1"/>
  <c r="BG22" i="166" s="1"/>
  <c r="BH22" i="167" s="1"/>
  <c r="I23" i="105"/>
  <c r="BG23" i="165" s="1" a="1"/>
  <c r="BG23" i="165" s="1"/>
  <c r="BG23" i="166" a="1"/>
  <c r="BG23" i="166" s="1"/>
  <c r="BH23" i="167" s="1"/>
  <c r="I24" i="105"/>
  <c r="BG24" i="165" s="1" a="1"/>
  <c r="BG24" i="165" s="1"/>
  <c r="BG24" i="166" a="1"/>
  <c r="BG24" i="166" s="1"/>
  <c r="BH24" i="167" s="1"/>
  <c r="I25" i="105"/>
  <c r="BG25" i="165" s="1" a="1"/>
  <c r="BG25" i="165" s="1"/>
  <c r="BG25" i="166" a="1"/>
  <c r="BG25" i="166" s="1"/>
  <c r="BH25" i="167" s="1"/>
  <c r="I26" i="105"/>
  <c r="BG26" i="165" s="1" a="1"/>
  <c r="BG26" i="165" s="1"/>
  <c r="BG26" i="166" a="1"/>
  <c r="BG26" i="166" s="1"/>
  <c r="BH26" i="167" s="1"/>
  <c r="I28" i="105"/>
  <c r="BG28" i="165" s="1" a="1"/>
  <c r="BG28" i="165" s="1"/>
  <c r="BG28" i="166" a="1"/>
  <c r="BG28" i="166" s="1"/>
  <c r="BH28" i="167" s="1"/>
  <c r="I29" i="105"/>
  <c r="BG29" i="165" s="1" a="1"/>
  <c r="BG29" i="165" s="1"/>
  <c r="BG29" i="166" a="1"/>
  <c r="BG29" i="166" s="1"/>
  <c r="BH29" i="167" s="1"/>
  <c r="I30" i="105"/>
  <c r="BG30" i="165" s="1" a="1"/>
  <c r="BG30" i="165" s="1"/>
  <c r="BG30" i="166" a="1"/>
  <c r="BG30" i="166" s="1"/>
  <c r="BH30" i="167" s="1"/>
  <c r="I31" i="105"/>
  <c r="BG31" i="165" s="1" a="1"/>
  <c r="BG31" i="165" s="1"/>
  <c r="BG31" i="166" a="1"/>
  <c r="BG31" i="166" s="1"/>
  <c r="BH31" i="167" s="1"/>
  <c r="I32" i="105"/>
  <c r="BG32" i="165" s="1" a="1"/>
  <c r="BG32" i="165" s="1"/>
  <c r="BG32" i="166" a="1"/>
  <c r="BG32" i="166" s="1"/>
  <c r="BH32" i="167" s="1"/>
  <c r="I33" i="105"/>
  <c r="BG33" i="165" s="1" a="1"/>
  <c r="BG33" i="165" s="1"/>
  <c r="BG33" i="166" a="1"/>
  <c r="BG33" i="166" s="1"/>
  <c r="BH33" i="167" s="1"/>
  <c r="I35" i="105"/>
  <c r="BG35" i="165" s="1" a="1"/>
  <c r="BG35" i="165" s="1"/>
  <c r="BG35" i="166" a="1"/>
  <c r="BG35" i="166" s="1"/>
  <c r="BH35" i="167" s="1"/>
  <c r="I36" i="105"/>
  <c r="BG36" i="165" s="1" a="1"/>
  <c r="BG36" i="165" s="1"/>
  <c r="BG36" i="166" a="1"/>
  <c r="BG36" i="166" s="1"/>
  <c r="BH36" i="167" s="1"/>
  <c r="I37" i="105"/>
  <c r="BG37" i="165" s="1" a="1"/>
  <c r="BG37" i="165" s="1"/>
  <c r="BG37" i="166" a="1"/>
  <c r="BG37" i="166" s="1"/>
  <c r="BH37" i="167" s="1"/>
  <c r="I38" i="105"/>
  <c r="BG38" i="165" s="1" a="1"/>
  <c r="BG38" i="165" s="1"/>
  <c r="BG38" i="166" a="1"/>
  <c r="BG38" i="166" s="1"/>
  <c r="BH38" i="167" s="1"/>
  <c r="I39" i="105"/>
  <c r="BG39" i="165" s="1" a="1"/>
  <c r="BG39" i="165" s="1"/>
  <c r="BG39" i="166" a="1"/>
  <c r="BG39" i="166" s="1"/>
  <c r="BH39" i="167" s="1"/>
  <c r="I41" i="105"/>
  <c r="BG41" i="165" s="1" a="1"/>
  <c r="BG41" i="165" s="1"/>
  <c r="BG41" i="166" a="1"/>
  <c r="BG41" i="166" s="1"/>
  <c r="BH41" i="167" s="1"/>
  <c r="I42" i="105"/>
  <c r="BG42" i="165" s="1" a="1"/>
  <c r="BG42" i="165" s="1"/>
  <c r="BG42" i="166" a="1"/>
  <c r="BG42" i="166" s="1"/>
  <c r="BH42" i="167" s="1"/>
  <c r="I44" i="105"/>
  <c r="BG44" i="166" a="1"/>
  <c r="BG44" i="166" s="1"/>
  <c r="I45" i="105"/>
  <c r="BG45" i="165" s="1" a="1"/>
  <c r="BG45" i="165" s="1"/>
  <c r="BG45" i="166" a="1"/>
  <c r="BG45" i="166" s="1"/>
  <c r="I46" i="105"/>
  <c r="BG46" i="165" s="1" a="1"/>
  <c r="BG46" i="165" s="1"/>
  <c r="BG46" i="166" a="1"/>
  <c r="BG46" i="166" s="1"/>
  <c r="I47" i="105"/>
  <c r="BG47" i="165" s="1" a="1"/>
  <c r="BG47" i="165" s="1"/>
  <c r="BG47" i="166" a="1"/>
  <c r="BG47" i="166" s="1"/>
  <c r="I48" i="105"/>
  <c r="BG48" i="165" s="1" a="1"/>
  <c r="BG48" i="165" s="1"/>
  <c r="BG48" i="166" a="1"/>
  <c r="BG48" i="166" s="1"/>
  <c r="I49" i="105"/>
  <c r="BG49" i="165" s="1" a="1"/>
  <c r="BG49" i="165" s="1"/>
  <c r="BG49" i="166" a="1"/>
  <c r="BG49" i="166" s="1"/>
  <c r="I50" i="105"/>
  <c r="BG50" i="165" s="1" a="1"/>
  <c r="BG50" i="165" s="1"/>
  <c r="BG50" i="166" a="1"/>
  <c r="BG50" i="166" s="1"/>
  <c r="I51" i="105"/>
  <c r="BG51" i="165" s="1" a="1"/>
  <c r="BG51" i="165" s="1"/>
  <c r="BG51" i="166" a="1"/>
  <c r="BG51" i="166" s="1"/>
  <c r="I52" i="105"/>
  <c r="BG52" i="165" s="1" a="1"/>
  <c r="BG52" i="165" s="1"/>
  <c r="BG52" i="166" a="1"/>
  <c r="BG52" i="166" s="1"/>
  <c r="I53" i="105"/>
  <c r="BG53" i="165" s="1" a="1"/>
  <c r="BG53" i="165" s="1"/>
  <c r="BG53" i="166" a="1"/>
  <c r="BG53" i="166" s="1"/>
  <c r="I54" i="105"/>
  <c r="BG54" i="165" s="1" a="1"/>
  <c r="BG54" i="165" s="1"/>
  <c r="BG54" i="166" a="1"/>
  <c r="BG54" i="166" s="1"/>
  <c r="I55" i="105"/>
  <c r="BG55" i="165" s="1" a="1"/>
  <c r="BG55" i="165" s="1"/>
  <c r="BG55" i="166" a="1"/>
  <c r="BG55" i="166" s="1"/>
  <c r="I56" i="105"/>
  <c r="BG56" i="165" s="1" a="1"/>
  <c r="BG56" i="165" s="1"/>
  <c r="BG56" i="166" a="1"/>
  <c r="BG56" i="166" s="1"/>
  <c r="I57" i="105"/>
  <c r="BG57" i="165" s="1" a="1"/>
  <c r="BG57" i="165" s="1"/>
  <c r="BG57" i="166" a="1"/>
  <c r="BG57" i="166" s="1"/>
  <c r="I59" i="105"/>
  <c r="BG59" i="166" a="1"/>
  <c r="BG59" i="166" s="1"/>
  <c r="I60" i="105"/>
  <c r="BG60" i="165" s="1" a="1"/>
  <c r="BG60" i="165" s="1"/>
  <c r="BG60" i="166" a="1"/>
  <c r="BG60" i="166" s="1"/>
  <c r="I61" i="105"/>
  <c r="BG61" i="165" s="1" a="1"/>
  <c r="BG61" i="165" s="1"/>
  <c r="BG61" i="166" a="1"/>
  <c r="BG61" i="166" s="1"/>
  <c r="I62" i="105"/>
  <c r="BG62" i="165" s="1" a="1"/>
  <c r="BG62" i="165" s="1"/>
  <c r="BG62" i="166" a="1"/>
  <c r="BG62" i="166" s="1"/>
  <c r="I64" i="105"/>
  <c r="BG64" i="165" s="1" a="1"/>
  <c r="BG64" i="165" s="1"/>
  <c r="BG64" i="166" a="1"/>
  <c r="BG64" i="166" s="1"/>
  <c r="I65" i="105"/>
  <c r="BG65" i="165" s="1" a="1"/>
  <c r="BG65" i="165" s="1"/>
  <c r="BG65" i="166" a="1"/>
  <c r="BG65" i="166" s="1"/>
  <c r="I66" i="105"/>
  <c r="BG66" i="165" s="1" a="1"/>
  <c r="BG66" i="165" s="1"/>
  <c r="BG66" i="166" a="1"/>
  <c r="BG66" i="166" s="1"/>
  <c r="I67" i="105"/>
  <c r="BG67" i="165" s="1" a="1"/>
  <c r="BG67" i="165" s="1"/>
  <c r="BG67" i="166" a="1"/>
  <c r="BG67" i="166" s="1"/>
  <c r="I72" i="105"/>
  <c r="BG72" i="166" a="1"/>
  <c r="BG72" i="166" s="1"/>
  <c r="I73" i="105"/>
  <c r="BG73" i="165" s="1" a="1"/>
  <c r="BG73" i="165" s="1"/>
  <c r="BG73" i="166" a="1"/>
  <c r="BG73" i="166" s="1"/>
  <c r="I74" i="105"/>
  <c r="BG74" i="165" s="1" a="1"/>
  <c r="BG74" i="165" s="1"/>
  <c r="BG74" i="166" a="1"/>
  <c r="BG74" i="166" s="1"/>
  <c r="I75" i="105"/>
  <c r="BG75" i="165" s="1" a="1"/>
  <c r="BG75" i="165" s="1"/>
  <c r="BG75" i="166" a="1"/>
  <c r="BG75" i="166" s="1"/>
  <c r="I76" i="105"/>
  <c r="BG76" i="165" s="1" a="1"/>
  <c r="BG76" i="165" s="1"/>
  <c r="BG76" i="166" a="1"/>
  <c r="BG76" i="166" s="1"/>
  <c r="I77" i="105"/>
  <c r="BG77" i="165" s="1" a="1"/>
  <c r="BG77" i="165" s="1"/>
  <c r="BG77" i="166" a="1"/>
  <c r="BG77" i="166" s="1"/>
  <c r="I78" i="105"/>
  <c r="BG78" i="165" s="1" a="1"/>
  <c r="BG78" i="165" s="1"/>
  <c r="BG78" i="166" a="1"/>
  <c r="BG78" i="166" s="1"/>
  <c r="I79" i="105"/>
  <c r="BG79" i="165" s="1" a="1"/>
  <c r="BG79" i="165" s="1"/>
  <c r="BG79" i="166" a="1"/>
  <c r="BG79" i="166" s="1"/>
  <c r="I80" i="105"/>
  <c r="BG80" i="165" s="1" a="1"/>
  <c r="BG80" i="165" s="1"/>
  <c r="BG80" i="166" a="1"/>
  <c r="BG80" i="166" s="1"/>
  <c r="I81" i="105"/>
  <c r="BG81" i="165" s="1" a="1"/>
  <c r="BG81" i="165" s="1"/>
  <c r="BG81" i="166" a="1"/>
  <c r="BG81" i="166" s="1"/>
  <c r="I82" i="105"/>
  <c r="BG82" i="165" s="1" a="1"/>
  <c r="BG82" i="165" s="1"/>
  <c r="BG82" i="166" a="1"/>
  <c r="BG82" i="166" s="1"/>
  <c r="I85" i="105"/>
  <c r="BG85" i="165" s="1" a="1"/>
  <c r="BG85" i="165" s="1"/>
  <c r="BG85" i="166" a="1"/>
  <c r="BG85" i="166" s="1"/>
  <c r="I86" i="105"/>
  <c r="BG86" i="165" s="1" a="1"/>
  <c r="BG86" i="165" s="1"/>
  <c r="BG86" i="166" a="1"/>
  <c r="BG86" i="166" s="1"/>
  <c r="I88" i="105"/>
  <c r="BG88" i="165" s="1" a="1"/>
  <c r="BG88" i="165" s="1"/>
  <c r="BG88" i="166" a="1"/>
  <c r="BG88" i="166" s="1"/>
  <c r="I90" i="105"/>
  <c r="BG90" i="165" s="1" a="1"/>
  <c r="BG90" i="165" s="1"/>
  <c r="BG90" i="166" a="1"/>
  <c r="BG90" i="166" s="1"/>
  <c r="I91" i="105"/>
  <c r="BG91" i="165" s="1" a="1"/>
  <c r="BG91" i="165" s="1"/>
  <c r="BG91" i="166" a="1"/>
  <c r="BG91" i="166" s="1"/>
  <c r="I6" i="144"/>
  <c r="BA6" i="166" a="1"/>
  <c r="BA6" i="166" s="1"/>
  <c r="BB6" i="167" s="1"/>
  <c r="I7" i="144"/>
  <c r="BA7" i="165" s="1" a="1"/>
  <c r="BA7" i="165" s="1"/>
  <c r="BA7" i="166" a="1"/>
  <c r="BA7" i="166" s="1"/>
  <c r="BB7" i="167" s="1"/>
  <c r="I8" i="144"/>
  <c r="BA8" i="165" s="1" a="1"/>
  <c r="BA8" i="165" s="1"/>
  <c r="BA8" i="166" a="1"/>
  <c r="BA8" i="166" s="1"/>
  <c r="BB8" i="167" s="1"/>
  <c r="I9" i="144"/>
  <c r="BA9" i="165" s="1" a="1"/>
  <c r="BA9" i="165" s="1"/>
  <c r="BA9" i="166" a="1"/>
  <c r="BA9" i="166" s="1"/>
  <c r="BB9" i="167" s="1"/>
  <c r="I10" i="144"/>
  <c r="BA10" i="165" s="1" a="1"/>
  <c r="BA10" i="165" s="1"/>
  <c r="BA10" i="166" a="1"/>
  <c r="BA10" i="166" s="1"/>
  <c r="BB10" i="167" s="1"/>
  <c r="I13" i="144"/>
  <c r="BA13" i="165" s="1" a="1"/>
  <c r="BA13" i="165" s="1"/>
  <c r="BA13" i="166" a="1"/>
  <c r="BA13" i="166" s="1"/>
  <c r="BB13" i="167" s="1"/>
  <c r="I14" i="144"/>
  <c r="BA14" i="165" s="1" a="1"/>
  <c r="BA14" i="165" s="1"/>
  <c r="BA14" i="166" a="1"/>
  <c r="BA14" i="166" s="1"/>
  <c r="BB14" i="167" s="1"/>
  <c r="I16" i="144"/>
  <c r="BA16" i="165" s="1" a="1"/>
  <c r="BA16" i="165" s="1"/>
  <c r="BA16" i="166" a="1"/>
  <c r="BA16" i="166" s="1"/>
  <c r="BB16" i="167" s="1"/>
  <c r="I18" i="144"/>
  <c r="BA18" i="165" s="1" a="1"/>
  <c r="BA18" i="165" s="1"/>
  <c r="BA18" i="166" a="1"/>
  <c r="BA18" i="166" s="1"/>
  <c r="BB18" i="167" s="1"/>
  <c r="I19" i="144"/>
  <c r="BA19" i="165" s="1" a="1"/>
  <c r="BA19" i="165" s="1"/>
  <c r="BA19" i="166" a="1"/>
  <c r="BA19" i="166" s="1"/>
  <c r="BB19" i="167" s="1"/>
  <c r="I21" i="144"/>
  <c r="BA21" i="165" s="1" a="1"/>
  <c r="BA21" i="165" s="1"/>
  <c r="BA21" i="166" a="1"/>
  <c r="BA21" i="166" s="1"/>
  <c r="BB21" i="167" s="1"/>
  <c r="I22" i="144"/>
  <c r="BA22" i="165" s="1" a="1"/>
  <c r="BA22" i="165" s="1"/>
  <c r="BA22" i="166" a="1"/>
  <c r="BA22" i="166" s="1"/>
  <c r="BB22" i="167" s="1"/>
  <c r="I23" i="144"/>
  <c r="BA23" i="165" s="1" a="1"/>
  <c r="BA23" i="165" s="1"/>
  <c r="BA23" i="166" a="1"/>
  <c r="BA23" i="166" s="1"/>
  <c r="BB23" i="167" s="1"/>
  <c r="I24" i="144"/>
  <c r="BA24" i="165" s="1" a="1"/>
  <c r="BA24" i="165" s="1"/>
  <c r="BA24" i="166" a="1"/>
  <c r="BA24" i="166" s="1"/>
  <c r="BB24" i="167" s="1"/>
  <c r="I25" i="144"/>
  <c r="BA25" i="165" s="1" a="1"/>
  <c r="BA25" i="165" s="1"/>
  <c r="BA25" i="166" a="1"/>
  <c r="BA25" i="166" s="1"/>
  <c r="BB25" i="167" s="1"/>
  <c r="I26" i="144"/>
  <c r="BA26" i="165" s="1" a="1"/>
  <c r="BA26" i="165" s="1"/>
  <c r="BA26" i="166" a="1"/>
  <c r="BA26" i="166" s="1"/>
  <c r="BB26" i="167" s="1"/>
  <c r="I28" i="144"/>
  <c r="BA28" i="165" s="1" a="1"/>
  <c r="BA28" i="165" s="1"/>
  <c r="BA28" i="166" a="1"/>
  <c r="BA28" i="166" s="1"/>
  <c r="BB28" i="167" s="1"/>
  <c r="I29" i="144"/>
  <c r="BA29" i="165" s="1" a="1"/>
  <c r="BA29" i="165" s="1"/>
  <c r="BA29" i="166" a="1"/>
  <c r="BA29" i="166" s="1"/>
  <c r="BB29" i="167" s="1"/>
  <c r="I30" i="144"/>
  <c r="BA30" i="165" s="1" a="1"/>
  <c r="BA30" i="165" s="1"/>
  <c r="BA30" i="166" a="1"/>
  <c r="BA30" i="166" s="1"/>
  <c r="BB30" i="167" s="1"/>
  <c r="I31" i="144"/>
  <c r="BA31" i="165" s="1" a="1"/>
  <c r="BA31" i="165" s="1"/>
  <c r="BA31" i="166" a="1"/>
  <c r="BA31" i="166" s="1"/>
  <c r="BB31" i="167" s="1"/>
  <c r="I32" i="144"/>
  <c r="BA32" i="165" s="1" a="1"/>
  <c r="BA32" i="165" s="1"/>
  <c r="BA32" i="166" a="1"/>
  <c r="BA32" i="166" s="1"/>
  <c r="BB32" i="167" s="1"/>
  <c r="I33" i="144"/>
  <c r="BA33" i="165" s="1" a="1"/>
  <c r="BA33" i="165" s="1"/>
  <c r="BA33" i="166" a="1"/>
  <c r="BA33" i="166" s="1"/>
  <c r="BB33" i="167" s="1"/>
  <c r="I35" i="144"/>
  <c r="BA35" i="165" s="1" a="1"/>
  <c r="BA35" i="165" s="1"/>
  <c r="BA35" i="166" a="1"/>
  <c r="BA35" i="166" s="1"/>
  <c r="BB35" i="167" s="1"/>
  <c r="I36" i="144"/>
  <c r="BA36" i="165" s="1" a="1"/>
  <c r="BA36" i="165" s="1"/>
  <c r="BA36" i="166" a="1"/>
  <c r="BA36" i="166" s="1"/>
  <c r="BB36" i="167" s="1"/>
  <c r="I37" i="144"/>
  <c r="BA37" i="165" s="1" a="1"/>
  <c r="BA37" i="165" s="1"/>
  <c r="BA37" i="166" a="1"/>
  <c r="BA37" i="166" s="1"/>
  <c r="BB37" i="167" s="1"/>
  <c r="I38" i="144"/>
  <c r="BA38" i="165" s="1" a="1"/>
  <c r="BA38" i="165" s="1"/>
  <c r="BA38" i="166" a="1"/>
  <c r="BA38" i="166" s="1"/>
  <c r="BB38" i="167" s="1"/>
  <c r="I39" i="144"/>
  <c r="BA39" i="165" s="1" a="1"/>
  <c r="BA39" i="165" s="1"/>
  <c r="BA39" i="166" a="1"/>
  <c r="BA39" i="166" s="1"/>
  <c r="BB39" i="167" s="1"/>
  <c r="I41" i="144"/>
  <c r="BA41" i="165" s="1" a="1"/>
  <c r="BA41" i="165" s="1"/>
  <c r="BA41" i="166" a="1"/>
  <c r="BA41" i="166" s="1"/>
  <c r="BB41" i="167" s="1"/>
  <c r="I42" i="144"/>
  <c r="BA42" i="165" s="1" a="1"/>
  <c r="BA42" i="165" s="1"/>
  <c r="BA42" i="166" a="1"/>
  <c r="BA42" i="166" s="1"/>
  <c r="BB42" i="167" s="1"/>
  <c r="I44" i="144"/>
  <c r="BA44" i="166" a="1"/>
  <c r="BA44" i="166" s="1"/>
  <c r="I45" i="144"/>
  <c r="BA45" i="165" s="1" a="1"/>
  <c r="BA45" i="165" s="1"/>
  <c r="BA45" i="166" a="1"/>
  <c r="BA45" i="166" s="1"/>
  <c r="I46" i="144"/>
  <c r="BA46" i="165" s="1" a="1"/>
  <c r="BA46" i="165" s="1"/>
  <c r="BA46" i="166" a="1"/>
  <c r="BA46" i="166" s="1"/>
  <c r="I47" i="144"/>
  <c r="BA47" i="165" s="1" a="1"/>
  <c r="BA47" i="165" s="1"/>
  <c r="BA47" i="166" a="1"/>
  <c r="BA47" i="166" s="1"/>
  <c r="I48" i="144"/>
  <c r="BA48" i="165" s="1" a="1"/>
  <c r="BA48" i="165" s="1"/>
  <c r="BA48" i="166" a="1"/>
  <c r="BA48" i="166" s="1"/>
  <c r="I49" i="144"/>
  <c r="BA49" i="165" s="1" a="1"/>
  <c r="BA49" i="165" s="1"/>
  <c r="BA49" i="166" a="1"/>
  <c r="BA49" i="166" s="1"/>
  <c r="I50" i="144"/>
  <c r="BA50" i="165" s="1" a="1"/>
  <c r="BA50" i="165" s="1"/>
  <c r="BA50" i="166" a="1"/>
  <c r="BA50" i="166" s="1"/>
  <c r="I51" i="144"/>
  <c r="BA51" i="165" s="1" a="1"/>
  <c r="BA51" i="165" s="1"/>
  <c r="BA51" i="166" a="1"/>
  <c r="BA51" i="166" s="1"/>
  <c r="I52" i="144"/>
  <c r="BA52" i="165" s="1" a="1"/>
  <c r="BA52" i="165" s="1"/>
  <c r="BA52" i="166" a="1"/>
  <c r="BA52" i="166" s="1"/>
  <c r="I53" i="144"/>
  <c r="BA53" i="165" s="1" a="1"/>
  <c r="BA53" i="165" s="1"/>
  <c r="BA53" i="166" a="1"/>
  <c r="BA53" i="166" s="1"/>
  <c r="I54" i="144"/>
  <c r="BA54" i="165" s="1" a="1"/>
  <c r="BA54" i="165" s="1"/>
  <c r="BA54" i="166" a="1"/>
  <c r="BA54" i="166" s="1"/>
  <c r="I55" i="144"/>
  <c r="BA55" i="165" s="1" a="1"/>
  <c r="BA55" i="165" s="1"/>
  <c r="BA55" i="166" a="1"/>
  <c r="BA55" i="166" s="1"/>
  <c r="I56" i="144"/>
  <c r="BA56" i="165" s="1" a="1"/>
  <c r="BA56" i="165" s="1"/>
  <c r="BA56" i="166" a="1"/>
  <c r="BA56" i="166" s="1"/>
  <c r="I57" i="144"/>
  <c r="BA57" i="165" s="1" a="1"/>
  <c r="BA57" i="165" s="1"/>
  <c r="BA57" i="166" a="1"/>
  <c r="BA57" i="166" s="1"/>
  <c r="I59" i="144"/>
  <c r="BA59" i="166" a="1"/>
  <c r="BA59" i="166" s="1"/>
  <c r="I60" i="144"/>
  <c r="BA60" i="165" s="1" a="1"/>
  <c r="BA60" i="165" s="1"/>
  <c r="BA60" i="166" a="1"/>
  <c r="BA60" i="166" s="1"/>
  <c r="I61" i="144"/>
  <c r="BA61" i="165" s="1" a="1"/>
  <c r="BA61" i="165" s="1"/>
  <c r="BA61" i="166" a="1"/>
  <c r="BA61" i="166" s="1"/>
  <c r="I62" i="144"/>
  <c r="BA62" i="165" s="1" a="1"/>
  <c r="BA62" i="165" s="1"/>
  <c r="BA62" i="166" a="1"/>
  <c r="BA62" i="166" s="1"/>
  <c r="I64" i="144"/>
  <c r="BA64" i="165" s="1" a="1"/>
  <c r="BA64" i="165" s="1"/>
  <c r="BA64" i="166" a="1"/>
  <c r="BA64" i="166" s="1"/>
  <c r="I65" i="144"/>
  <c r="BA65" i="165" s="1" a="1"/>
  <c r="BA65" i="165" s="1"/>
  <c r="BA65" i="166" a="1"/>
  <c r="BA65" i="166" s="1"/>
  <c r="I66" i="144"/>
  <c r="BA66" i="165" s="1" a="1"/>
  <c r="BA66" i="165" s="1"/>
  <c r="BA66" i="166" a="1"/>
  <c r="BA66" i="166" s="1"/>
  <c r="I67" i="144"/>
  <c r="BA67" i="165" s="1" a="1"/>
  <c r="BA67" i="165" s="1"/>
  <c r="BA67" i="166" a="1"/>
  <c r="BA67" i="166" s="1"/>
  <c r="I72" i="144"/>
  <c r="BA72" i="166" a="1"/>
  <c r="BA72" i="166" s="1"/>
  <c r="I73" i="144"/>
  <c r="BA73" i="165" s="1" a="1"/>
  <c r="BA73" i="165" s="1"/>
  <c r="BA73" i="166" a="1"/>
  <c r="BA73" i="166" s="1"/>
  <c r="I74" i="144"/>
  <c r="BA74" i="165" s="1" a="1"/>
  <c r="BA74" i="165" s="1"/>
  <c r="BA74" i="166" a="1"/>
  <c r="BA74" i="166" s="1"/>
  <c r="I75" i="144"/>
  <c r="BA75" i="165" s="1" a="1"/>
  <c r="BA75" i="165" s="1"/>
  <c r="BA75" i="166" a="1"/>
  <c r="BA75" i="166" s="1"/>
  <c r="I76" i="144"/>
  <c r="BA76" i="165" s="1" a="1"/>
  <c r="BA76" i="165" s="1"/>
  <c r="BA76" i="166" a="1"/>
  <c r="BA76" i="166" s="1"/>
  <c r="I77" i="144"/>
  <c r="BA77" i="165" s="1" a="1"/>
  <c r="BA77" i="165" s="1"/>
  <c r="BA77" i="166" a="1"/>
  <c r="BA77" i="166" s="1"/>
  <c r="I78" i="144"/>
  <c r="BA78" i="165" s="1" a="1"/>
  <c r="BA78" i="165" s="1"/>
  <c r="BA78" i="166" a="1"/>
  <c r="BA78" i="166" s="1"/>
  <c r="I79" i="144"/>
  <c r="BA79" i="165" s="1" a="1"/>
  <c r="BA79" i="165" s="1"/>
  <c r="BA79" i="166" a="1"/>
  <c r="BA79" i="166" s="1"/>
  <c r="I80" i="144"/>
  <c r="BA80" i="165" s="1" a="1"/>
  <c r="BA80" i="165" s="1"/>
  <c r="BA80" i="166" a="1"/>
  <c r="BA80" i="166" s="1"/>
  <c r="I81" i="144"/>
  <c r="BA81" i="165" s="1" a="1"/>
  <c r="BA81" i="165" s="1"/>
  <c r="BA81" i="166" a="1"/>
  <c r="BA81" i="166" s="1"/>
  <c r="I82" i="144"/>
  <c r="BA82" i="165" s="1" a="1"/>
  <c r="BA82" i="165" s="1"/>
  <c r="BA82" i="166" a="1"/>
  <c r="BA82" i="166" s="1"/>
  <c r="I85" i="144"/>
  <c r="BA85" i="165" s="1" a="1"/>
  <c r="BA85" i="165" s="1"/>
  <c r="BA85" i="166" a="1"/>
  <c r="BA85" i="166" s="1"/>
  <c r="I86" i="144"/>
  <c r="BA86" i="165" s="1" a="1"/>
  <c r="BA86" i="165" s="1"/>
  <c r="BA86" i="166" a="1"/>
  <c r="BA86" i="166" s="1"/>
  <c r="I88" i="144"/>
  <c r="BA88" i="165" s="1" a="1"/>
  <c r="BA88" i="165" s="1"/>
  <c r="BA88" i="166" a="1"/>
  <c r="BA88" i="166" s="1"/>
  <c r="I90" i="144"/>
  <c r="BA90" i="165" s="1" a="1"/>
  <c r="BA90" i="165" s="1"/>
  <c r="BA90" i="166" a="1"/>
  <c r="BA90" i="166" s="1"/>
  <c r="I91" i="144"/>
  <c r="BA91" i="165" s="1" a="1"/>
  <c r="BA91" i="165" s="1"/>
  <c r="BA91" i="166" a="1"/>
  <c r="BA91" i="166" s="1"/>
  <c r="I6" i="154"/>
  <c r="AY6" i="166" a="1"/>
  <c r="AY6" i="166" s="1"/>
  <c r="AZ6" i="167" s="1"/>
  <c r="I7" i="154"/>
  <c r="AY7" i="165" s="1" a="1"/>
  <c r="AY7" i="165" s="1"/>
  <c r="AY7" i="166" a="1"/>
  <c r="AY7" i="166" s="1"/>
  <c r="AZ7" i="167" s="1"/>
  <c r="I8" i="154"/>
  <c r="AY8" i="165" s="1" a="1"/>
  <c r="AY8" i="165" s="1"/>
  <c r="AY8" i="166" a="1"/>
  <c r="AY8" i="166" s="1"/>
  <c r="AZ8" i="167" s="1"/>
  <c r="I9" i="154"/>
  <c r="AY9" i="165" s="1" a="1"/>
  <c r="AY9" i="165" s="1"/>
  <c r="AY9" i="166" a="1"/>
  <c r="AY9" i="166" s="1"/>
  <c r="AZ9" i="167" s="1"/>
  <c r="I10" i="154"/>
  <c r="AY10" i="165" s="1" a="1"/>
  <c r="AY10" i="165" s="1"/>
  <c r="AY10" i="166" a="1"/>
  <c r="AY10" i="166" s="1"/>
  <c r="AZ10" i="167" s="1"/>
  <c r="I13" i="154"/>
  <c r="AY13" i="165" s="1" a="1"/>
  <c r="AY13" i="165" s="1"/>
  <c r="AY13" i="166" a="1"/>
  <c r="AY13" i="166" s="1"/>
  <c r="AZ13" i="167" s="1"/>
  <c r="I14" i="154"/>
  <c r="AY14" i="165" s="1" a="1"/>
  <c r="AY14" i="165" s="1"/>
  <c r="AY14" i="166" a="1"/>
  <c r="AY14" i="166" s="1"/>
  <c r="AZ14" i="167" s="1"/>
  <c r="I16" i="154"/>
  <c r="AY16" i="165" s="1" a="1"/>
  <c r="AY16" i="165" s="1"/>
  <c r="AY16" i="166" a="1"/>
  <c r="AY16" i="166" s="1"/>
  <c r="AZ16" i="167" s="1"/>
  <c r="I18" i="154"/>
  <c r="AY18" i="165" s="1" a="1"/>
  <c r="AY18" i="165" s="1"/>
  <c r="AY18" i="166" a="1"/>
  <c r="AY18" i="166" s="1"/>
  <c r="AZ18" i="167" s="1"/>
  <c r="I19" i="154"/>
  <c r="AY19" i="165" s="1" a="1"/>
  <c r="AY19" i="165" s="1"/>
  <c r="AY19" i="166" a="1"/>
  <c r="AY19" i="166" s="1"/>
  <c r="AZ19" i="167" s="1"/>
  <c r="I21" i="154"/>
  <c r="AY21" i="165" s="1" a="1"/>
  <c r="AY21" i="165" s="1"/>
  <c r="AY21" i="166" a="1"/>
  <c r="AY21" i="166" s="1"/>
  <c r="AZ21" i="167" s="1"/>
  <c r="I22" i="154"/>
  <c r="AY22" i="165" s="1" a="1"/>
  <c r="AY22" i="165" s="1"/>
  <c r="AY22" i="166" a="1"/>
  <c r="AY22" i="166" s="1"/>
  <c r="AZ22" i="167" s="1"/>
  <c r="I23" i="154"/>
  <c r="AY23" i="165" s="1" a="1"/>
  <c r="AY23" i="165" s="1"/>
  <c r="AY23" i="166" a="1"/>
  <c r="AY23" i="166" s="1"/>
  <c r="AZ23" i="167" s="1"/>
  <c r="I24" i="154"/>
  <c r="AY24" i="165" s="1" a="1"/>
  <c r="AY24" i="165" s="1"/>
  <c r="AY24" i="166" a="1"/>
  <c r="AY24" i="166" s="1"/>
  <c r="AZ24" i="167" s="1"/>
  <c r="I25" i="154"/>
  <c r="AY25" i="165" s="1" a="1"/>
  <c r="AY25" i="165" s="1"/>
  <c r="AY25" i="166" a="1"/>
  <c r="AY25" i="166" s="1"/>
  <c r="AZ25" i="167" s="1"/>
  <c r="I26" i="154"/>
  <c r="AY26" i="165" s="1" a="1"/>
  <c r="AY26" i="165" s="1"/>
  <c r="AY26" i="166" a="1"/>
  <c r="AY26" i="166" s="1"/>
  <c r="AZ26" i="167" s="1"/>
  <c r="I28" i="154"/>
  <c r="AY28" i="165" s="1" a="1"/>
  <c r="AY28" i="165" s="1"/>
  <c r="AY28" i="166" a="1"/>
  <c r="AY28" i="166" s="1"/>
  <c r="AZ28" i="167" s="1"/>
  <c r="I29" i="154"/>
  <c r="AY29" i="165" s="1" a="1"/>
  <c r="AY29" i="165" s="1"/>
  <c r="AY29" i="166" a="1"/>
  <c r="AY29" i="166" s="1"/>
  <c r="AZ29" i="167" s="1"/>
  <c r="I30" i="154"/>
  <c r="AY30" i="165" s="1" a="1"/>
  <c r="AY30" i="165" s="1"/>
  <c r="AY30" i="166" a="1"/>
  <c r="AY30" i="166" s="1"/>
  <c r="AZ30" i="167" s="1"/>
  <c r="I31" i="154"/>
  <c r="AY31" i="165" s="1" a="1"/>
  <c r="AY31" i="165" s="1"/>
  <c r="AY31" i="166" a="1"/>
  <c r="AY31" i="166" s="1"/>
  <c r="AZ31" i="167" s="1"/>
  <c r="I32" i="154"/>
  <c r="AY32" i="165" s="1" a="1"/>
  <c r="AY32" i="165" s="1"/>
  <c r="AY32" i="166" a="1"/>
  <c r="AY32" i="166" s="1"/>
  <c r="AZ32" i="167" s="1"/>
  <c r="I33" i="154"/>
  <c r="AY33" i="165" s="1" a="1"/>
  <c r="AY33" i="165" s="1"/>
  <c r="AY33" i="166" a="1"/>
  <c r="AY33" i="166" s="1"/>
  <c r="AZ33" i="167" s="1"/>
  <c r="I35" i="154"/>
  <c r="AY35" i="165" s="1" a="1"/>
  <c r="AY35" i="165" s="1"/>
  <c r="AY35" i="166" a="1"/>
  <c r="AY35" i="166" s="1"/>
  <c r="AZ35" i="167" s="1"/>
  <c r="I36" i="154"/>
  <c r="AY36" i="165" s="1" a="1"/>
  <c r="AY36" i="165" s="1"/>
  <c r="AY36" i="166" a="1"/>
  <c r="AY36" i="166" s="1"/>
  <c r="AZ36" i="167" s="1"/>
  <c r="I37" i="154"/>
  <c r="AY37" i="165" s="1" a="1"/>
  <c r="AY37" i="165" s="1"/>
  <c r="AY37" i="166" a="1"/>
  <c r="AY37" i="166" s="1"/>
  <c r="AZ37" i="167" s="1"/>
  <c r="I38" i="154"/>
  <c r="AY38" i="165" s="1" a="1"/>
  <c r="AY38" i="165" s="1"/>
  <c r="AY38" i="166" a="1"/>
  <c r="AY38" i="166" s="1"/>
  <c r="AZ38" i="167" s="1"/>
  <c r="I39" i="154"/>
  <c r="AY39" i="165" s="1" a="1"/>
  <c r="AY39" i="165" s="1"/>
  <c r="AY39" i="166" a="1"/>
  <c r="AY39" i="166" s="1"/>
  <c r="AZ39" i="167" s="1"/>
  <c r="I41" i="154"/>
  <c r="AY41" i="165" s="1" a="1"/>
  <c r="AY41" i="165" s="1"/>
  <c r="AY41" i="166" a="1"/>
  <c r="AY41" i="166" s="1"/>
  <c r="AZ41" i="167" s="1"/>
  <c r="I42" i="154"/>
  <c r="AY42" i="165" s="1" a="1"/>
  <c r="AY42" i="165" s="1"/>
  <c r="AY42" i="166" a="1"/>
  <c r="AY42" i="166" s="1"/>
  <c r="AZ42" i="167" s="1"/>
  <c r="I44" i="154"/>
  <c r="AY44" i="166" a="1"/>
  <c r="AY44" i="166" s="1"/>
  <c r="I45" i="154"/>
  <c r="AY45" i="165" s="1" a="1"/>
  <c r="AY45" i="165" s="1"/>
  <c r="AY45" i="166" a="1"/>
  <c r="AY45" i="166" s="1"/>
  <c r="I46" i="154"/>
  <c r="AY46" i="165" s="1" a="1"/>
  <c r="AY46" i="165" s="1"/>
  <c r="AY46" i="166" a="1"/>
  <c r="AY46" i="166" s="1"/>
  <c r="I47" i="154"/>
  <c r="AY47" i="165" s="1" a="1"/>
  <c r="AY47" i="165" s="1"/>
  <c r="AY47" i="166" a="1"/>
  <c r="AY47" i="166" s="1"/>
  <c r="I48" i="154"/>
  <c r="AY48" i="165" s="1" a="1"/>
  <c r="AY48" i="165" s="1"/>
  <c r="AY48" i="166" a="1"/>
  <c r="AY48" i="166" s="1"/>
  <c r="I49" i="154"/>
  <c r="AY49" i="165" s="1" a="1"/>
  <c r="AY49" i="165" s="1"/>
  <c r="AY49" i="166" a="1"/>
  <c r="AY49" i="166" s="1"/>
  <c r="I50" i="154"/>
  <c r="AY50" i="165" s="1" a="1"/>
  <c r="AY50" i="165" s="1"/>
  <c r="AY50" i="166" a="1"/>
  <c r="AY50" i="166" s="1"/>
  <c r="I51" i="154"/>
  <c r="AY51" i="165" s="1" a="1"/>
  <c r="AY51" i="165" s="1"/>
  <c r="AY51" i="166" a="1"/>
  <c r="AY51" i="166" s="1"/>
  <c r="I52" i="154"/>
  <c r="AY52" i="165" s="1" a="1"/>
  <c r="AY52" i="165" s="1"/>
  <c r="AY52" i="166" a="1"/>
  <c r="AY52" i="166" s="1"/>
  <c r="I53" i="154"/>
  <c r="AY53" i="165" s="1" a="1"/>
  <c r="AY53" i="165" s="1"/>
  <c r="AY53" i="166" a="1"/>
  <c r="AY53" i="166" s="1"/>
  <c r="I54" i="154"/>
  <c r="AY54" i="165" s="1" a="1"/>
  <c r="AY54" i="165" s="1"/>
  <c r="AY54" i="166" a="1"/>
  <c r="AY54" i="166" s="1"/>
  <c r="I55" i="154"/>
  <c r="AY55" i="165" s="1" a="1"/>
  <c r="AY55" i="165" s="1"/>
  <c r="AY55" i="166" a="1"/>
  <c r="AY55" i="166" s="1"/>
  <c r="I56" i="154"/>
  <c r="AY56" i="165" s="1" a="1"/>
  <c r="AY56" i="165" s="1"/>
  <c r="AY56" i="166" a="1"/>
  <c r="AY56" i="166" s="1"/>
  <c r="I57" i="154"/>
  <c r="AY57" i="165" s="1" a="1"/>
  <c r="AY57" i="165" s="1"/>
  <c r="AY57" i="166" a="1"/>
  <c r="AY57" i="166" s="1"/>
  <c r="I59" i="154"/>
  <c r="AY59" i="166" a="1"/>
  <c r="AY59" i="166" s="1"/>
  <c r="I60" i="154"/>
  <c r="AY60" i="165" s="1" a="1"/>
  <c r="AY60" i="165" s="1"/>
  <c r="AY60" i="166" a="1"/>
  <c r="AY60" i="166" s="1"/>
  <c r="I61" i="154"/>
  <c r="AY61" i="165" s="1" a="1"/>
  <c r="AY61" i="165" s="1"/>
  <c r="AY61" i="166" a="1"/>
  <c r="AY61" i="166" s="1"/>
  <c r="I62" i="154"/>
  <c r="AY62" i="165" s="1" a="1"/>
  <c r="AY62" i="165" s="1"/>
  <c r="AY62" i="166" a="1"/>
  <c r="AY62" i="166" s="1"/>
  <c r="I64" i="154"/>
  <c r="AY64" i="165" s="1" a="1"/>
  <c r="AY64" i="165" s="1"/>
  <c r="AY64" i="166" a="1"/>
  <c r="AY64" i="166" s="1"/>
  <c r="I65" i="154"/>
  <c r="AY65" i="165" s="1" a="1"/>
  <c r="AY65" i="165" s="1"/>
  <c r="AY65" i="166" a="1"/>
  <c r="AY65" i="166" s="1"/>
  <c r="I66" i="154"/>
  <c r="AY66" i="165" s="1" a="1"/>
  <c r="AY66" i="165" s="1"/>
  <c r="AY66" i="166" a="1"/>
  <c r="AY66" i="166" s="1"/>
  <c r="I67" i="154"/>
  <c r="AY67" i="165" s="1" a="1"/>
  <c r="AY67" i="165" s="1"/>
  <c r="AY67" i="166" a="1"/>
  <c r="AY67" i="166" s="1"/>
  <c r="I72" i="154"/>
  <c r="AY72" i="166" a="1"/>
  <c r="AY72" i="166" s="1"/>
  <c r="I73" i="154"/>
  <c r="AY73" i="165" s="1" a="1"/>
  <c r="AY73" i="165" s="1"/>
  <c r="AY73" i="166" a="1"/>
  <c r="AY73" i="166" s="1"/>
  <c r="I74" i="154"/>
  <c r="AY74" i="165" s="1" a="1"/>
  <c r="AY74" i="165" s="1"/>
  <c r="AY74" i="166" a="1"/>
  <c r="AY74" i="166" s="1"/>
  <c r="I75" i="154"/>
  <c r="AY75" i="165" s="1" a="1"/>
  <c r="AY75" i="165" s="1"/>
  <c r="AY75" i="166" a="1"/>
  <c r="AY75" i="166" s="1"/>
  <c r="I76" i="154"/>
  <c r="AY76" i="165" s="1" a="1"/>
  <c r="AY76" i="165" s="1"/>
  <c r="AY76" i="166" a="1"/>
  <c r="AY76" i="166" s="1"/>
  <c r="I77" i="154"/>
  <c r="AY77" i="165" s="1" a="1"/>
  <c r="AY77" i="165" s="1"/>
  <c r="AY77" i="166" a="1"/>
  <c r="AY77" i="166" s="1"/>
  <c r="I78" i="154"/>
  <c r="AY78" i="165" s="1" a="1"/>
  <c r="AY78" i="165" s="1"/>
  <c r="AY78" i="166" a="1"/>
  <c r="AY78" i="166" s="1"/>
  <c r="I79" i="154"/>
  <c r="AY79" i="165" s="1" a="1"/>
  <c r="AY79" i="165" s="1"/>
  <c r="AY79" i="166" a="1"/>
  <c r="AY79" i="166" s="1"/>
  <c r="I80" i="154"/>
  <c r="AY80" i="165" s="1" a="1"/>
  <c r="AY80" i="165" s="1"/>
  <c r="AY80" i="166" a="1"/>
  <c r="AY80" i="166" s="1"/>
  <c r="I81" i="154"/>
  <c r="AY81" i="165" s="1" a="1"/>
  <c r="AY81" i="165" s="1"/>
  <c r="AY81" i="166" a="1"/>
  <c r="AY81" i="166" s="1"/>
  <c r="I82" i="154"/>
  <c r="AY82" i="165" s="1" a="1"/>
  <c r="AY82" i="165" s="1"/>
  <c r="AY82" i="166" a="1"/>
  <c r="AY82" i="166" s="1"/>
  <c r="I85" i="154"/>
  <c r="AY85" i="165" s="1" a="1"/>
  <c r="AY85" i="165" s="1"/>
  <c r="AY85" i="166" a="1"/>
  <c r="AY85" i="166" s="1"/>
  <c r="I86" i="154"/>
  <c r="AY86" i="165" s="1" a="1"/>
  <c r="AY86" i="165" s="1"/>
  <c r="AY86" i="166" a="1"/>
  <c r="AY86" i="166" s="1"/>
  <c r="I88" i="154"/>
  <c r="AY88" i="165" s="1" a="1"/>
  <c r="AY88" i="165" s="1"/>
  <c r="AY88" i="166" a="1"/>
  <c r="AY88" i="166" s="1"/>
  <c r="I90" i="154"/>
  <c r="AY90" i="165" s="1" a="1"/>
  <c r="AY90" i="165" s="1"/>
  <c r="AY90" i="166" a="1"/>
  <c r="AY90" i="166" s="1"/>
  <c r="I91" i="154"/>
  <c r="AY91" i="165" s="1" a="1"/>
  <c r="AY91" i="165" s="1"/>
  <c r="AY91" i="166" a="1"/>
  <c r="AY91" i="166" s="1"/>
  <c r="I6" i="142"/>
  <c r="AX6" i="166" a="1"/>
  <c r="AX6" i="166" s="1"/>
  <c r="AY6" i="167" s="1"/>
  <c r="I7" i="142"/>
  <c r="AX7" i="165" s="1" a="1"/>
  <c r="AX7" i="165" s="1"/>
  <c r="AX7" i="166" a="1"/>
  <c r="AX7" i="166" s="1"/>
  <c r="AY7" i="167" s="1"/>
  <c r="I8" i="142"/>
  <c r="AX8" i="165" s="1" a="1"/>
  <c r="AX8" i="165" s="1"/>
  <c r="AX8" i="166" a="1"/>
  <c r="AX8" i="166" s="1"/>
  <c r="AY8" i="167" s="1"/>
  <c r="I9" i="142"/>
  <c r="AX9" i="165" s="1" a="1"/>
  <c r="AX9" i="165" s="1"/>
  <c r="AX9" i="166" a="1"/>
  <c r="AX9" i="166" s="1"/>
  <c r="AY9" i="167" s="1"/>
  <c r="I10" i="142"/>
  <c r="AX10" i="165" s="1" a="1"/>
  <c r="AX10" i="165" s="1"/>
  <c r="AX10" i="166" a="1"/>
  <c r="AX10" i="166" s="1"/>
  <c r="AY10" i="167" s="1"/>
  <c r="I13" i="142"/>
  <c r="AX13" i="165" s="1" a="1"/>
  <c r="AX13" i="165" s="1"/>
  <c r="AX13" i="166" a="1"/>
  <c r="AX13" i="166" s="1"/>
  <c r="AY13" i="167" s="1"/>
  <c r="I14" i="142"/>
  <c r="AX14" i="165" s="1" a="1"/>
  <c r="AX14" i="165" s="1"/>
  <c r="AX14" i="166" a="1"/>
  <c r="AX14" i="166" s="1"/>
  <c r="AY14" i="167" s="1"/>
  <c r="I16" i="142"/>
  <c r="AX16" i="165" s="1" a="1"/>
  <c r="AX16" i="165" s="1"/>
  <c r="AX16" i="166" a="1"/>
  <c r="AX16" i="166" s="1"/>
  <c r="AY16" i="167" s="1"/>
  <c r="I18" i="142"/>
  <c r="AX18" i="165" s="1" a="1"/>
  <c r="AX18" i="165" s="1"/>
  <c r="AX18" i="166" a="1"/>
  <c r="AX18" i="166" s="1"/>
  <c r="AY18" i="167" s="1"/>
  <c r="I19" i="142"/>
  <c r="AX19" i="165" s="1" a="1"/>
  <c r="AX19" i="165" s="1"/>
  <c r="AX19" i="166" a="1"/>
  <c r="AX19" i="166" s="1"/>
  <c r="AY19" i="167" s="1"/>
  <c r="I21" i="142"/>
  <c r="AX21" i="165" s="1" a="1"/>
  <c r="AX21" i="165" s="1"/>
  <c r="AX21" i="166" a="1"/>
  <c r="AX21" i="166" s="1"/>
  <c r="AY21" i="167" s="1"/>
  <c r="I22" i="142"/>
  <c r="AX22" i="165" s="1" a="1"/>
  <c r="AX22" i="165" s="1"/>
  <c r="AX22" i="166" a="1"/>
  <c r="AX22" i="166" s="1"/>
  <c r="AY22" i="167" s="1"/>
  <c r="I23" i="142"/>
  <c r="AX23" i="165" s="1" a="1"/>
  <c r="AX23" i="165" s="1"/>
  <c r="AX23" i="166" a="1"/>
  <c r="AX23" i="166" s="1"/>
  <c r="AY23" i="167" s="1"/>
  <c r="I24" i="142"/>
  <c r="AX24" i="165" s="1" a="1"/>
  <c r="AX24" i="165" s="1"/>
  <c r="AX24" i="166" a="1"/>
  <c r="AX24" i="166" s="1"/>
  <c r="AY24" i="167" s="1"/>
  <c r="I25" i="142"/>
  <c r="AX25" i="165" s="1" a="1"/>
  <c r="AX25" i="165" s="1"/>
  <c r="AX25" i="166" a="1"/>
  <c r="AX25" i="166" s="1"/>
  <c r="AY25" i="167" s="1"/>
  <c r="I26" i="142"/>
  <c r="AX26" i="165" s="1" a="1"/>
  <c r="AX26" i="165" s="1"/>
  <c r="AX26" i="166" a="1"/>
  <c r="AX26" i="166" s="1"/>
  <c r="AY26" i="167" s="1"/>
  <c r="I28" i="142"/>
  <c r="AX28" i="165" s="1" a="1"/>
  <c r="AX28" i="165" s="1"/>
  <c r="AX28" i="166" a="1"/>
  <c r="AX28" i="166" s="1"/>
  <c r="AY28" i="167" s="1"/>
  <c r="I29" i="142"/>
  <c r="AX29" i="165" s="1" a="1"/>
  <c r="AX29" i="165" s="1"/>
  <c r="AX29" i="166" a="1"/>
  <c r="AX29" i="166" s="1"/>
  <c r="AY29" i="167" s="1"/>
  <c r="I30" i="142"/>
  <c r="AX30" i="165" s="1" a="1"/>
  <c r="AX30" i="165" s="1"/>
  <c r="AX30" i="166" a="1"/>
  <c r="AX30" i="166" s="1"/>
  <c r="AY30" i="167" s="1"/>
  <c r="I31" i="142"/>
  <c r="AX31" i="165" s="1" a="1"/>
  <c r="AX31" i="165" s="1"/>
  <c r="AX31" i="166" a="1"/>
  <c r="AX31" i="166" s="1"/>
  <c r="AY31" i="167" s="1"/>
  <c r="I32" i="142"/>
  <c r="AX32" i="165" s="1" a="1"/>
  <c r="AX32" i="165" s="1"/>
  <c r="AX32" i="166" a="1"/>
  <c r="AX32" i="166" s="1"/>
  <c r="AY32" i="167" s="1"/>
  <c r="I33" i="142"/>
  <c r="AX33" i="165" s="1" a="1"/>
  <c r="AX33" i="165" s="1"/>
  <c r="AX33" i="166" a="1"/>
  <c r="AX33" i="166" s="1"/>
  <c r="AY33" i="167" s="1"/>
  <c r="I35" i="142"/>
  <c r="AX35" i="165" s="1" a="1"/>
  <c r="AX35" i="165" s="1"/>
  <c r="AX35" i="166" a="1"/>
  <c r="AX35" i="166" s="1"/>
  <c r="AY35" i="167" s="1"/>
  <c r="I36" i="142"/>
  <c r="AX36" i="165" s="1" a="1"/>
  <c r="AX36" i="165" s="1"/>
  <c r="AX36" i="166" a="1"/>
  <c r="AX36" i="166" s="1"/>
  <c r="AY36" i="167" s="1"/>
  <c r="I37" i="142"/>
  <c r="AX37" i="165" s="1" a="1"/>
  <c r="AX37" i="165" s="1"/>
  <c r="AX37" i="166" a="1"/>
  <c r="AX37" i="166" s="1"/>
  <c r="AY37" i="167" s="1"/>
  <c r="I38" i="142"/>
  <c r="AX38" i="165" s="1" a="1"/>
  <c r="AX38" i="165" s="1"/>
  <c r="AX38" i="166" a="1"/>
  <c r="AX38" i="166" s="1"/>
  <c r="AY38" i="167" s="1"/>
  <c r="I39" i="142"/>
  <c r="AX39" i="165" s="1" a="1"/>
  <c r="AX39" i="165" s="1"/>
  <c r="AX39" i="166" a="1"/>
  <c r="AX39" i="166" s="1"/>
  <c r="AY39" i="167" s="1"/>
  <c r="I41" i="142"/>
  <c r="AX41" i="165" s="1" a="1"/>
  <c r="AX41" i="165" s="1"/>
  <c r="AX41" i="166" a="1"/>
  <c r="AX41" i="166" s="1"/>
  <c r="AY41" i="167" s="1"/>
  <c r="I42" i="142"/>
  <c r="AX42" i="165" s="1" a="1"/>
  <c r="AX42" i="165" s="1"/>
  <c r="AX42" i="166" a="1"/>
  <c r="AX42" i="166" s="1"/>
  <c r="AY42" i="167" s="1"/>
  <c r="I44" i="142"/>
  <c r="AX44" i="166" a="1"/>
  <c r="AX44" i="166" s="1"/>
  <c r="I45" i="142"/>
  <c r="AX45" i="165" s="1" a="1"/>
  <c r="AX45" i="165" s="1"/>
  <c r="AX45" i="166" a="1"/>
  <c r="AX45" i="166" s="1"/>
  <c r="I46" i="142"/>
  <c r="AX46" i="165" s="1" a="1"/>
  <c r="AX46" i="165" s="1"/>
  <c r="AX46" i="166" a="1"/>
  <c r="AX46" i="166" s="1"/>
  <c r="I47" i="142"/>
  <c r="AX47" i="165" s="1" a="1"/>
  <c r="AX47" i="165" s="1"/>
  <c r="AX47" i="166" a="1"/>
  <c r="AX47" i="166" s="1"/>
  <c r="I48" i="142"/>
  <c r="AX48" i="165" s="1" a="1"/>
  <c r="AX48" i="165" s="1"/>
  <c r="AX48" i="166" a="1"/>
  <c r="AX48" i="166" s="1"/>
  <c r="I49" i="142"/>
  <c r="AX49" i="165" s="1" a="1"/>
  <c r="AX49" i="165" s="1"/>
  <c r="AX49" i="166" a="1"/>
  <c r="AX49" i="166" s="1"/>
  <c r="I50" i="142"/>
  <c r="AX50" i="165" s="1" a="1"/>
  <c r="AX50" i="165" s="1"/>
  <c r="AX50" i="166" a="1"/>
  <c r="AX50" i="166" s="1"/>
  <c r="I51" i="142"/>
  <c r="AX51" i="165" s="1" a="1"/>
  <c r="AX51" i="165" s="1"/>
  <c r="AX51" i="166" a="1"/>
  <c r="AX51" i="166" s="1"/>
  <c r="I52" i="142"/>
  <c r="AX52" i="165" s="1" a="1"/>
  <c r="AX52" i="165" s="1"/>
  <c r="AX52" i="166" a="1"/>
  <c r="AX52" i="166" s="1"/>
  <c r="I53" i="142"/>
  <c r="AX53" i="165" s="1" a="1"/>
  <c r="AX53" i="165" s="1"/>
  <c r="AX53" i="166" a="1"/>
  <c r="AX53" i="166" s="1"/>
  <c r="I54" i="142"/>
  <c r="AX54" i="165" s="1" a="1"/>
  <c r="AX54" i="165" s="1"/>
  <c r="AX54" i="166" a="1"/>
  <c r="AX54" i="166" s="1"/>
  <c r="I55" i="142"/>
  <c r="AX55" i="165" s="1" a="1"/>
  <c r="AX55" i="165" s="1"/>
  <c r="AX55" i="166" a="1"/>
  <c r="AX55" i="166" s="1"/>
  <c r="I56" i="142"/>
  <c r="AX56" i="165" s="1" a="1"/>
  <c r="AX56" i="165" s="1"/>
  <c r="AX56" i="166" a="1"/>
  <c r="AX56" i="166" s="1"/>
  <c r="I57" i="142"/>
  <c r="AX57" i="165" s="1" a="1"/>
  <c r="AX57" i="165" s="1"/>
  <c r="AX57" i="166" a="1"/>
  <c r="AX57" i="166" s="1"/>
  <c r="I59" i="142"/>
  <c r="AX59" i="166" a="1"/>
  <c r="AX59" i="166" s="1"/>
  <c r="I60" i="142"/>
  <c r="AX60" i="165" s="1" a="1"/>
  <c r="AX60" i="165" s="1"/>
  <c r="AX60" i="166" a="1"/>
  <c r="AX60" i="166" s="1"/>
  <c r="I61" i="142"/>
  <c r="AX61" i="165" s="1" a="1"/>
  <c r="AX61" i="165" s="1"/>
  <c r="AX61" i="166" a="1"/>
  <c r="AX61" i="166" s="1"/>
  <c r="I62" i="142"/>
  <c r="AX62" i="165" s="1" a="1"/>
  <c r="AX62" i="165" s="1"/>
  <c r="AX62" i="166" a="1"/>
  <c r="AX62" i="166" s="1"/>
  <c r="I64" i="142"/>
  <c r="AX64" i="165" s="1" a="1"/>
  <c r="AX64" i="165" s="1"/>
  <c r="AX64" i="166" a="1"/>
  <c r="AX64" i="166" s="1"/>
  <c r="I65" i="142"/>
  <c r="AX65" i="165" s="1" a="1"/>
  <c r="AX65" i="165" s="1"/>
  <c r="AX65" i="166" a="1"/>
  <c r="AX65" i="166" s="1"/>
  <c r="I66" i="142"/>
  <c r="AX66" i="165" s="1" a="1"/>
  <c r="AX66" i="165" s="1"/>
  <c r="AX66" i="166" a="1"/>
  <c r="AX66" i="166" s="1"/>
  <c r="I67" i="142"/>
  <c r="AX67" i="165" s="1" a="1"/>
  <c r="AX67" i="165" s="1"/>
  <c r="AX67" i="166" a="1"/>
  <c r="AX67" i="166" s="1"/>
  <c r="I72" i="142"/>
  <c r="AX72" i="166" a="1"/>
  <c r="AX72" i="166" s="1"/>
  <c r="I73" i="142"/>
  <c r="AX73" i="165" s="1" a="1"/>
  <c r="AX73" i="165" s="1"/>
  <c r="AX73" i="166" a="1"/>
  <c r="AX73" i="166" s="1"/>
  <c r="I74" i="142"/>
  <c r="AX74" i="165" s="1" a="1"/>
  <c r="AX74" i="165" s="1"/>
  <c r="AX74" i="166" a="1"/>
  <c r="AX74" i="166" s="1"/>
  <c r="I75" i="142"/>
  <c r="AX75" i="165" s="1" a="1"/>
  <c r="AX75" i="165" s="1"/>
  <c r="AX75" i="166" a="1"/>
  <c r="AX75" i="166" s="1"/>
  <c r="I76" i="142"/>
  <c r="AX76" i="165" s="1" a="1"/>
  <c r="AX76" i="165" s="1"/>
  <c r="AX76" i="166" a="1"/>
  <c r="AX76" i="166" s="1"/>
  <c r="I77" i="142"/>
  <c r="AX77" i="165" s="1" a="1"/>
  <c r="AX77" i="165" s="1"/>
  <c r="AX77" i="166" a="1"/>
  <c r="AX77" i="166" s="1"/>
  <c r="I78" i="142"/>
  <c r="AX78" i="165" s="1" a="1"/>
  <c r="AX78" i="165" s="1"/>
  <c r="AX78" i="166" a="1"/>
  <c r="AX78" i="166" s="1"/>
  <c r="I79" i="142"/>
  <c r="AX79" i="165" s="1" a="1"/>
  <c r="AX79" i="165" s="1"/>
  <c r="AX79" i="166" a="1"/>
  <c r="AX79" i="166" s="1"/>
  <c r="I80" i="142"/>
  <c r="AX80" i="165" s="1" a="1"/>
  <c r="AX80" i="165" s="1"/>
  <c r="AX80" i="166" a="1"/>
  <c r="AX80" i="166" s="1"/>
  <c r="I81" i="142"/>
  <c r="AX81" i="165" s="1" a="1"/>
  <c r="AX81" i="165" s="1"/>
  <c r="AX81" i="166" a="1"/>
  <c r="AX81" i="166" s="1"/>
  <c r="I82" i="142"/>
  <c r="AX82" i="165" s="1" a="1"/>
  <c r="AX82" i="165" s="1"/>
  <c r="AX82" i="166" a="1"/>
  <c r="AX82" i="166" s="1"/>
  <c r="I85" i="142"/>
  <c r="AX85" i="165" s="1" a="1"/>
  <c r="AX85" i="165" s="1"/>
  <c r="AX85" i="166" a="1"/>
  <c r="AX85" i="166" s="1"/>
  <c r="I86" i="142"/>
  <c r="AX86" i="165" s="1" a="1"/>
  <c r="AX86" i="165" s="1"/>
  <c r="AX86" i="166" a="1"/>
  <c r="AX86" i="166" s="1"/>
  <c r="I88" i="142"/>
  <c r="AX88" i="165" s="1" a="1"/>
  <c r="AX88" i="165" s="1"/>
  <c r="AX88" i="166" a="1"/>
  <c r="AX88" i="166" s="1"/>
  <c r="I90" i="142"/>
  <c r="AX90" i="165" s="1" a="1"/>
  <c r="AX90" i="165" s="1"/>
  <c r="AX90" i="166" a="1"/>
  <c r="AX90" i="166" s="1"/>
  <c r="I91" i="142"/>
  <c r="AX91" i="165" s="1" a="1"/>
  <c r="AX91" i="165" s="1"/>
  <c r="AX91" i="166" a="1"/>
  <c r="AX91" i="166" s="1"/>
  <c r="I6" i="143"/>
  <c r="AW6" i="166" a="1"/>
  <c r="AW6" i="166" s="1"/>
  <c r="AX6" i="167" s="1"/>
  <c r="I7" i="143"/>
  <c r="AW7" i="165" s="1" a="1"/>
  <c r="AW7" i="165" s="1"/>
  <c r="AW7" i="166" a="1"/>
  <c r="AW7" i="166" s="1"/>
  <c r="AX7" i="167" s="1"/>
  <c r="I8" i="143"/>
  <c r="AW8" i="165" s="1" a="1"/>
  <c r="AW8" i="165" s="1"/>
  <c r="AW8" i="166" a="1"/>
  <c r="AW8" i="166" s="1"/>
  <c r="AX8" i="167" s="1"/>
  <c r="I9" i="143"/>
  <c r="AW9" i="165" s="1" a="1"/>
  <c r="AW9" i="165" s="1"/>
  <c r="AW9" i="166" a="1"/>
  <c r="AW9" i="166" s="1"/>
  <c r="AX9" i="167" s="1"/>
  <c r="I10" i="143"/>
  <c r="AW10" i="165" s="1" a="1"/>
  <c r="AW10" i="165" s="1"/>
  <c r="AW10" i="166" a="1"/>
  <c r="AW10" i="166" s="1"/>
  <c r="AX10" i="167" s="1"/>
  <c r="I13" i="143"/>
  <c r="AW13" i="165" s="1" a="1"/>
  <c r="AW13" i="165" s="1"/>
  <c r="AW13" i="166" a="1"/>
  <c r="AW13" i="166" s="1"/>
  <c r="AX13" i="167" s="1"/>
  <c r="I14" i="143"/>
  <c r="AW14" i="165" s="1" a="1"/>
  <c r="AW14" i="165" s="1"/>
  <c r="AW14" i="166" a="1"/>
  <c r="AW14" i="166" s="1"/>
  <c r="AX14" i="167" s="1"/>
  <c r="I16" i="143"/>
  <c r="AW16" i="165" s="1" a="1"/>
  <c r="AW16" i="165" s="1"/>
  <c r="AW16" i="166" a="1"/>
  <c r="AW16" i="166" s="1"/>
  <c r="AX16" i="167" s="1"/>
  <c r="I18" i="143"/>
  <c r="AW18" i="165" s="1" a="1"/>
  <c r="AW18" i="165" s="1"/>
  <c r="AW18" i="166" a="1"/>
  <c r="AW18" i="166" s="1"/>
  <c r="AX18" i="167" s="1"/>
  <c r="I19" i="143"/>
  <c r="AW19" i="165" s="1" a="1"/>
  <c r="AW19" i="165" s="1"/>
  <c r="AW19" i="166" a="1"/>
  <c r="AW19" i="166" s="1"/>
  <c r="AX19" i="167" s="1"/>
  <c r="I21" i="143"/>
  <c r="AW21" i="165" s="1" a="1"/>
  <c r="AW21" i="165" s="1"/>
  <c r="AW21" i="166" a="1"/>
  <c r="AW21" i="166" s="1"/>
  <c r="AX21" i="167" s="1"/>
  <c r="I22" i="143"/>
  <c r="AW22" i="165" s="1" a="1"/>
  <c r="AW22" i="165" s="1"/>
  <c r="AW22" i="166" a="1"/>
  <c r="AW22" i="166" s="1"/>
  <c r="AX22" i="167" s="1"/>
  <c r="I23" i="143"/>
  <c r="AW23" i="165" s="1" a="1"/>
  <c r="AW23" i="165" s="1"/>
  <c r="AW23" i="166" a="1"/>
  <c r="AW23" i="166" s="1"/>
  <c r="AX23" i="167" s="1"/>
  <c r="I24" i="143"/>
  <c r="AW24" i="165" s="1" a="1"/>
  <c r="AW24" i="165" s="1"/>
  <c r="AW24" i="166" a="1"/>
  <c r="AW24" i="166" s="1"/>
  <c r="AX24" i="167" s="1"/>
  <c r="I25" i="143"/>
  <c r="AW25" i="165" s="1" a="1"/>
  <c r="AW25" i="165" s="1"/>
  <c r="AW25" i="166" a="1"/>
  <c r="AW25" i="166" s="1"/>
  <c r="AX25" i="167" s="1"/>
  <c r="I26" i="143"/>
  <c r="AW26" i="165" s="1" a="1"/>
  <c r="AW26" i="165" s="1"/>
  <c r="AW26" i="166" a="1"/>
  <c r="AW26" i="166" s="1"/>
  <c r="AX26" i="167" s="1"/>
  <c r="I28" i="143"/>
  <c r="AW28" i="165" s="1" a="1"/>
  <c r="AW28" i="165" s="1"/>
  <c r="AW28" i="166" a="1"/>
  <c r="AW28" i="166" s="1"/>
  <c r="AX28" i="167" s="1"/>
  <c r="I29" i="143"/>
  <c r="AW29" i="165" s="1" a="1"/>
  <c r="AW29" i="165" s="1"/>
  <c r="AW29" i="166" a="1"/>
  <c r="AW29" i="166" s="1"/>
  <c r="AX29" i="167" s="1"/>
  <c r="I30" i="143"/>
  <c r="AW30" i="165" s="1" a="1"/>
  <c r="AW30" i="165" s="1"/>
  <c r="AW30" i="166" a="1"/>
  <c r="AW30" i="166" s="1"/>
  <c r="AX30" i="167" s="1"/>
  <c r="I31" i="143"/>
  <c r="AW31" i="165" s="1" a="1"/>
  <c r="AW31" i="165" s="1"/>
  <c r="AW31" i="166" a="1"/>
  <c r="AW31" i="166" s="1"/>
  <c r="AX31" i="167" s="1"/>
  <c r="I32" i="143"/>
  <c r="AW32" i="165" s="1" a="1"/>
  <c r="AW32" i="165" s="1"/>
  <c r="AW32" i="166" a="1"/>
  <c r="AW32" i="166" s="1"/>
  <c r="AX32" i="167" s="1"/>
  <c r="I33" i="143"/>
  <c r="AW33" i="165" s="1" a="1"/>
  <c r="AW33" i="165" s="1"/>
  <c r="AW33" i="166" a="1"/>
  <c r="AW33" i="166" s="1"/>
  <c r="AX33" i="167" s="1"/>
  <c r="I35" i="143"/>
  <c r="AW35" i="165" s="1" a="1"/>
  <c r="AW35" i="165" s="1"/>
  <c r="AW35" i="166" a="1"/>
  <c r="AW35" i="166" s="1"/>
  <c r="AX35" i="167" s="1"/>
  <c r="I36" i="143"/>
  <c r="AW36" i="165" s="1" a="1"/>
  <c r="AW36" i="165" s="1"/>
  <c r="AW36" i="166" a="1"/>
  <c r="AW36" i="166" s="1"/>
  <c r="AX36" i="167" s="1"/>
  <c r="I37" i="143"/>
  <c r="AW37" i="165" s="1" a="1"/>
  <c r="AW37" i="165" s="1"/>
  <c r="AW37" i="166" a="1"/>
  <c r="AW37" i="166" s="1"/>
  <c r="AX37" i="167" s="1"/>
  <c r="I38" i="143"/>
  <c r="AW38" i="165" s="1" a="1"/>
  <c r="AW38" i="165" s="1"/>
  <c r="AW38" i="166" a="1"/>
  <c r="AW38" i="166" s="1"/>
  <c r="AX38" i="167" s="1"/>
  <c r="I39" i="143"/>
  <c r="AW39" i="165" s="1" a="1"/>
  <c r="AW39" i="165" s="1"/>
  <c r="AW39" i="166" a="1"/>
  <c r="AW39" i="166" s="1"/>
  <c r="AX39" i="167" s="1"/>
  <c r="I41" i="143"/>
  <c r="AW41" i="165" s="1" a="1"/>
  <c r="AW41" i="165" s="1"/>
  <c r="AW41" i="166" a="1"/>
  <c r="AW41" i="166" s="1"/>
  <c r="AX41" i="167" s="1"/>
  <c r="I42" i="143"/>
  <c r="AW42" i="165" s="1" a="1"/>
  <c r="AW42" i="165" s="1"/>
  <c r="AW42" i="166" a="1"/>
  <c r="AW42" i="166" s="1"/>
  <c r="AX42" i="167" s="1"/>
  <c r="I44" i="143"/>
  <c r="AW44" i="166" a="1"/>
  <c r="AW44" i="166" s="1"/>
  <c r="I45" i="143"/>
  <c r="AW45" i="165" s="1" a="1"/>
  <c r="AW45" i="165" s="1"/>
  <c r="AW45" i="166" a="1"/>
  <c r="AW45" i="166" s="1"/>
  <c r="I46" i="143"/>
  <c r="AW46" i="165" s="1" a="1"/>
  <c r="AW46" i="165" s="1"/>
  <c r="AW46" i="166" a="1"/>
  <c r="AW46" i="166" s="1"/>
  <c r="I47" i="143"/>
  <c r="AW47" i="165" s="1" a="1"/>
  <c r="AW47" i="165" s="1"/>
  <c r="AW47" i="166" a="1"/>
  <c r="AW47" i="166" s="1"/>
  <c r="I48" i="143"/>
  <c r="AW48" i="165" s="1" a="1"/>
  <c r="AW48" i="165" s="1"/>
  <c r="AW48" i="166" a="1"/>
  <c r="AW48" i="166" s="1"/>
  <c r="I49" i="143"/>
  <c r="AW49" i="165" s="1" a="1"/>
  <c r="AW49" i="165" s="1"/>
  <c r="AW49" i="166" a="1"/>
  <c r="AW49" i="166" s="1"/>
  <c r="I50" i="143"/>
  <c r="AW50" i="165" s="1" a="1"/>
  <c r="AW50" i="165" s="1"/>
  <c r="AW50" i="166" a="1"/>
  <c r="AW50" i="166" s="1"/>
  <c r="I51" i="143"/>
  <c r="AW51" i="165" s="1" a="1"/>
  <c r="AW51" i="165" s="1"/>
  <c r="AW51" i="166" a="1"/>
  <c r="AW51" i="166" s="1"/>
  <c r="I52" i="143"/>
  <c r="AW52" i="165" s="1" a="1"/>
  <c r="AW52" i="165" s="1"/>
  <c r="AW52" i="166" a="1"/>
  <c r="AW52" i="166" s="1"/>
  <c r="I53" i="143"/>
  <c r="AW53" i="165" s="1" a="1"/>
  <c r="AW53" i="165" s="1"/>
  <c r="AW53" i="166" a="1"/>
  <c r="AW53" i="166" s="1"/>
  <c r="I54" i="143"/>
  <c r="AW54" i="165" s="1" a="1"/>
  <c r="AW54" i="165" s="1"/>
  <c r="AW54" i="166" a="1"/>
  <c r="AW54" i="166" s="1"/>
  <c r="I55" i="143"/>
  <c r="AW55" i="165" s="1" a="1"/>
  <c r="AW55" i="165" s="1"/>
  <c r="AW55" i="166" a="1"/>
  <c r="AW55" i="166" s="1"/>
  <c r="I56" i="143"/>
  <c r="AW56" i="165" s="1" a="1"/>
  <c r="AW56" i="165" s="1"/>
  <c r="AW56" i="166" a="1"/>
  <c r="AW56" i="166" s="1"/>
  <c r="I57" i="143"/>
  <c r="AW57" i="165" s="1" a="1"/>
  <c r="AW57" i="165" s="1"/>
  <c r="AW57" i="166" a="1"/>
  <c r="AW57" i="166" s="1"/>
  <c r="I59" i="143"/>
  <c r="AW59" i="166" a="1"/>
  <c r="AW59" i="166" s="1"/>
  <c r="I60" i="143"/>
  <c r="AW60" i="165" s="1" a="1"/>
  <c r="AW60" i="165" s="1"/>
  <c r="AW60" i="166" a="1"/>
  <c r="AW60" i="166" s="1"/>
  <c r="I61" i="143"/>
  <c r="AW61" i="165" s="1" a="1"/>
  <c r="AW61" i="165" s="1"/>
  <c r="AW61" i="166" a="1"/>
  <c r="AW61" i="166" s="1"/>
  <c r="I62" i="143"/>
  <c r="AW62" i="165" s="1" a="1"/>
  <c r="AW62" i="165" s="1"/>
  <c r="AW62" i="166" a="1"/>
  <c r="AW62" i="166" s="1"/>
  <c r="I64" i="143"/>
  <c r="AW64" i="165" s="1" a="1"/>
  <c r="AW64" i="165" s="1"/>
  <c r="AW64" i="166" a="1"/>
  <c r="AW64" i="166" s="1"/>
  <c r="I65" i="143"/>
  <c r="AW65" i="165" s="1" a="1"/>
  <c r="AW65" i="165" s="1"/>
  <c r="AW65" i="166" a="1"/>
  <c r="AW65" i="166" s="1"/>
  <c r="I66" i="143"/>
  <c r="AW66" i="165" s="1" a="1"/>
  <c r="AW66" i="165" s="1"/>
  <c r="AW66" i="166" a="1"/>
  <c r="AW66" i="166" s="1"/>
  <c r="I67" i="143"/>
  <c r="AW67" i="165" s="1" a="1"/>
  <c r="AW67" i="165" s="1"/>
  <c r="AW67" i="166" a="1"/>
  <c r="AW67" i="166" s="1"/>
  <c r="I72" i="143"/>
  <c r="AW72" i="166" a="1"/>
  <c r="AW72" i="166" s="1"/>
  <c r="I73" i="143"/>
  <c r="AW73" i="165" s="1" a="1"/>
  <c r="AW73" i="165" s="1"/>
  <c r="AW73" i="166" a="1"/>
  <c r="AW73" i="166" s="1"/>
  <c r="I74" i="143"/>
  <c r="AW74" i="165" s="1" a="1"/>
  <c r="AW74" i="165" s="1"/>
  <c r="AW74" i="166" a="1"/>
  <c r="AW74" i="166" s="1"/>
  <c r="I75" i="143"/>
  <c r="AW75" i="165" s="1" a="1"/>
  <c r="AW75" i="165" s="1"/>
  <c r="AW75" i="166" a="1"/>
  <c r="AW75" i="166" s="1"/>
  <c r="I76" i="143"/>
  <c r="AW76" i="165" s="1" a="1"/>
  <c r="AW76" i="165" s="1"/>
  <c r="AW76" i="166" a="1"/>
  <c r="AW76" i="166" s="1"/>
  <c r="I77" i="143"/>
  <c r="AW77" i="165" s="1" a="1"/>
  <c r="AW77" i="165" s="1"/>
  <c r="AW77" i="166" a="1"/>
  <c r="AW77" i="166" s="1"/>
  <c r="I78" i="143"/>
  <c r="AW78" i="165" s="1" a="1"/>
  <c r="AW78" i="165" s="1"/>
  <c r="AW78" i="166" a="1"/>
  <c r="AW78" i="166" s="1"/>
  <c r="I79" i="143"/>
  <c r="AW79" i="165" s="1" a="1"/>
  <c r="AW79" i="165" s="1"/>
  <c r="AW79" i="166" a="1"/>
  <c r="AW79" i="166" s="1"/>
  <c r="I80" i="143"/>
  <c r="AW80" i="165" s="1" a="1"/>
  <c r="AW80" i="165" s="1"/>
  <c r="AW80" i="166" a="1"/>
  <c r="AW80" i="166" s="1"/>
  <c r="I81" i="143"/>
  <c r="AW81" i="165" s="1" a="1"/>
  <c r="AW81" i="165" s="1"/>
  <c r="AW81" i="166" a="1"/>
  <c r="AW81" i="166" s="1"/>
  <c r="I82" i="143"/>
  <c r="AW82" i="165" s="1" a="1"/>
  <c r="AW82" i="165" s="1"/>
  <c r="AW82" i="166" a="1"/>
  <c r="AW82" i="166" s="1"/>
  <c r="I85" i="143"/>
  <c r="AW85" i="165" s="1" a="1"/>
  <c r="AW85" i="165" s="1"/>
  <c r="AW85" i="166" a="1"/>
  <c r="AW85" i="166" s="1"/>
  <c r="I86" i="143"/>
  <c r="AW86" i="165" s="1" a="1"/>
  <c r="AW86" i="165" s="1"/>
  <c r="AW86" i="166" a="1"/>
  <c r="AW86" i="166" s="1"/>
  <c r="I88" i="143"/>
  <c r="AW88" i="165" s="1" a="1"/>
  <c r="AW88" i="165" s="1"/>
  <c r="AW88" i="166" a="1"/>
  <c r="AW88" i="166" s="1"/>
  <c r="I90" i="143"/>
  <c r="AW90" i="165" s="1" a="1"/>
  <c r="AW90" i="165" s="1"/>
  <c r="AW90" i="166" a="1"/>
  <c r="AW90" i="166" s="1"/>
  <c r="I91" i="143"/>
  <c r="AW91" i="165" s="1" a="1"/>
  <c r="AW91" i="165" s="1"/>
  <c r="AW91" i="166" a="1"/>
  <c r="AW91" i="166" s="1"/>
  <c r="I6" i="141"/>
  <c r="AV6" i="166" a="1"/>
  <c r="AV6" i="166" s="1"/>
  <c r="AW6" i="167" s="1"/>
  <c r="I7" i="141"/>
  <c r="AV7" i="165" s="1" a="1"/>
  <c r="AV7" i="165" s="1"/>
  <c r="AV7" i="166" a="1"/>
  <c r="AV7" i="166" s="1"/>
  <c r="AW7" i="167" s="1"/>
  <c r="I8" i="141"/>
  <c r="AV8" i="165" s="1" a="1"/>
  <c r="AV8" i="165" s="1"/>
  <c r="AV8" i="166" a="1"/>
  <c r="AV8" i="166" s="1"/>
  <c r="AW8" i="167" s="1"/>
  <c r="I9" i="141"/>
  <c r="AV9" i="165" s="1" a="1"/>
  <c r="AV9" i="165" s="1"/>
  <c r="AV9" i="166" a="1"/>
  <c r="AV9" i="166" s="1"/>
  <c r="AW9" i="167" s="1"/>
  <c r="I10" i="141"/>
  <c r="AV10" i="165" s="1" a="1"/>
  <c r="AV10" i="165" s="1"/>
  <c r="AV10" i="166" a="1"/>
  <c r="AV10" i="166" s="1"/>
  <c r="AW10" i="167" s="1"/>
  <c r="I13" i="141"/>
  <c r="AV13" i="165" s="1" a="1"/>
  <c r="AV13" i="165" s="1"/>
  <c r="AV13" i="166" a="1"/>
  <c r="AV13" i="166" s="1"/>
  <c r="AW13" i="167" s="1"/>
  <c r="I14" i="141"/>
  <c r="AV14" i="165" s="1" a="1"/>
  <c r="AV14" i="165" s="1"/>
  <c r="AV14" i="166" a="1"/>
  <c r="AV14" i="166" s="1"/>
  <c r="AW14" i="167" s="1"/>
  <c r="I16" i="141"/>
  <c r="AV16" i="165" s="1" a="1"/>
  <c r="AV16" i="165" s="1"/>
  <c r="AV16" i="166" a="1"/>
  <c r="AV16" i="166" s="1"/>
  <c r="AW16" i="167" s="1"/>
  <c r="I18" i="141"/>
  <c r="AV18" i="165" s="1" a="1"/>
  <c r="AV18" i="165" s="1"/>
  <c r="AV18" i="166" a="1"/>
  <c r="AV18" i="166" s="1"/>
  <c r="AW18" i="167" s="1"/>
  <c r="I19" i="141"/>
  <c r="AV19" i="165" s="1" a="1"/>
  <c r="AV19" i="165" s="1"/>
  <c r="AV19" i="166" a="1"/>
  <c r="AV19" i="166" s="1"/>
  <c r="AW19" i="167" s="1"/>
  <c r="I21" i="141"/>
  <c r="AV21" i="165" s="1" a="1"/>
  <c r="AV21" i="165" s="1"/>
  <c r="AV21" i="166" a="1"/>
  <c r="AV21" i="166" s="1"/>
  <c r="AW21" i="167" s="1"/>
  <c r="I22" i="141"/>
  <c r="AV22" i="165" s="1" a="1"/>
  <c r="AV22" i="165" s="1"/>
  <c r="AV22" i="166" a="1"/>
  <c r="AV22" i="166" s="1"/>
  <c r="AW22" i="167" s="1"/>
  <c r="I23" i="141"/>
  <c r="AV23" i="165" s="1" a="1"/>
  <c r="AV23" i="165" s="1"/>
  <c r="AV23" i="166" a="1"/>
  <c r="AV23" i="166" s="1"/>
  <c r="AW23" i="167" s="1"/>
  <c r="I24" i="141"/>
  <c r="AV24" i="165" s="1" a="1"/>
  <c r="AV24" i="165" s="1"/>
  <c r="AV24" i="166" a="1"/>
  <c r="AV24" i="166" s="1"/>
  <c r="AW24" i="167" s="1"/>
  <c r="I25" i="141"/>
  <c r="AV25" i="165" s="1" a="1"/>
  <c r="AV25" i="165" s="1"/>
  <c r="AV25" i="166" a="1"/>
  <c r="AV25" i="166" s="1"/>
  <c r="AW25" i="167" s="1"/>
  <c r="I26" i="141"/>
  <c r="AV26" i="165" s="1" a="1"/>
  <c r="AV26" i="165" s="1"/>
  <c r="AV26" i="166" a="1"/>
  <c r="AV26" i="166" s="1"/>
  <c r="AW26" i="167" s="1"/>
  <c r="I28" i="141"/>
  <c r="AV28" i="165" s="1" a="1"/>
  <c r="AV28" i="165" s="1"/>
  <c r="AV28" i="166" a="1"/>
  <c r="AV28" i="166" s="1"/>
  <c r="AW28" i="167" s="1"/>
  <c r="I29" i="141"/>
  <c r="AV29" i="165" s="1" a="1"/>
  <c r="AV29" i="165" s="1"/>
  <c r="AV29" i="166" a="1"/>
  <c r="AV29" i="166" s="1"/>
  <c r="AW29" i="167" s="1"/>
  <c r="I30" i="141"/>
  <c r="AV30" i="165" s="1" a="1"/>
  <c r="AV30" i="165" s="1"/>
  <c r="AV30" i="166" a="1"/>
  <c r="AV30" i="166" s="1"/>
  <c r="AW30" i="167" s="1"/>
  <c r="I31" i="141"/>
  <c r="AV31" i="165" s="1" a="1"/>
  <c r="AV31" i="165" s="1"/>
  <c r="AV31" i="166" a="1"/>
  <c r="AV31" i="166" s="1"/>
  <c r="AW31" i="167" s="1"/>
  <c r="I32" i="141"/>
  <c r="AV32" i="165" s="1" a="1"/>
  <c r="AV32" i="165" s="1"/>
  <c r="AV32" i="166" a="1"/>
  <c r="AV32" i="166" s="1"/>
  <c r="AW32" i="167" s="1"/>
  <c r="I33" i="141"/>
  <c r="AV33" i="165" s="1" a="1"/>
  <c r="AV33" i="165" s="1"/>
  <c r="AV33" i="166" a="1"/>
  <c r="AV33" i="166" s="1"/>
  <c r="AW33" i="167" s="1"/>
  <c r="I35" i="141"/>
  <c r="AV35" i="165" s="1" a="1"/>
  <c r="AV35" i="165" s="1"/>
  <c r="AV35" i="166" a="1"/>
  <c r="AV35" i="166" s="1"/>
  <c r="AW35" i="167" s="1"/>
  <c r="I36" i="141"/>
  <c r="AV36" i="165" s="1" a="1"/>
  <c r="AV36" i="165" s="1"/>
  <c r="AV36" i="166" a="1"/>
  <c r="AV36" i="166" s="1"/>
  <c r="AW36" i="167" s="1"/>
  <c r="I37" i="141"/>
  <c r="AV37" i="165" s="1" a="1"/>
  <c r="AV37" i="165" s="1"/>
  <c r="AV37" i="166" a="1"/>
  <c r="AV37" i="166" s="1"/>
  <c r="AW37" i="167" s="1"/>
  <c r="I38" i="141"/>
  <c r="AV38" i="165" s="1" a="1"/>
  <c r="AV38" i="165" s="1"/>
  <c r="AV38" i="166" a="1"/>
  <c r="AV38" i="166" s="1"/>
  <c r="AW38" i="167" s="1"/>
  <c r="I39" i="141"/>
  <c r="AV39" i="165" s="1" a="1"/>
  <c r="AV39" i="165" s="1"/>
  <c r="AV39" i="166" a="1"/>
  <c r="AV39" i="166" s="1"/>
  <c r="AW39" i="167" s="1"/>
  <c r="I41" i="141"/>
  <c r="AV41" i="165" s="1" a="1"/>
  <c r="AV41" i="165" s="1"/>
  <c r="AV41" i="166" a="1"/>
  <c r="AV41" i="166" s="1"/>
  <c r="AW41" i="167" s="1"/>
  <c r="I42" i="141"/>
  <c r="AV42" i="165" s="1" a="1"/>
  <c r="AV42" i="165" s="1"/>
  <c r="AV42" i="166" a="1"/>
  <c r="AV42" i="166" s="1"/>
  <c r="AW42" i="167" s="1"/>
  <c r="I44" i="141"/>
  <c r="AV44" i="166" a="1"/>
  <c r="AV44" i="166" s="1"/>
  <c r="I45" i="141"/>
  <c r="AV45" i="165" s="1" a="1"/>
  <c r="AV45" i="165" s="1"/>
  <c r="AV45" i="166" a="1"/>
  <c r="AV45" i="166" s="1"/>
  <c r="I46" i="141"/>
  <c r="AV46" i="165" s="1" a="1"/>
  <c r="AV46" i="165" s="1"/>
  <c r="AV46" i="166" a="1"/>
  <c r="AV46" i="166" s="1"/>
  <c r="I47" i="141"/>
  <c r="AV47" i="165" s="1" a="1"/>
  <c r="AV47" i="165" s="1"/>
  <c r="AV47" i="166" a="1"/>
  <c r="AV47" i="166" s="1"/>
  <c r="I48" i="141"/>
  <c r="AV48" i="165" s="1" a="1"/>
  <c r="AV48" i="165" s="1"/>
  <c r="AV48" i="166" a="1"/>
  <c r="AV48" i="166" s="1"/>
  <c r="I49" i="141"/>
  <c r="AV49" i="165" s="1" a="1"/>
  <c r="AV49" i="165" s="1"/>
  <c r="AV49" i="166" a="1"/>
  <c r="AV49" i="166" s="1"/>
  <c r="I50" i="141"/>
  <c r="AV50" i="165" s="1" a="1"/>
  <c r="AV50" i="165" s="1"/>
  <c r="AV50" i="166" a="1"/>
  <c r="AV50" i="166" s="1"/>
  <c r="I51" i="141"/>
  <c r="AV51" i="165" s="1" a="1"/>
  <c r="AV51" i="165" s="1"/>
  <c r="AV51" i="166" a="1"/>
  <c r="AV51" i="166" s="1"/>
  <c r="I52" i="141"/>
  <c r="AV52" i="165" s="1" a="1"/>
  <c r="AV52" i="165" s="1"/>
  <c r="AV52" i="166" a="1"/>
  <c r="AV52" i="166" s="1"/>
  <c r="I53" i="141"/>
  <c r="AV53" i="165" s="1" a="1"/>
  <c r="AV53" i="165" s="1"/>
  <c r="AV53" i="166" a="1"/>
  <c r="AV53" i="166" s="1"/>
  <c r="I54" i="141"/>
  <c r="AV54" i="165" s="1" a="1"/>
  <c r="AV54" i="165" s="1"/>
  <c r="AV54" i="166" a="1"/>
  <c r="AV54" i="166" s="1"/>
  <c r="I55" i="141"/>
  <c r="AV55" i="165" s="1" a="1"/>
  <c r="AV55" i="165" s="1"/>
  <c r="AV55" i="166" a="1"/>
  <c r="AV55" i="166" s="1"/>
  <c r="I56" i="141"/>
  <c r="AV56" i="165" s="1" a="1"/>
  <c r="AV56" i="165" s="1"/>
  <c r="AV56" i="166" a="1"/>
  <c r="AV56" i="166" s="1"/>
  <c r="I57" i="141"/>
  <c r="AV57" i="165" s="1" a="1"/>
  <c r="AV57" i="165" s="1"/>
  <c r="AV57" i="166" a="1"/>
  <c r="AV57" i="166" s="1"/>
  <c r="I59" i="141"/>
  <c r="AV59" i="166" a="1"/>
  <c r="AV59" i="166" s="1"/>
  <c r="I60" i="141"/>
  <c r="AV60" i="165" s="1" a="1"/>
  <c r="AV60" i="165" s="1"/>
  <c r="AV60" i="166" a="1"/>
  <c r="AV60" i="166" s="1"/>
  <c r="I61" i="141"/>
  <c r="AV61" i="165" s="1" a="1"/>
  <c r="AV61" i="165" s="1"/>
  <c r="AV61" i="166" a="1"/>
  <c r="AV61" i="166" s="1"/>
  <c r="I62" i="141"/>
  <c r="AV62" i="165" s="1" a="1"/>
  <c r="AV62" i="165" s="1"/>
  <c r="AV62" i="166" a="1"/>
  <c r="AV62" i="166" s="1"/>
  <c r="I64" i="141"/>
  <c r="AV64" i="165" s="1" a="1"/>
  <c r="AV64" i="165" s="1"/>
  <c r="AV64" i="166" a="1"/>
  <c r="AV64" i="166" s="1"/>
  <c r="I65" i="141"/>
  <c r="AV65" i="165" s="1" a="1"/>
  <c r="AV65" i="165" s="1"/>
  <c r="AV65" i="166" a="1"/>
  <c r="AV65" i="166" s="1"/>
  <c r="I66" i="141"/>
  <c r="AV66" i="165" s="1" a="1"/>
  <c r="AV66" i="165" s="1"/>
  <c r="AV66" i="166" a="1"/>
  <c r="AV66" i="166" s="1"/>
  <c r="I67" i="141"/>
  <c r="AV67" i="165" s="1" a="1"/>
  <c r="AV67" i="165" s="1"/>
  <c r="AV67" i="166" a="1"/>
  <c r="AV67" i="166" s="1"/>
  <c r="I72" i="141"/>
  <c r="AV72" i="166" a="1"/>
  <c r="AV72" i="166" s="1"/>
  <c r="I73" i="141"/>
  <c r="AV73" i="165" s="1" a="1"/>
  <c r="AV73" i="165" s="1"/>
  <c r="AV73" i="166" a="1"/>
  <c r="AV73" i="166" s="1"/>
  <c r="I74" i="141"/>
  <c r="AV74" i="165" s="1" a="1"/>
  <c r="AV74" i="165" s="1"/>
  <c r="AV74" i="166" a="1"/>
  <c r="AV74" i="166" s="1"/>
  <c r="I75" i="141"/>
  <c r="AV75" i="165" s="1" a="1"/>
  <c r="AV75" i="165" s="1"/>
  <c r="AV75" i="166" a="1"/>
  <c r="AV75" i="166" s="1"/>
  <c r="I76" i="141"/>
  <c r="AV76" i="165" s="1" a="1"/>
  <c r="AV76" i="165" s="1"/>
  <c r="AV76" i="166" a="1"/>
  <c r="AV76" i="166" s="1"/>
  <c r="I77" i="141"/>
  <c r="AV77" i="165" s="1" a="1"/>
  <c r="AV77" i="165" s="1"/>
  <c r="AV77" i="166" a="1"/>
  <c r="AV77" i="166" s="1"/>
  <c r="I78" i="141"/>
  <c r="AV78" i="165" s="1" a="1"/>
  <c r="AV78" i="165" s="1"/>
  <c r="AV78" i="166" a="1"/>
  <c r="AV78" i="166" s="1"/>
  <c r="I79" i="141"/>
  <c r="AV79" i="165" s="1" a="1"/>
  <c r="AV79" i="165" s="1"/>
  <c r="AV79" i="166" a="1"/>
  <c r="AV79" i="166" s="1"/>
  <c r="I80" i="141"/>
  <c r="AV80" i="165" s="1" a="1"/>
  <c r="AV80" i="165" s="1"/>
  <c r="AV80" i="166" a="1"/>
  <c r="AV80" i="166" s="1"/>
  <c r="I81" i="141"/>
  <c r="AV81" i="165" s="1" a="1"/>
  <c r="AV81" i="165" s="1"/>
  <c r="AV81" i="166" a="1"/>
  <c r="AV81" i="166" s="1"/>
  <c r="I82" i="141"/>
  <c r="AV82" i="165" s="1" a="1"/>
  <c r="AV82" i="165" s="1"/>
  <c r="AV82" i="166" a="1"/>
  <c r="AV82" i="166" s="1"/>
  <c r="I85" i="141"/>
  <c r="AV85" i="165" s="1" a="1"/>
  <c r="AV85" i="165" s="1"/>
  <c r="AV85" i="166" a="1"/>
  <c r="AV85" i="166" s="1"/>
  <c r="I86" i="141"/>
  <c r="AV86" i="165" s="1" a="1"/>
  <c r="AV86" i="165" s="1"/>
  <c r="AV86" i="166" a="1"/>
  <c r="AV86" i="166" s="1"/>
  <c r="I88" i="141"/>
  <c r="AV88" i="165" s="1" a="1"/>
  <c r="AV88" i="165" s="1"/>
  <c r="AV88" i="166" a="1"/>
  <c r="AV88" i="166" s="1"/>
  <c r="I90" i="141"/>
  <c r="AV90" i="165" s="1" a="1"/>
  <c r="AV90" i="165" s="1"/>
  <c r="AV90" i="166" a="1"/>
  <c r="AV90" i="166" s="1"/>
  <c r="I91" i="141"/>
  <c r="AV91" i="165" s="1" a="1"/>
  <c r="AV91" i="165" s="1"/>
  <c r="AV91" i="166" a="1"/>
  <c r="AV91" i="166" s="1"/>
  <c r="AC6" i="166" a="1"/>
  <c r="AC6" i="166" s="1"/>
  <c r="AD6" i="167" s="1"/>
  <c r="AC7" i="165" a="1"/>
  <c r="AC7" i="165" s="1"/>
  <c r="AC7" i="166" a="1"/>
  <c r="AC7" i="166" s="1"/>
  <c r="AD7" i="167" s="1"/>
  <c r="AC8" i="165" a="1"/>
  <c r="AC8" i="165" s="1"/>
  <c r="AC8" i="166" a="1"/>
  <c r="AC8" i="166" s="1"/>
  <c r="AD8" i="167" s="1"/>
  <c r="AC9" i="165" a="1"/>
  <c r="AC9" i="165" s="1"/>
  <c r="AC9" i="166" a="1"/>
  <c r="AC9" i="166" s="1"/>
  <c r="AD9" i="167" s="1"/>
  <c r="AC10" i="165" a="1"/>
  <c r="AC10" i="165" s="1"/>
  <c r="AC10" i="166" a="1"/>
  <c r="AC10" i="166" s="1"/>
  <c r="AD10" i="167" s="1"/>
  <c r="AC13" i="165" a="1"/>
  <c r="AC13" i="165" s="1"/>
  <c r="AC13" i="166" a="1"/>
  <c r="AC13" i="166" s="1"/>
  <c r="AD13" i="167" s="1"/>
  <c r="AC14" i="165" a="1"/>
  <c r="AC14" i="165" s="1"/>
  <c r="AC14" i="166" a="1"/>
  <c r="AC14" i="166" s="1"/>
  <c r="AD14" i="167" s="1"/>
  <c r="AC16" i="165" a="1"/>
  <c r="AC16" i="165" s="1"/>
  <c r="AC16" i="166" a="1"/>
  <c r="AC16" i="166" s="1"/>
  <c r="AD16" i="167" s="1"/>
  <c r="AC18" i="165" a="1"/>
  <c r="AC18" i="165" s="1"/>
  <c r="AC18" i="166" a="1"/>
  <c r="AC18" i="166" s="1"/>
  <c r="AD18" i="167" s="1"/>
  <c r="AC19" i="165" a="1"/>
  <c r="AC19" i="165" s="1"/>
  <c r="AC19" i="166" a="1"/>
  <c r="AC19" i="166" s="1"/>
  <c r="AD19" i="167" s="1"/>
  <c r="AC21" i="165" a="1"/>
  <c r="AC21" i="165" s="1"/>
  <c r="AC21" i="166" a="1"/>
  <c r="AC21" i="166" s="1"/>
  <c r="AD21" i="167" s="1"/>
  <c r="AC22" i="165" a="1"/>
  <c r="AC22" i="165" s="1"/>
  <c r="AC22" i="166" a="1"/>
  <c r="AC22" i="166" s="1"/>
  <c r="AD22" i="167" s="1"/>
  <c r="AC23" i="165" a="1"/>
  <c r="AC23" i="165" s="1"/>
  <c r="AC23" i="166" a="1"/>
  <c r="AC23" i="166" s="1"/>
  <c r="AD23" i="167" s="1"/>
  <c r="AC24" i="165" a="1"/>
  <c r="AC24" i="165" s="1"/>
  <c r="AC24" i="166" a="1"/>
  <c r="AC24" i="166" s="1"/>
  <c r="AD24" i="167" s="1"/>
  <c r="AC25" i="165" a="1"/>
  <c r="AC25" i="165" s="1"/>
  <c r="AC25" i="166" a="1"/>
  <c r="AC25" i="166" s="1"/>
  <c r="AD25" i="167" s="1"/>
  <c r="AC26" i="165" a="1"/>
  <c r="AC26" i="165" s="1"/>
  <c r="AC26" i="166" a="1"/>
  <c r="AC26" i="166" s="1"/>
  <c r="AD26" i="167" s="1"/>
  <c r="AC28" i="165" a="1"/>
  <c r="AC28" i="165" s="1"/>
  <c r="AC28" i="166" a="1"/>
  <c r="AC28" i="166" s="1"/>
  <c r="AD28" i="167" s="1"/>
  <c r="AC29" i="165" a="1"/>
  <c r="AC29" i="165" s="1"/>
  <c r="AC29" i="166" a="1"/>
  <c r="AC29" i="166" s="1"/>
  <c r="AD29" i="167" s="1"/>
  <c r="AC30" i="165" a="1"/>
  <c r="AC30" i="165" s="1"/>
  <c r="AC30" i="166" a="1"/>
  <c r="AC30" i="166" s="1"/>
  <c r="AD30" i="167" s="1"/>
  <c r="AC31" i="165" a="1"/>
  <c r="AC31" i="165" s="1"/>
  <c r="AC31" i="166" a="1"/>
  <c r="AC31" i="166" s="1"/>
  <c r="AD31" i="167" s="1"/>
  <c r="AC32" i="165" a="1"/>
  <c r="AC32" i="165" s="1"/>
  <c r="AC32" i="166" a="1"/>
  <c r="AC32" i="166" s="1"/>
  <c r="AD32" i="167" s="1"/>
  <c r="AC33" i="165" a="1"/>
  <c r="AC33" i="165" s="1"/>
  <c r="AC33" i="166" a="1"/>
  <c r="AC33" i="166" s="1"/>
  <c r="AD33" i="167" s="1"/>
  <c r="AC35" i="165" a="1"/>
  <c r="AC35" i="165" s="1"/>
  <c r="AC35" i="166" a="1"/>
  <c r="AC35" i="166" s="1"/>
  <c r="AD35" i="167" s="1"/>
  <c r="AC36" i="165" a="1"/>
  <c r="AC36" i="165" s="1"/>
  <c r="AC36" i="166" a="1"/>
  <c r="AC36" i="166" s="1"/>
  <c r="AD36" i="167" s="1"/>
  <c r="AC37" i="165" a="1"/>
  <c r="AC37" i="165" s="1"/>
  <c r="AC37" i="166" a="1"/>
  <c r="AC37" i="166" s="1"/>
  <c r="AD37" i="167" s="1"/>
  <c r="AC38" i="165" a="1"/>
  <c r="AC38" i="165" s="1"/>
  <c r="AC38" i="166" a="1"/>
  <c r="AC38" i="166" s="1"/>
  <c r="AD38" i="167" s="1"/>
  <c r="AC39" i="165" a="1"/>
  <c r="AC39" i="165" s="1"/>
  <c r="AC39" i="166" a="1"/>
  <c r="AC39" i="166" s="1"/>
  <c r="AD39" i="167" s="1"/>
  <c r="AC41" i="165" a="1"/>
  <c r="AC41" i="165" s="1"/>
  <c r="AC41" i="166" a="1"/>
  <c r="AC41" i="166" s="1"/>
  <c r="AD41" i="167" s="1"/>
  <c r="AC42" i="165" a="1"/>
  <c r="AC42" i="165" s="1"/>
  <c r="AC42" i="166" a="1"/>
  <c r="AC42" i="166" s="1"/>
  <c r="AD42" i="167" s="1"/>
  <c r="AC44" i="166" a="1"/>
  <c r="AC44" i="166" s="1"/>
  <c r="AC45" i="165" a="1"/>
  <c r="AC45" i="165" s="1"/>
  <c r="AC45" i="166" a="1"/>
  <c r="AC45" i="166" s="1"/>
  <c r="AC46" i="165" a="1"/>
  <c r="AC46" i="165" s="1"/>
  <c r="AC46" i="166" a="1"/>
  <c r="AC46" i="166" s="1"/>
  <c r="AC47" i="165" a="1"/>
  <c r="AC47" i="165" s="1"/>
  <c r="AC47" i="166" a="1"/>
  <c r="AC47" i="166" s="1"/>
  <c r="AC48" i="165" a="1"/>
  <c r="AC48" i="165" s="1"/>
  <c r="AC48" i="166" a="1"/>
  <c r="AC48" i="166" s="1"/>
  <c r="AC49" i="165" a="1"/>
  <c r="AC49" i="165" s="1"/>
  <c r="AC49" i="166" a="1"/>
  <c r="AC49" i="166" s="1"/>
  <c r="AC50" i="165" a="1"/>
  <c r="AC50" i="165" s="1"/>
  <c r="AC50" i="166" a="1"/>
  <c r="AC50" i="166" s="1"/>
  <c r="AC51" i="165" a="1"/>
  <c r="AC51" i="165" s="1"/>
  <c r="AC51" i="166" a="1"/>
  <c r="AC51" i="166" s="1"/>
  <c r="AC52" i="165" a="1"/>
  <c r="AC52" i="165" s="1"/>
  <c r="AC52" i="166" a="1"/>
  <c r="AC52" i="166" s="1"/>
  <c r="AC53" i="165" a="1"/>
  <c r="AC53" i="165" s="1"/>
  <c r="AC53" i="166" a="1"/>
  <c r="AC53" i="166" s="1"/>
  <c r="AC54" i="165" a="1"/>
  <c r="AC54" i="165" s="1"/>
  <c r="AC54" i="166" a="1"/>
  <c r="AC54" i="166" s="1"/>
  <c r="AC55" i="165" a="1"/>
  <c r="AC55" i="165" s="1"/>
  <c r="AC55" i="166" a="1"/>
  <c r="AC55" i="166" s="1"/>
  <c r="AC56" i="165" a="1"/>
  <c r="AC56" i="165" s="1"/>
  <c r="AC56" i="166" a="1"/>
  <c r="AC56" i="166" s="1"/>
  <c r="AC57" i="165" a="1"/>
  <c r="AC57" i="165" s="1"/>
  <c r="AC57" i="166" a="1"/>
  <c r="AC57" i="166" s="1"/>
  <c r="AC59" i="166" a="1"/>
  <c r="AC59" i="166" s="1"/>
  <c r="AC60" i="165" a="1"/>
  <c r="AC60" i="165" s="1"/>
  <c r="AC60" i="166" a="1"/>
  <c r="AC60" i="166" s="1"/>
  <c r="AC61" i="165" a="1"/>
  <c r="AC61" i="165" s="1"/>
  <c r="AC61" i="166" a="1"/>
  <c r="AC61" i="166" s="1"/>
  <c r="AC62" i="165" a="1"/>
  <c r="AC62" i="165" s="1"/>
  <c r="AC62" i="166" a="1"/>
  <c r="AC62" i="166" s="1"/>
  <c r="AC64" i="165" a="1"/>
  <c r="AC64" i="165" s="1"/>
  <c r="AC64" i="166" a="1"/>
  <c r="AC64" i="166" s="1"/>
  <c r="AC65" i="165" a="1"/>
  <c r="AC65" i="165" s="1"/>
  <c r="AC65" i="166" a="1"/>
  <c r="AC65" i="166" s="1"/>
  <c r="AC66" i="165" a="1"/>
  <c r="AC66" i="165" s="1"/>
  <c r="AC66" i="166" a="1"/>
  <c r="AC66" i="166" s="1"/>
  <c r="AC67" i="165" a="1"/>
  <c r="AC67" i="165" s="1"/>
  <c r="AC67" i="166" a="1"/>
  <c r="AC67" i="166" s="1"/>
  <c r="AC72" i="165" a="1"/>
  <c r="AC72" i="165" s="1"/>
  <c r="AC72" i="166" a="1"/>
  <c r="AC72" i="166" s="1"/>
  <c r="AC73" i="165" a="1"/>
  <c r="AC73" i="165" s="1"/>
  <c r="AC73" i="166" a="1"/>
  <c r="AC73" i="166" s="1"/>
  <c r="AC74" i="165" a="1"/>
  <c r="AC74" i="165" s="1"/>
  <c r="AC74" i="166" a="1"/>
  <c r="AC74" i="166" s="1"/>
  <c r="AC75" i="165" a="1"/>
  <c r="AC75" i="165" s="1"/>
  <c r="AC75" i="166" a="1"/>
  <c r="AC75" i="166" s="1"/>
  <c r="AC76" i="165" a="1"/>
  <c r="AC76" i="165" s="1"/>
  <c r="AC76" i="166" a="1"/>
  <c r="AC76" i="166" s="1"/>
  <c r="AC77" i="165" a="1"/>
  <c r="AC77" i="165" s="1"/>
  <c r="AC77" i="166" a="1"/>
  <c r="AC77" i="166" s="1"/>
  <c r="AC78" i="165" a="1"/>
  <c r="AC78" i="165" s="1"/>
  <c r="AC78" i="166" a="1"/>
  <c r="AC78" i="166" s="1"/>
  <c r="AC79" i="165" a="1"/>
  <c r="AC79" i="165" s="1"/>
  <c r="AC79" i="166" a="1"/>
  <c r="AC79" i="166" s="1"/>
  <c r="AC80" i="165" a="1"/>
  <c r="AC80" i="165" s="1"/>
  <c r="AC80" i="166" a="1"/>
  <c r="AC80" i="166" s="1"/>
  <c r="AC81" i="165" a="1"/>
  <c r="AC81" i="165" s="1"/>
  <c r="AC81" i="166" a="1"/>
  <c r="AC81" i="166" s="1"/>
  <c r="AC82" i="165" a="1"/>
  <c r="AC82" i="165" s="1"/>
  <c r="AC82" i="166" a="1"/>
  <c r="AC82" i="166" s="1"/>
  <c r="AC85" i="165" a="1"/>
  <c r="AC85" i="165" s="1"/>
  <c r="AC85" i="166" a="1"/>
  <c r="AC85" i="166" s="1"/>
  <c r="AC86" i="165" a="1"/>
  <c r="AC86" i="165" s="1"/>
  <c r="AC86" i="166" a="1"/>
  <c r="AC86" i="166" s="1"/>
  <c r="AC88" i="165" a="1"/>
  <c r="AC88" i="165" s="1"/>
  <c r="AC88" i="166" a="1"/>
  <c r="AC88" i="166" s="1"/>
  <c r="AC90" i="165" a="1"/>
  <c r="AC90" i="165" s="1"/>
  <c r="AC90" i="166" a="1"/>
  <c r="AC90" i="166" s="1"/>
  <c r="AC91" i="165" a="1"/>
  <c r="AC91" i="165" s="1"/>
  <c r="AC91" i="166" a="1"/>
  <c r="AC91" i="166" s="1"/>
  <c r="U6" i="166" a="1"/>
  <c r="U6" i="166" s="1"/>
  <c r="V6" i="167" s="1"/>
  <c r="U7" i="165" a="1"/>
  <c r="U7" i="165" s="1"/>
  <c r="U7" i="166" a="1"/>
  <c r="U7" i="166" s="1"/>
  <c r="V7" i="167" s="1"/>
  <c r="U8" i="165" a="1"/>
  <c r="U8" i="165" s="1"/>
  <c r="U8" i="166" a="1"/>
  <c r="U8" i="166" s="1"/>
  <c r="V8" i="167" s="1"/>
  <c r="U9" i="165" a="1"/>
  <c r="U9" i="165" s="1"/>
  <c r="U9" i="166" a="1"/>
  <c r="U9" i="166" s="1"/>
  <c r="V9" i="167" s="1"/>
  <c r="U10" i="165" a="1"/>
  <c r="U10" i="165" s="1"/>
  <c r="U10" i="166" a="1"/>
  <c r="U10" i="166" s="1"/>
  <c r="V10" i="167" s="1"/>
  <c r="U13" i="165" a="1"/>
  <c r="U13" i="165" s="1"/>
  <c r="U13" i="166" a="1"/>
  <c r="U13" i="166" s="1"/>
  <c r="V13" i="167" s="1"/>
  <c r="U14" i="165" a="1"/>
  <c r="U14" i="165" s="1"/>
  <c r="U14" i="166" a="1"/>
  <c r="U14" i="166" s="1"/>
  <c r="V14" i="167" s="1"/>
  <c r="U16" i="165" a="1"/>
  <c r="U16" i="165" s="1"/>
  <c r="U16" i="166" a="1"/>
  <c r="U16" i="166" s="1"/>
  <c r="V16" i="167" s="1"/>
  <c r="U18" i="165" a="1"/>
  <c r="U18" i="165" s="1"/>
  <c r="U18" i="166" a="1"/>
  <c r="U18" i="166" s="1"/>
  <c r="V18" i="167" s="1"/>
  <c r="U19" i="165" a="1"/>
  <c r="U19" i="165" s="1"/>
  <c r="U19" i="166" a="1"/>
  <c r="U19" i="166" s="1"/>
  <c r="V19" i="167" s="1"/>
  <c r="U21" i="165" a="1"/>
  <c r="U21" i="165" s="1"/>
  <c r="U21" i="166" a="1"/>
  <c r="U21" i="166" s="1"/>
  <c r="V21" i="167" s="1"/>
  <c r="U22" i="165" a="1"/>
  <c r="U22" i="165" s="1"/>
  <c r="U22" i="166" a="1"/>
  <c r="U22" i="166" s="1"/>
  <c r="V22" i="167" s="1"/>
  <c r="U23" i="165" a="1"/>
  <c r="U23" i="165" s="1"/>
  <c r="U23" i="166" a="1"/>
  <c r="U23" i="166" s="1"/>
  <c r="V23" i="167" s="1"/>
  <c r="U24" i="165" a="1"/>
  <c r="U24" i="165" s="1"/>
  <c r="U24" i="166" a="1"/>
  <c r="U24" i="166" s="1"/>
  <c r="V24" i="167" s="1"/>
  <c r="U25" i="165" a="1"/>
  <c r="U25" i="165" s="1"/>
  <c r="U25" i="166" a="1"/>
  <c r="U25" i="166" s="1"/>
  <c r="V25" i="167" s="1"/>
  <c r="U26" i="165" a="1"/>
  <c r="U26" i="165" s="1"/>
  <c r="U26" i="166" a="1"/>
  <c r="U26" i="166" s="1"/>
  <c r="V26" i="167" s="1"/>
  <c r="U28" i="165" a="1"/>
  <c r="U28" i="165" s="1"/>
  <c r="U28" i="166" a="1"/>
  <c r="U28" i="166" s="1"/>
  <c r="V28" i="167" s="1"/>
  <c r="U29" i="165" a="1"/>
  <c r="U29" i="165" s="1"/>
  <c r="U29" i="166" a="1"/>
  <c r="U29" i="166" s="1"/>
  <c r="V29" i="167" s="1"/>
  <c r="U30" i="165" a="1"/>
  <c r="U30" i="165" s="1"/>
  <c r="U30" i="166" a="1"/>
  <c r="U30" i="166" s="1"/>
  <c r="V30" i="167" s="1"/>
  <c r="U31" i="165" a="1"/>
  <c r="U31" i="165" s="1"/>
  <c r="U31" i="166" a="1"/>
  <c r="U31" i="166" s="1"/>
  <c r="V31" i="167" s="1"/>
  <c r="U32" i="165" a="1"/>
  <c r="U32" i="165" s="1"/>
  <c r="U32" i="166" a="1"/>
  <c r="U32" i="166" s="1"/>
  <c r="V32" i="167" s="1"/>
  <c r="U33" i="165" a="1"/>
  <c r="U33" i="165" s="1"/>
  <c r="U33" i="166" a="1"/>
  <c r="U33" i="166" s="1"/>
  <c r="V33" i="167" s="1"/>
  <c r="U35" i="165" a="1"/>
  <c r="U35" i="165" s="1"/>
  <c r="U35" i="166" a="1"/>
  <c r="U35" i="166" s="1"/>
  <c r="V35" i="167" s="1"/>
  <c r="U36" i="165" a="1"/>
  <c r="U36" i="165" s="1"/>
  <c r="U36" i="166" a="1"/>
  <c r="U36" i="166" s="1"/>
  <c r="V36" i="167" s="1"/>
  <c r="U37" i="165" a="1"/>
  <c r="U37" i="165" s="1"/>
  <c r="U37" i="166" a="1"/>
  <c r="U37" i="166" s="1"/>
  <c r="V37" i="167" s="1"/>
  <c r="U38" i="165" a="1"/>
  <c r="U38" i="165" s="1"/>
  <c r="U38" i="166" a="1"/>
  <c r="U38" i="166" s="1"/>
  <c r="V38" i="167" s="1"/>
  <c r="U39" i="165" a="1"/>
  <c r="U39" i="165" s="1"/>
  <c r="U39" i="166" a="1"/>
  <c r="U39" i="166" s="1"/>
  <c r="V39" i="167" s="1"/>
  <c r="U41" i="165" a="1"/>
  <c r="U41" i="165" s="1"/>
  <c r="U41" i="166" a="1"/>
  <c r="U41" i="166" s="1"/>
  <c r="V41" i="167" s="1"/>
  <c r="U42" i="165" a="1"/>
  <c r="U42" i="165" s="1"/>
  <c r="U42" i="166" a="1"/>
  <c r="U42" i="166" s="1"/>
  <c r="V42" i="167" s="1"/>
  <c r="U44" i="166" a="1"/>
  <c r="U44" i="166" s="1"/>
  <c r="U45" i="165" a="1"/>
  <c r="U45" i="165" s="1"/>
  <c r="U45" i="166" a="1"/>
  <c r="U45" i="166" s="1"/>
  <c r="U46" i="165" a="1"/>
  <c r="U46" i="165" s="1"/>
  <c r="U46" i="166" a="1"/>
  <c r="U46" i="166" s="1"/>
  <c r="U47" i="165" a="1"/>
  <c r="U47" i="165" s="1"/>
  <c r="U47" i="166" a="1"/>
  <c r="U47" i="166" s="1"/>
  <c r="U48" i="165" a="1"/>
  <c r="U48" i="165" s="1"/>
  <c r="U48" i="166" a="1"/>
  <c r="U48" i="166" s="1"/>
  <c r="U49" i="165" a="1"/>
  <c r="U49" i="165" s="1"/>
  <c r="U49" i="166" a="1"/>
  <c r="U49" i="166" s="1"/>
  <c r="U50" i="165" a="1"/>
  <c r="U50" i="165" s="1"/>
  <c r="U50" i="166" a="1"/>
  <c r="U50" i="166" s="1"/>
  <c r="U51" i="165" a="1"/>
  <c r="U51" i="165" s="1"/>
  <c r="U51" i="166" a="1"/>
  <c r="U51" i="166" s="1"/>
  <c r="U52" i="165" a="1"/>
  <c r="U52" i="165" s="1"/>
  <c r="U52" i="166" a="1"/>
  <c r="U52" i="166" s="1"/>
  <c r="U53" i="165" a="1"/>
  <c r="U53" i="165" s="1"/>
  <c r="U53" i="166" a="1"/>
  <c r="U53" i="166" s="1"/>
  <c r="U54" i="165" a="1"/>
  <c r="U54" i="165" s="1"/>
  <c r="U54" i="166" a="1"/>
  <c r="U54" i="166" s="1"/>
  <c r="U55" i="165" a="1"/>
  <c r="U55" i="165" s="1"/>
  <c r="U55" i="166" a="1"/>
  <c r="U55" i="166" s="1"/>
  <c r="U56" i="165" a="1"/>
  <c r="U56" i="165" s="1"/>
  <c r="U56" i="166" a="1"/>
  <c r="U56" i="166" s="1"/>
  <c r="U57" i="165" a="1"/>
  <c r="U57" i="165" s="1"/>
  <c r="U57" i="166" a="1"/>
  <c r="U57" i="166" s="1"/>
  <c r="U59" i="166" a="1"/>
  <c r="U59" i="166" s="1"/>
  <c r="U60" i="165" a="1"/>
  <c r="U60" i="165" s="1"/>
  <c r="U60" i="166" a="1"/>
  <c r="U60" i="166" s="1"/>
  <c r="U61" i="165" a="1"/>
  <c r="U61" i="165" s="1"/>
  <c r="U61" i="166" a="1"/>
  <c r="U61" i="166" s="1"/>
  <c r="U62" i="165" a="1"/>
  <c r="U62" i="165" s="1"/>
  <c r="U62" i="166" a="1"/>
  <c r="U62" i="166" s="1"/>
  <c r="U64" i="165" a="1"/>
  <c r="U64" i="165" s="1"/>
  <c r="U64" i="166" a="1"/>
  <c r="U64" i="166" s="1"/>
  <c r="U65" i="165" a="1"/>
  <c r="U65" i="165" s="1"/>
  <c r="U65" i="166" a="1"/>
  <c r="U65" i="166" s="1"/>
  <c r="U66" i="165" a="1"/>
  <c r="U66" i="165" s="1"/>
  <c r="U66" i="166" a="1"/>
  <c r="U66" i="166" s="1"/>
  <c r="U67" i="165" a="1"/>
  <c r="U67" i="165" s="1"/>
  <c r="U67" i="166" a="1"/>
  <c r="U67" i="166" s="1"/>
  <c r="U72" i="166" a="1"/>
  <c r="U72" i="166" s="1"/>
  <c r="U73" i="165" a="1"/>
  <c r="U73" i="165" s="1"/>
  <c r="U73" i="166" a="1"/>
  <c r="U73" i="166" s="1"/>
  <c r="U74" i="165" a="1"/>
  <c r="U74" i="165" s="1"/>
  <c r="U74" i="166" a="1"/>
  <c r="U74" i="166" s="1"/>
  <c r="U75" i="165" a="1"/>
  <c r="U75" i="165" s="1"/>
  <c r="U75" i="166" a="1"/>
  <c r="U75" i="166" s="1"/>
  <c r="U76" i="165" a="1"/>
  <c r="U76" i="165" s="1"/>
  <c r="U76" i="166" a="1"/>
  <c r="U76" i="166" s="1"/>
  <c r="U77" i="165" a="1"/>
  <c r="U77" i="165" s="1"/>
  <c r="U77" i="166" a="1"/>
  <c r="U77" i="166" s="1"/>
  <c r="U78" i="165" a="1"/>
  <c r="U78" i="165" s="1"/>
  <c r="U78" i="166" a="1"/>
  <c r="U78" i="166" s="1"/>
  <c r="U79" i="165" a="1"/>
  <c r="U79" i="165" s="1"/>
  <c r="U79" i="166" a="1"/>
  <c r="U79" i="166" s="1"/>
  <c r="U80" i="165" a="1"/>
  <c r="U80" i="165" s="1"/>
  <c r="U80" i="166" a="1"/>
  <c r="U80" i="166" s="1"/>
  <c r="U81" i="165" a="1"/>
  <c r="U81" i="165" s="1"/>
  <c r="U81" i="166" a="1"/>
  <c r="U81" i="166" s="1"/>
  <c r="U82" i="165" a="1"/>
  <c r="U82" i="165" s="1"/>
  <c r="U82" i="166" a="1"/>
  <c r="U82" i="166" s="1"/>
  <c r="U85" i="165" a="1"/>
  <c r="U85" i="165" s="1"/>
  <c r="U85" i="166" a="1"/>
  <c r="U85" i="166" s="1"/>
  <c r="U86" i="165" a="1"/>
  <c r="U86" i="165" s="1"/>
  <c r="U86" i="166" a="1"/>
  <c r="U86" i="166" s="1"/>
  <c r="U88" i="165" a="1"/>
  <c r="U88" i="165" s="1"/>
  <c r="U88" i="166" a="1"/>
  <c r="U88" i="166" s="1"/>
  <c r="U90" i="165" a="1"/>
  <c r="U90" i="165" s="1"/>
  <c r="U90" i="166" a="1"/>
  <c r="U90" i="166" s="1"/>
  <c r="U91" i="165" a="1"/>
  <c r="U91" i="165" s="1"/>
  <c r="U91" i="166" a="1"/>
  <c r="U91" i="166" s="1"/>
  <c r="Q6" i="166" a="1"/>
  <c r="Q6" i="166" s="1"/>
  <c r="R6" i="167" s="1"/>
  <c r="Q7" i="165" a="1"/>
  <c r="Q7" i="165" s="1"/>
  <c r="Q7" i="166" a="1"/>
  <c r="Q7" i="166" s="1"/>
  <c r="R7" i="167" s="1"/>
  <c r="Q8" i="165" a="1"/>
  <c r="Q8" i="165" s="1"/>
  <c r="Q8" i="166" a="1"/>
  <c r="Q8" i="166" s="1"/>
  <c r="R8" i="167" s="1"/>
  <c r="Q9" i="165" a="1"/>
  <c r="Q9" i="165" s="1"/>
  <c r="Q9" i="166" a="1"/>
  <c r="Q9" i="166" s="1"/>
  <c r="R9" i="167" s="1"/>
  <c r="Q10" i="165" a="1"/>
  <c r="Q10" i="165" s="1"/>
  <c r="Q10" i="166" a="1"/>
  <c r="Q10" i="166" s="1"/>
  <c r="R10" i="167" s="1"/>
  <c r="Q13" i="165" a="1"/>
  <c r="Q13" i="165" s="1"/>
  <c r="Q13" i="166" a="1"/>
  <c r="Q13" i="166" s="1"/>
  <c r="R13" i="167" s="1"/>
  <c r="Q14" i="165" a="1"/>
  <c r="Q14" i="165" s="1"/>
  <c r="Q14" i="166" a="1"/>
  <c r="Q14" i="166" s="1"/>
  <c r="R14" i="167" s="1"/>
  <c r="Q16" i="165" a="1"/>
  <c r="Q16" i="165" s="1"/>
  <c r="Q16" i="166" a="1"/>
  <c r="Q16" i="166" s="1"/>
  <c r="R16" i="167" s="1"/>
  <c r="Q18" i="165" a="1"/>
  <c r="Q18" i="165" s="1"/>
  <c r="Q18" i="166" a="1"/>
  <c r="Q18" i="166" s="1"/>
  <c r="R18" i="167" s="1"/>
  <c r="Q19" i="165" a="1"/>
  <c r="Q19" i="165" s="1"/>
  <c r="Q19" i="166" a="1"/>
  <c r="Q19" i="166" s="1"/>
  <c r="R19" i="167" s="1"/>
  <c r="Q21" i="165" a="1"/>
  <c r="Q21" i="165" s="1"/>
  <c r="Q21" i="166" a="1"/>
  <c r="Q21" i="166" s="1"/>
  <c r="R21" i="167" s="1"/>
  <c r="Q22" i="165" a="1"/>
  <c r="Q22" i="165" s="1"/>
  <c r="Q22" i="166" a="1"/>
  <c r="Q22" i="166" s="1"/>
  <c r="R22" i="167" s="1"/>
  <c r="Q23" i="165" a="1"/>
  <c r="Q23" i="165" s="1"/>
  <c r="Q23" i="166" a="1"/>
  <c r="Q23" i="166" s="1"/>
  <c r="R23" i="167" s="1"/>
  <c r="Q24" i="165" a="1"/>
  <c r="Q24" i="165" s="1"/>
  <c r="Q24" i="166" a="1"/>
  <c r="Q24" i="166" s="1"/>
  <c r="R24" i="167" s="1"/>
  <c r="Q25" i="165" a="1"/>
  <c r="Q25" i="165" s="1"/>
  <c r="Q25" i="166" a="1"/>
  <c r="Q25" i="166" s="1"/>
  <c r="R25" i="167" s="1"/>
  <c r="Q26" i="165" a="1"/>
  <c r="Q26" i="165" s="1"/>
  <c r="Q26" i="166" a="1"/>
  <c r="Q26" i="166" s="1"/>
  <c r="R26" i="167" s="1"/>
  <c r="Q28" i="165" a="1"/>
  <c r="Q28" i="165" s="1"/>
  <c r="Q28" i="166" a="1"/>
  <c r="Q28" i="166" s="1"/>
  <c r="R28" i="167" s="1"/>
  <c r="Q29" i="165" a="1"/>
  <c r="Q29" i="165" s="1"/>
  <c r="Q29" i="166" a="1"/>
  <c r="Q29" i="166" s="1"/>
  <c r="R29" i="167" s="1"/>
  <c r="Q30" i="165" a="1"/>
  <c r="Q30" i="165" s="1"/>
  <c r="Q30" i="166" a="1"/>
  <c r="Q30" i="166" s="1"/>
  <c r="R30" i="167" s="1"/>
  <c r="Q31" i="165" a="1"/>
  <c r="Q31" i="165" s="1"/>
  <c r="Q31" i="166" a="1"/>
  <c r="Q31" i="166" s="1"/>
  <c r="R31" i="167" s="1"/>
  <c r="Q32" i="165" a="1"/>
  <c r="Q32" i="165" s="1"/>
  <c r="Q32" i="166" a="1"/>
  <c r="Q32" i="166" s="1"/>
  <c r="R32" i="167" s="1"/>
  <c r="Q33" i="165" a="1"/>
  <c r="Q33" i="165" s="1"/>
  <c r="Q33" i="166" a="1"/>
  <c r="Q33" i="166" s="1"/>
  <c r="R33" i="167" s="1"/>
  <c r="Q35" i="165" a="1"/>
  <c r="Q35" i="165" s="1"/>
  <c r="Q35" i="166" a="1"/>
  <c r="Q35" i="166" s="1"/>
  <c r="R35" i="167" s="1"/>
  <c r="Q36" i="165" a="1"/>
  <c r="Q36" i="165" s="1"/>
  <c r="Q36" i="166" a="1"/>
  <c r="Q36" i="166" s="1"/>
  <c r="R36" i="167" s="1"/>
  <c r="Q37" i="165" a="1"/>
  <c r="Q37" i="165" s="1"/>
  <c r="Q37" i="166" a="1"/>
  <c r="Q37" i="166" s="1"/>
  <c r="R37" i="167" s="1"/>
  <c r="Q38" i="165" a="1"/>
  <c r="Q38" i="165" s="1"/>
  <c r="Q38" i="166" a="1"/>
  <c r="Q38" i="166" s="1"/>
  <c r="R38" i="167" s="1"/>
  <c r="Q39" i="165" a="1"/>
  <c r="Q39" i="165" s="1"/>
  <c r="Q39" i="166" a="1"/>
  <c r="Q39" i="166" s="1"/>
  <c r="R39" i="167" s="1"/>
  <c r="Q41" i="165" a="1"/>
  <c r="Q41" i="165" s="1"/>
  <c r="Q41" i="166" a="1"/>
  <c r="Q41" i="166" s="1"/>
  <c r="R41" i="167" s="1"/>
  <c r="Q42" i="165" a="1"/>
  <c r="Q42" i="165" s="1"/>
  <c r="Q42" i="166" a="1"/>
  <c r="Q42" i="166" s="1"/>
  <c r="R42" i="167" s="1"/>
  <c r="Q44" i="166" a="1"/>
  <c r="Q44" i="166" s="1"/>
  <c r="Q45" i="165" a="1"/>
  <c r="Q45" i="165" s="1"/>
  <c r="Q45" i="166" a="1"/>
  <c r="Q45" i="166" s="1"/>
  <c r="Q46" i="165" a="1"/>
  <c r="Q46" i="165" s="1"/>
  <c r="Q46" i="166" a="1"/>
  <c r="Q46" i="166" s="1"/>
  <c r="Q47" i="165" a="1"/>
  <c r="Q47" i="165" s="1"/>
  <c r="Q47" i="166" a="1"/>
  <c r="Q47" i="166" s="1"/>
  <c r="Q48" i="165" a="1"/>
  <c r="Q48" i="165" s="1"/>
  <c r="Q48" i="166" a="1"/>
  <c r="Q48" i="166" s="1"/>
  <c r="Q49" i="165" a="1"/>
  <c r="Q49" i="165" s="1"/>
  <c r="Q49" i="166" a="1"/>
  <c r="Q49" i="166" s="1"/>
  <c r="Q50" i="165" a="1"/>
  <c r="Q50" i="165" s="1"/>
  <c r="Q50" i="166" a="1"/>
  <c r="Q50" i="166" s="1"/>
  <c r="Q51" i="165" a="1"/>
  <c r="Q51" i="165" s="1"/>
  <c r="Q51" i="166" a="1"/>
  <c r="Q51" i="166" s="1"/>
  <c r="Q52" i="165" a="1"/>
  <c r="Q52" i="165" s="1"/>
  <c r="Q52" i="166" a="1"/>
  <c r="Q52" i="166" s="1"/>
  <c r="Q53" i="165" a="1"/>
  <c r="Q53" i="165" s="1"/>
  <c r="Q53" i="166" a="1"/>
  <c r="Q53" i="166" s="1"/>
  <c r="Q54" i="165" a="1"/>
  <c r="Q54" i="165" s="1"/>
  <c r="Q54" i="166" a="1"/>
  <c r="Q54" i="166" s="1"/>
  <c r="Q55" i="165" a="1"/>
  <c r="Q55" i="165" s="1"/>
  <c r="Q55" i="166" a="1"/>
  <c r="Q55" i="166" s="1"/>
  <c r="Q56" i="165" a="1"/>
  <c r="Q56" i="165" s="1"/>
  <c r="Q56" i="166" a="1"/>
  <c r="Q56" i="166" s="1"/>
  <c r="Q57" i="165" a="1"/>
  <c r="Q57" i="165" s="1"/>
  <c r="Q57" i="166" a="1"/>
  <c r="Q57" i="166" s="1"/>
  <c r="Q59" i="166" a="1"/>
  <c r="Q59" i="166" s="1"/>
  <c r="Q60" i="165" a="1"/>
  <c r="Q60" i="165" s="1"/>
  <c r="Q60" i="166" a="1"/>
  <c r="Q60" i="166" s="1"/>
  <c r="Q61" i="165" a="1"/>
  <c r="Q61" i="165" s="1"/>
  <c r="Q61" i="166" a="1"/>
  <c r="Q61" i="166" s="1"/>
  <c r="Q62" i="165" a="1"/>
  <c r="Q62" i="165" s="1"/>
  <c r="Q62" i="166" a="1"/>
  <c r="Q62" i="166" s="1"/>
  <c r="Q64" i="165" a="1"/>
  <c r="Q64" i="165" s="1"/>
  <c r="Q64" i="166" a="1"/>
  <c r="Q64" i="166" s="1"/>
  <c r="Q65" i="165" a="1"/>
  <c r="Q65" i="165" s="1"/>
  <c r="Q65" i="166" a="1"/>
  <c r="Q65" i="166" s="1"/>
  <c r="Q66" i="165" a="1"/>
  <c r="Q66" i="165" s="1"/>
  <c r="Q66" i="166" a="1"/>
  <c r="Q66" i="166" s="1"/>
  <c r="Q67" i="165" a="1"/>
  <c r="Q67" i="165" s="1"/>
  <c r="Q67" i="166" a="1"/>
  <c r="Q67" i="166" s="1"/>
  <c r="Q72" i="166" a="1"/>
  <c r="Q72" i="166" s="1"/>
  <c r="Q73" i="165" a="1"/>
  <c r="Q73" i="165" s="1"/>
  <c r="Q73" i="166" a="1"/>
  <c r="Q73" i="166" s="1"/>
  <c r="Q74" i="165" a="1"/>
  <c r="Q74" i="165" s="1"/>
  <c r="Q74" i="166" a="1"/>
  <c r="Q74" i="166" s="1"/>
  <c r="Q75" i="165" a="1"/>
  <c r="Q75" i="165" s="1"/>
  <c r="Q75" i="166" a="1"/>
  <c r="Q75" i="166" s="1"/>
  <c r="Q76" i="165" a="1"/>
  <c r="Q76" i="165" s="1"/>
  <c r="Q76" i="166" a="1"/>
  <c r="Q76" i="166" s="1"/>
  <c r="Q77" i="165" a="1"/>
  <c r="Q77" i="165" s="1"/>
  <c r="Q77" i="166" a="1"/>
  <c r="Q77" i="166" s="1"/>
  <c r="Q78" i="165" a="1"/>
  <c r="Q78" i="165" s="1"/>
  <c r="Q78" i="166" a="1"/>
  <c r="Q78" i="166" s="1"/>
  <c r="Q79" i="165" a="1"/>
  <c r="Q79" i="165" s="1"/>
  <c r="Q79" i="166" a="1"/>
  <c r="Q79" i="166" s="1"/>
  <c r="Q80" i="165" a="1"/>
  <c r="Q80" i="165" s="1"/>
  <c r="Q80" i="166" a="1"/>
  <c r="Q80" i="166" s="1"/>
  <c r="Q81" i="165" a="1"/>
  <c r="Q81" i="165" s="1"/>
  <c r="Q81" i="166" a="1"/>
  <c r="Q81" i="166" s="1"/>
  <c r="Q82" i="165" a="1"/>
  <c r="Q82" i="165" s="1"/>
  <c r="Q82" i="166" a="1"/>
  <c r="Q82" i="166" s="1"/>
  <c r="Q85" i="165" a="1"/>
  <c r="Q85" i="165" s="1"/>
  <c r="Q85" i="166" a="1"/>
  <c r="Q85" i="166" s="1"/>
  <c r="Q86" i="165" a="1"/>
  <c r="Q86" i="165" s="1"/>
  <c r="Q86" i="166" a="1"/>
  <c r="Q86" i="166" s="1"/>
  <c r="Q88" i="165" a="1"/>
  <c r="Q88" i="165" s="1"/>
  <c r="Q88" i="166" a="1"/>
  <c r="Q88" i="166" s="1"/>
  <c r="Q90" i="165" a="1"/>
  <c r="Q90" i="165" s="1"/>
  <c r="Q90" i="166" a="1"/>
  <c r="Q90" i="166" s="1"/>
  <c r="Q91" i="165" a="1"/>
  <c r="Q91" i="165" s="1"/>
  <c r="Q91" i="166" a="1"/>
  <c r="Q91" i="166" s="1"/>
  <c r="I6" i="152"/>
  <c r="AL6" i="166" a="1"/>
  <c r="AL6" i="166" s="1"/>
  <c r="AM6" i="167" s="1"/>
  <c r="I7" i="152"/>
  <c r="AL7" i="165" s="1" a="1"/>
  <c r="AL7" i="165" s="1"/>
  <c r="AL7" i="166" a="1"/>
  <c r="AL7" i="166" s="1"/>
  <c r="AM7" i="167" s="1"/>
  <c r="I8" i="152"/>
  <c r="AL8" i="165" s="1" a="1"/>
  <c r="AL8" i="165" s="1"/>
  <c r="AL8" i="166" a="1"/>
  <c r="AL8" i="166" s="1"/>
  <c r="AM8" i="167" s="1"/>
  <c r="I9" i="152"/>
  <c r="AL9" i="165" s="1" a="1"/>
  <c r="AL9" i="165" s="1"/>
  <c r="AL9" i="166" a="1"/>
  <c r="AL9" i="166" s="1"/>
  <c r="AM9" i="167" s="1"/>
  <c r="I10" i="152"/>
  <c r="AL10" i="165" s="1" a="1"/>
  <c r="AL10" i="165" s="1"/>
  <c r="AL10" i="166" a="1"/>
  <c r="AL10" i="166" s="1"/>
  <c r="AM10" i="167" s="1"/>
  <c r="I13" i="152"/>
  <c r="AL13" i="165" s="1" a="1"/>
  <c r="AL13" i="165" s="1"/>
  <c r="AL13" i="166" a="1"/>
  <c r="AL13" i="166" s="1"/>
  <c r="AM13" i="167" s="1"/>
  <c r="I14" i="152"/>
  <c r="AL14" i="165" s="1" a="1"/>
  <c r="AL14" i="165" s="1"/>
  <c r="AL14" i="166" a="1"/>
  <c r="AL14" i="166" s="1"/>
  <c r="AM14" i="167" s="1"/>
  <c r="I16" i="152"/>
  <c r="AL16" i="165" s="1" a="1"/>
  <c r="AL16" i="165" s="1"/>
  <c r="AL16" i="166" a="1"/>
  <c r="AL16" i="166" s="1"/>
  <c r="AM16" i="167" s="1"/>
  <c r="I18" i="152"/>
  <c r="AL18" i="165" s="1" a="1"/>
  <c r="AL18" i="165" s="1"/>
  <c r="AL18" i="166" a="1"/>
  <c r="AL18" i="166" s="1"/>
  <c r="AM18" i="167" s="1"/>
  <c r="I19" i="152"/>
  <c r="AL19" i="165" s="1" a="1"/>
  <c r="AL19" i="165" s="1"/>
  <c r="AL19" i="166" a="1"/>
  <c r="AL19" i="166" s="1"/>
  <c r="AM19" i="167" s="1"/>
  <c r="I21" i="152"/>
  <c r="AL21" i="165" s="1" a="1"/>
  <c r="AL21" i="165" s="1"/>
  <c r="AL21" i="166" a="1"/>
  <c r="AL21" i="166" s="1"/>
  <c r="AM21" i="167" s="1"/>
  <c r="I22" i="152"/>
  <c r="AL22" i="165" s="1" a="1"/>
  <c r="AL22" i="165" s="1"/>
  <c r="AL22" i="166" a="1"/>
  <c r="AL22" i="166" s="1"/>
  <c r="AM22" i="167" s="1"/>
  <c r="I23" i="152"/>
  <c r="AL23" i="165" s="1" a="1"/>
  <c r="AL23" i="165" s="1"/>
  <c r="AL23" i="166" a="1"/>
  <c r="AL23" i="166" s="1"/>
  <c r="AM23" i="167" s="1"/>
  <c r="I24" i="152"/>
  <c r="AL24" i="165" s="1" a="1"/>
  <c r="AL24" i="165" s="1"/>
  <c r="AL24" i="166" a="1"/>
  <c r="AL24" i="166" s="1"/>
  <c r="AM24" i="167" s="1"/>
  <c r="I25" i="152"/>
  <c r="AL25" i="165" s="1" a="1"/>
  <c r="AL25" i="165" s="1"/>
  <c r="AL25" i="166" a="1"/>
  <c r="AL25" i="166" s="1"/>
  <c r="AM25" i="167" s="1"/>
  <c r="I26" i="152"/>
  <c r="AL26" i="165" s="1" a="1"/>
  <c r="AL26" i="165" s="1"/>
  <c r="AL26" i="166" a="1"/>
  <c r="AL26" i="166" s="1"/>
  <c r="AM26" i="167" s="1"/>
  <c r="I28" i="152"/>
  <c r="AL28" i="165" s="1" a="1"/>
  <c r="AL28" i="165" s="1"/>
  <c r="AL28" i="166" a="1"/>
  <c r="AL28" i="166" s="1"/>
  <c r="AM28" i="167" s="1"/>
  <c r="I29" i="152"/>
  <c r="AL29" i="165" s="1" a="1"/>
  <c r="AL29" i="165" s="1"/>
  <c r="AL29" i="166" a="1"/>
  <c r="AL29" i="166" s="1"/>
  <c r="AM29" i="167" s="1"/>
  <c r="I30" i="152"/>
  <c r="AL30" i="165" s="1" a="1"/>
  <c r="AL30" i="165" s="1"/>
  <c r="AL30" i="166" a="1"/>
  <c r="AL30" i="166" s="1"/>
  <c r="AM30" i="167" s="1"/>
  <c r="I31" i="152"/>
  <c r="AL31" i="165" s="1" a="1"/>
  <c r="AL31" i="165" s="1"/>
  <c r="AL31" i="166" a="1"/>
  <c r="AL31" i="166" s="1"/>
  <c r="AM31" i="167" s="1"/>
  <c r="I32" i="152"/>
  <c r="AL32" i="165" s="1" a="1"/>
  <c r="AL32" i="165" s="1"/>
  <c r="AL32" i="166" a="1"/>
  <c r="AL32" i="166" s="1"/>
  <c r="AM32" i="167" s="1"/>
  <c r="I33" i="152"/>
  <c r="AL33" i="165" s="1" a="1"/>
  <c r="AL33" i="165" s="1"/>
  <c r="AL33" i="166" a="1"/>
  <c r="AL33" i="166" s="1"/>
  <c r="AM33" i="167" s="1"/>
  <c r="I35" i="152"/>
  <c r="AL35" i="165" s="1" a="1"/>
  <c r="AL35" i="165" s="1"/>
  <c r="AL35" i="166" a="1"/>
  <c r="AL35" i="166" s="1"/>
  <c r="AM35" i="167" s="1"/>
  <c r="I36" i="152"/>
  <c r="AL36" i="165" s="1" a="1"/>
  <c r="AL36" i="165" s="1"/>
  <c r="AL36" i="166" a="1"/>
  <c r="AL36" i="166" s="1"/>
  <c r="AM36" i="167" s="1"/>
  <c r="I37" i="152"/>
  <c r="AL37" i="165" s="1" a="1"/>
  <c r="AL37" i="165" s="1"/>
  <c r="AL37" i="166" a="1"/>
  <c r="AL37" i="166" s="1"/>
  <c r="AM37" i="167" s="1"/>
  <c r="I38" i="152"/>
  <c r="AL38" i="165" s="1" a="1"/>
  <c r="AL38" i="165" s="1"/>
  <c r="AL38" i="166" a="1"/>
  <c r="AL38" i="166" s="1"/>
  <c r="AM38" i="167" s="1"/>
  <c r="I39" i="152"/>
  <c r="AL39" i="165" s="1" a="1"/>
  <c r="AL39" i="165" s="1"/>
  <c r="AL39" i="166" a="1"/>
  <c r="AL39" i="166" s="1"/>
  <c r="AM39" i="167" s="1"/>
  <c r="I41" i="152"/>
  <c r="AL41" i="165" s="1" a="1"/>
  <c r="AL41" i="165" s="1"/>
  <c r="AL41" i="166" a="1"/>
  <c r="AL41" i="166" s="1"/>
  <c r="AM41" i="167" s="1"/>
  <c r="I42" i="152"/>
  <c r="AL42" i="165" s="1" a="1"/>
  <c r="AL42" i="165" s="1"/>
  <c r="AL42" i="166" a="1"/>
  <c r="AL42" i="166" s="1"/>
  <c r="AM42" i="167" s="1"/>
  <c r="I44" i="152"/>
  <c r="AL44" i="166" a="1"/>
  <c r="AL44" i="166" s="1"/>
  <c r="I45" i="152"/>
  <c r="AL45" i="165" s="1" a="1"/>
  <c r="AL45" i="165" s="1"/>
  <c r="AL45" i="166" a="1"/>
  <c r="AL45" i="166" s="1"/>
  <c r="I46" i="152"/>
  <c r="AL46" i="165" s="1" a="1"/>
  <c r="AL46" i="165" s="1"/>
  <c r="AL46" i="166" a="1"/>
  <c r="AL46" i="166" s="1"/>
  <c r="I47" i="152"/>
  <c r="AL47" i="165" s="1" a="1"/>
  <c r="AL47" i="165" s="1"/>
  <c r="AL47" i="166" a="1"/>
  <c r="AL47" i="166" s="1"/>
  <c r="I48" i="152"/>
  <c r="AL48" i="165" s="1" a="1"/>
  <c r="AL48" i="165" s="1"/>
  <c r="AL48" i="166" a="1"/>
  <c r="AL48" i="166" s="1"/>
  <c r="I49" i="152"/>
  <c r="AL49" i="165" s="1" a="1"/>
  <c r="AL49" i="165" s="1"/>
  <c r="AL49" i="166" a="1"/>
  <c r="AL49" i="166" s="1"/>
  <c r="I50" i="152"/>
  <c r="AL50" i="165" s="1" a="1"/>
  <c r="AL50" i="165" s="1"/>
  <c r="AL50" i="166" a="1"/>
  <c r="AL50" i="166" s="1"/>
  <c r="I51" i="152"/>
  <c r="AL51" i="165" s="1" a="1"/>
  <c r="AL51" i="165" s="1"/>
  <c r="AL51" i="166" a="1"/>
  <c r="AL51" i="166" s="1"/>
  <c r="I52" i="152"/>
  <c r="AL52" i="165" s="1" a="1"/>
  <c r="AL52" i="165" s="1"/>
  <c r="AL52" i="166" a="1"/>
  <c r="AL52" i="166" s="1"/>
  <c r="I53" i="152"/>
  <c r="AL53" i="165" s="1" a="1"/>
  <c r="AL53" i="165" s="1"/>
  <c r="AL53" i="166" a="1"/>
  <c r="AL53" i="166" s="1"/>
  <c r="I54" i="152"/>
  <c r="AL54" i="165" s="1" a="1"/>
  <c r="AL54" i="165" s="1"/>
  <c r="AL54" i="166" a="1"/>
  <c r="AL54" i="166" s="1"/>
  <c r="I55" i="152"/>
  <c r="AL55" i="165" s="1" a="1"/>
  <c r="AL55" i="165" s="1"/>
  <c r="AL55" i="166" a="1"/>
  <c r="AL55" i="166" s="1"/>
  <c r="I56" i="152"/>
  <c r="AL56" i="165" s="1" a="1"/>
  <c r="AL56" i="165" s="1"/>
  <c r="AL56" i="166" a="1"/>
  <c r="AL56" i="166" s="1"/>
  <c r="I57" i="152"/>
  <c r="AL57" i="165" s="1" a="1"/>
  <c r="AL57" i="165" s="1"/>
  <c r="AL57" i="166" a="1"/>
  <c r="AL57" i="166" s="1"/>
  <c r="I59" i="152"/>
  <c r="AL59" i="166" a="1"/>
  <c r="AL59" i="166" s="1"/>
  <c r="I60" i="152"/>
  <c r="AL60" i="165" s="1" a="1"/>
  <c r="AL60" i="165" s="1"/>
  <c r="AL60" i="166" a="1"/>
  <c r="AL60" i="166" s="1"/>
  <c r="I61" i="152"/>
  <c r="AL61" i="165" s="1" a="1"/>
  <c r="AL61" i="165" s="1"/>
  <c r="AL61" i="166" a="1"/>
  <c r="AL61" i="166" s="1"/>
  <c r="I62" i="152"/>
  <c r="AL62" i="165" s="1" a="1"/>
  <c r="AL62" i="165" s="1"/>
  <c r="AL62" i="166" a="1"/>
  <c r="AL62" i="166" s="1"/>
  <c r="I64" i="152"/>
  <c r="AL64" i="165" s="1" a="1"/>
  <c r="AL64" i="165" s="1"/>
  <c r="AL64" i="166" a="1"/>
  <c r="AL64" i="166" s="1"/>
  <c r="I65" i="152"/>
  <c r="AL65" i="165" s="1" a="1"/>
  <c r="AL65" i="165" s="1"/>
  <c r="AL65" i="166" a="1"/>
  <c r="AL65" i="166" s="1"/>
  <c r="I66" i="152"/>
  <c r="AL66" i="165" s="1" a="1"/>
  <c r="AL66" i="165" s="1"/>
  <c r="AL66" i="166" a="1"/>
  <c r="AL66" i="166" s="1"/>
  <c r="I67" i="152"/>
  <c r="AL67" i="165" s="1" a="1"/>
  <c r="AL67" i="165" s="1"/>
  <c r="AL67" i="166" a="1"/>
  <c r="AL67" i="166" s="1"/>
  <c r="I72" i="152"/>
  <c r="AL72" i="166" a="1"/>
  <c r="AL72" i="166" s="1"/>
  <c r="I73" i="152"/>
  <c r="AL73" i="165" s="1" a="1"/>
  <c r="AL73" i="165" s="1"/>
  <c r="AL73" i="166" a="1"/>
  <c r="AL73" i="166" s="1"/>
  <c r="I74" i="152"/>
  <c r="AL74" i="165" s="1" a="1"/>
  <c r="AL74" i="165" s="1"/>
  <c r="AL74" i="166" a="1"/>
  <c r="AL74" i="166" s="1"/>
  <c r="I75" i="152"/>
  <c r="AL75" i="165" s="1" a="1"/>
  <c r="AL75" i="165" s="1"/>
  <c r="AL75" i="166" a="1"/>
  <c r="AL75" i="166" s="1"/>
  <c r="I76" i="152"/>
  <c r="AL76" i="165" s="1" a="1"/>
  <c r="AL76" i="165" s="1"/>
  <c r="AL76" i="166" a="1"/>
  <c r="AL76" i="166" s="1"/>
  <c r="I77" i="152"/>
  <c r="AL77" i="165" s="1" a="1"/>
  <c r="AL77" i="165" s="1"/>
  <c r="AL77" i="166" a="1"/>
  <c r="AL77" i="166" s="1"/>
  <c r="I78" i="152"/>
  <c r="AL78" i="165" s="1" a="1"/>
  <c r="AL78" i="165" s="1"/>
  <c r="AL78" i="166" a="1"/>
  <c r="AL78" i="166" s="1"/>
  <c r="I79" i="152"/>
  <c r="AL79" i="165" s="1" a="1"/>
  <c r="AL79" i="165" s="1"/>
  <c r="AL79" i="166" a="1"/>
  <c r="AL79" i="166" s="1"/>
  <c r="I80" i="152"/>
  <c r="AL80" i="165" s="1" a="1"/>
  <c r="AL80" i="165" s="1"/>
  <c r="AL80" i="166" a="1"/>
  <c r="AL80" i="166" s="1"/>
  <c r="I81" i="152"/>
  <c r="AL81" i="165" s="1" a="1"/>
  <c r="AL81" i="165" s="1"/>
  <c r="AL81" i="166" a="1"/>
  <c r="AL81" i="166" s="1"/>
  <c r="I82" i="152"/>
  <c r="AL82" i="165" s="1" a="1"/>
  <c r="AL82" i="165" s="1"/>
  <c r="AL82" i="166" a="1"/>
  <c r="AL82" i="166" s="1"/>
  <c r="I85" i="152"/>
  <c r="AL85" i="165" s="1" a="1"/>
  <c r="AL85" i="165" s="1"/>
  <c r="AL85" i="166" a="1"/>
  <c r="AL85" i="166" s="1"/>
  <c r="I86" i="152"/>
  <c r="AL86" i="165" s="1" a="1"/>
  <c r="AL86" i="165" s="1"/>
  <c r="AL86" i="166" a="1"/>
  <c r="AL86" i="166" s="1"/>
  <c r="I88" i="152"/>
  <c r="AL88" i="165" s="1" a="1"/>
  <c r="AL88" i="165" s="1"/>
  <c r="AL88" i="166" a="1"/>
  <c r="AL88" i="166" s="1"/>
  <c r="I90" i="152"/>
  <c r="AL90" i="165" s="1" a="1"/>
  <c r="AL90" i="165" s="1"/>
  <c r="AL90" i="166" a="1"/>
  <c r="AL90" i="166" s="1"/>
  <c r="I91" i="152"/>
  <c r="AL91" i="165" s="1" a="1"/>
  <c r="AL91" i="165" s="1"/>
  <c r="AL91" i="166" a="1"/>
  <c r="AL91" i="166" s="1"/>
  <c r="I6" i="153"/>
  <c r="BF6" i="166" a="1"/>
  <c r="BF6" i="166" s="1"/>
  <c r="BG6" i="167" s="1"/>
  <c r="I7" i="153"/>
  <c r="BF7" i="165" s="1" a="1"/>
  <c r="BF7" i="165" s="1"/>
  <c r="BF7" i="166" a="1"/>
  <c r="BF7" i="166" s="1"/>
  <c r="BG7" i="167" s="1"/>
  <c r="I8" i="153"/>
  <c r="BF8" i="165" s="1" a="1"/>
  <c r="BF8" i="165" s="1"/>
  <c r="BF8" i="166" a="1"/>
  <c r="BF8" i="166" s="1"/>
  <c r="BG8" i="167" s="1"/>
  <c r="I9" i="153"/>
  <c r="BF9" i="165" s="1" a="1"/>
  <c r="BF9" i="165" s="1"/>
  <c r="BF9" i="166" a="1"/>
  <c r="BF9" i="166" s="1"/>
  <c r="BG9" i="167" s="1"/>
  <c r="I10" i="153"/>
  <c r="BF10" i="165" s="1" a="1"/>
  <c r="BF10" i="165" s="1"/>
  <c r="BF10" i="166" a="1"/>
  <c r="BF10" i="166" s="1"/>
  <c r="BG10" i="167" s="1"/>
  <c r="I13" i="153"/>
  <c r="BF13" i="165" s="1" a="1"/>
  <c r="BF13" i="165" s="1"/>
  <c r="BF13" i="166" a="1"/>
  <c r="BF13" i="166" s="1"/>
  <c r="BG13" i="167" s="1"/>
  <c r="I14" i="153"/>
  <c r="BF14" i="165" s="1" a="1"/>
  <c r="BF14" i="165" s="1"/>
  <c r="BF14" i="166" a="1"/>
  <c r="BF14" i="166" s="1"/>
  <c r="BG14" i="167" s="1"/>
  <c r="I16" i="153"/>
  <c r="BF16" i="165" s="1" a="1"/>
  <c r="BF16" i="165" s="1"/>
  <c r="BF16" i="166" a="1"/>
  <c r="BF16" i="166" s="1"/>
  <c r="BG16" i="167" s="1"/>
  <c r="I18" i="153"/>
  <c r="BF18" i="165" s="1" a="1"/>
  <c r="BF18" i="165" s="1"/>
  <c r="BF18" i="166" a="1"/>
  <c r="BF18" i="166" s="1"/>
  <c r="BG18" i="167" s="1"/>
  <c r="I19" i="153"/>
  <c r="BF19" i="165" s="1" a="1"/>
  <c r="BF19" i="165" s="1"/>
  <c r="BF19" i="166" a="1"/>
  <c r="BF19" i="166" s="1"/>
  <c r="BG19" i="167" s="1"/>
  <c r="I21" i="153"/>
  <c r="BF21" i="165" s="1" a="1"/>
  <c r="BF21" i="165" s="1"/>
  <c r="BF21" i="166" a="1"/>
  <c r="BF21" i="166" s="1"/>
  <c r="BG21" i="167" s="1"/>
  <c r="I22" i="153"/>
  <c r="BF22" i="165" s="1" a="1"/>
  <c r="BF22" i="165" s="1"/>
  <c r="BF22" i="166" a="1"/>
  <c r="BF22" i="166" s="1"/>
  <c r="BG22" i="167" s="1"/>
  <c r="I23" i="153"/>
  <c r="BF23" i="165" s="1" a="1"/>
  <c r="BF23" i="165" s="1"/>
  <c r="BF23" i="166" a="1"/>
  <c r="BF23" i="166" s="1"/>
  <c r="BG23" i="167" s="1"/>
  <c r="I24" i="153"/>
  <c r="BF24" i="165" s="1" a="1"/>
  <c r="BF24" i="165" s="1"/>
  <c r="BF24" i="166" a="1"/>
  <c r="BF24" i="166" s="1"/>
  <c r="BG24" i="167" s="1"/>
  <c r="I25" i="153"/>
  <c r="BF25" i="165" s="1" a="1"/>
  <c r="BF25" i="165" s="1"/>
  <c r="BF25" i="166" a="1"/>
  <c r="BF25" i="166" s="1"/>
  <c r="BG25" i="167" s="1"/>
  <c r="I26" i="153"/>
  <c r="BF26" i="165" s="1" a="1"/>
  <c r="BF26" i="165" s="1"/>
  <c r="BF26" i="166" a="1"/>
  <c r="BF26" i="166" s="1"/>
  <c r="BG26" i="167" s="1"/>
  <c r="I28" i="153"/>
  <c r="BF28" i="165" s="1" a="1"/>
  <c r="BF28" i="165" s="1"/>
  <c r="BF28" i="166" a="1"/>
  <c r="BF28" i="166" s="1"/>
  <c r="BG28" i="167" s="1"/>
  <c r="I29" i="153"/>
  <c r="BF29" i="165" s="1" a="1"/>
  <c r="BF29" i="165" s="1"/>
  <c r="BF29" i="166" a="1"/>
  <c r="BF29" i="166" s="1"/>
  <c r="BG29" i="167" s="1"/>
  <c r="I30" i="153"/>
  <c r="BF30" i="165" s="1" a="1"/>
  <c r="BF30" i="165" s="1"/>
  <c r="BF30" i="166" a="1"/>
  <c r="BF30" i="166" s="1"/>
  <c r="BG30" i="167" s="1"/>
  <c r="I31" i="153"/>
  <c r="BF31" i="165" s="1" a="1"/>
  <c r="BF31" i="165" s="1"/>
  <c r="BF31" i="166" a="1"/>
  <c r="BF31" i="166" s="1"/>
  <c r="BG31" i="167" s="1"/>
  <c r="I32" i="153"/>
  <c r="BF32" i="165" s="1" a="1"/>
  <c r="BF32" i="165" s="1"/>
  <c r="BF32" i="166" a="1"/>
  <c r="BF32" i="166" s="1"/>
  <c r="BG32" i="167" s="1"/>
  <c r="I33" i="153"/>
  <c r="BF33" i="165" s="1" a="1"/>
  <c r="BF33" i="165" s="1"/>
  <c r="BF33" i="166" a="1"/>
  <c r="BF33" i="166" s="1"/>
  <c r="BG33" i="167" s="1"/>
  <c r="I35" i="153"/>
  <c r="BF35" i="165" s="1" a="1"/>
  <c r="BF35" i="165" s="1"/>
  <c r="BF35" i="166" a="1"/>
  <c r="BF35" i="166" s="1"/>
  <c r="BG35" i="167" s="1"/>
  <c r="I36" i="153"/>
  <c r="BF36" i="165" s="1" a="1"/>
  <c r="BF36" i="165" s="1"/>
  <c r="BF36" i="166" a="1"/>
  <c r="BF36" i="166" s="1"/>
  <c r="BG36" i="167" s="1"/>
  <c r="I37" i="153"/>
  <c r="BF37" i="165" s="1" a="1"/>
  <c r="BF37" i="165" s="1"/>
  <c r="BF37" i="166" a="1"/>
  <c r="BF37" i="166" s="1"/>
  <c r="BG37" i="167" s="1"/>
  <c r="I38" i="153"/>
  <c r="BF38" i="165" s="1" a="1"/>
  <c r="BF38" i="165" s="1"/>
  <c r="BF38" i="166" a="1"/>
  <c r="BF38" i="166" s="1"/>
  <c r="BG38" i="167" s="1"/>
  <c r="I39" i="153"/>
  <c r="BF39" i="165" s="1" a="1"/>
  <c r="BF39" i="165" s="1"/>
  <c r="BF39" i="166" a="1"/>
  <c r="BF39" i="166" s="1"/>
  <c r="BG39" i="167" s="1"/>
  <c r="I41" i="153"/>
  <c r="BF41" i="165" s="1" a="1"/>
  <c r="BF41" i="165" s="1"/>
  <c r="BF41" i="166" a="1"/>
  <c r="BF41" i="166" s="1"/>
  <c r="BG41" i="167" s="1"/>
  <c r="I42" i="153"/>
  <c r="BF42" i="165" s="1" a="1"/>
  <c r="BF42" i="165" s="1"/>
  <c r="BF42" i="166" a="1"/>
  <c r="BF42" i="166" s="1"/>
  <c r="BG42" i="167" s="1"/>
  <c r="I44" i="153"/>
  <c r="BF44" i="166" a="1"/>
  <c r="BF44" i="166" s="1"/>
  <c r="I45" i="153"/>
  <c r="BF45" i="165" s="1" a="1"/>
  <c r="BF45" i="165" s="1"/>
  <c r="BF45" i="166" a="1"/>
  <c r="BF45" i="166" s="1"/>
  <c r="I46" i="153"/>
  <c r="BF46" i="165" s="1" a="1"/>
  <c r="BF46" i="165" s="1"/>
  <c r="BF46" i="166" a="1"/>
  <c r="BF46" i="166" s="1"/>
  <c r="I47" i="153"/>
  <c r="BF47" i="165" s="1" a="1"/>
  <c r="BF47" i="165" s="1"/>
  <c r="BF47" i="166" a="1"/>
  <c r="BF47" i="166" s="1"/>
  <c r="I48" i="153"/>
  <c r="BF48" i="165" s="1" a="1"/>
  <c r="BF48" i="165" s="1"/>
  <c r="BF48" i="166" a="1"/>
  <c r="BF48" i="166" s="1"/>
  <c r="I49" i="153"/>
  <c r="BF49" i="165" s="1" a="1"/>
  <c r="BF49" i="165" s="1"/>
  <c r="BF49" i="166" a="1"/>
  <c r="BF49" i="166" s="1"/>
  <c r="I50" i="153"/>
  <c r="BF50" i="165" s="1" a="1"/>
  <c r="BF50" i="165" s="1"/>
  <c r="BF50" i="166" a="1"/>
  <c r="BF50" i="166" s="1"/>
  <c r="I51" i="153"/>
  <c r="BF51" i="165" s="1" a="1"/>
  <c r="BF51" i="165" s="1"/>
  <c r="BF51" i="166" a="1"/>
  <c r="BF51" i="166" s="1"/>
  <c r="I52" i="153"/>
  <c r="BF52" i="165" s="1" a="1"/>
  <c r="BF52" i="165" s="1"/>
  <c r="BF52" i="166" a="1"/>
  <c r="BF52" i="166" s="1"/>
  <c r="I53" i="153"/>
  <c r="BF53" i="165" s="1" a="1"/>
  <c r="BF53" i="165" s="1"/>
  <c r="BF53" i="166" a="1"/>
  <c r="BF53" i="166" s="1"/>
  <c r="I54" i="153"/>
  <c r="BF54" i="165" s="1" a="1"/>
  <c r="BF54" i="165" s="1"/>
  <c r="BF54" i="166" a="1"/>
  <c r="BF54" i="166" s="1"/>
  <c r="I55" i="153"/>
  <c r="BF55" i="165" s="1" a="1"/>
  <c r="BF55" i="165" s="1"/>
  <c r="BF55" i="166" a="1"/>
  <c r="BF55" i="166" s="1"/>
  <c r="I56" i="153"/>
  <c r="BF56" i="165" s="1" a="1"/>
  <c r="BF56" i="165" s="1"/>
  <c r="BF56" i="166" a="1"/>
  <c r="BF56" i="166" s="1"/>
  <c r="I57" i="153"/>
  <c r="BF57" i="165" s="1" a="1"/>
  <c r="BF57" i="165" s="1"/>
  <c r="BF57" i="166" a="1"/>
  <c r="BF57" i="166" s="1"/>
  <c r="I59" i="153"/>
  <c r="BF59" i="166" a="1"/>
  <c r="BF59" i="166" s="1"/>
  <c r="I60" i="153"/>
  <c r="BF60" i="165" s="1" a="1"/>
  <c r="BF60" i="165" s="1"/>
  <c r="BF60" i="166" a="1"/>
  <c r="BF60" i="166" s="1"/>
  <c r="I61" i="153"/>
  <c r="BF61" i="165" s="1" a="1"/>
  <c r="BF61" i="165" s="1"/>
  <c r="BF61" i="166" a="1"/>
  <c r="BF61" i="166" s="1"/>
  <c r="I62" i="153"/>
  <c r="BF62" i="165" s="1" a="1"/>
  <c r="BF62" i="165" s="1"/>
  <c r="BF62" i="166" a="1"/>
  <c r="BF62" i="166" s="1"/>
  <c r="I64" i="153"/>
  <c r="BF64" i="165" s="1" a="1"/>
  <c r="BF64" i="165" s="1"/>
  <c r="BF64" i="166" a="1"/>
  <c r="BF64" i="166" s="1"/>
  <c r="I65" i="153"/>
  <c r="BF65" i="165" s="1" a="1"/>
  <c r="BF65" i="165" s="1"/>
  <c r="BF65" i="166" a="1"/>
  <c r="BF65" i="166" s="1"/>
  <c r="I66" i="153"/>
  <c r="BF66" i="165" s="1" a="1"/>
  <c r="BF66" i="165" s="1"/>
  <c r="BF66" i="166" a="1"/>
  <c r="BF66" i="166" s="1"/>
  <c r="I67" i="153"/>
  <c r="BF67" i="165" s="1" a="1"/>
  <c r="BF67" i="165" s="1"/>
  <c r="BF67" i="166" a="1"/>
  <c r="BF67" i="166" s="1"/>
  <c r="I72" i="153"/>
  <c r="BF72" i="166" a="1"/>
  <c r="BF72" i="166" s="1"/>
  <c r="I73" i="153"/>
  <c r="BF73" i="165" s="1" a="1"/>
  <c r="BF73" i="165" s="1"/>
  <c r="BF73" i="166" a="1"/>
  <c r="BF73" i="166" s="1"/>
  <c r="I74" i="153"/>
  <c r="BF74" i="165" s="1" a="1"/>
  <c r="BF74" i="165" s="1"/>
  <c r="BF74" i="166" a="1"/>
  <c r="BF74" i="166" s="1"/>
  <c r="I75" i="153"/>
  <c r="BF75" i="165" s="1" a="1"/>
  <c r="BF75" i="165" s="1"/>
  <c r="BF75" i="166" a="1"/>
  <c r="BF75" i="166" s="1"/>
  <c r="I76" i="153"/>
  <c r="BF76" i="165" s="1" a="1"/>
  <c r="BF76" i="165" s="1"/>
  <c r="BF76" i="166" a="1"/>
  <c r="BF76" i="166" s="1"/>
  <c r="I77" i="153"/>
  <c r="BF77" i="165" s="1" a="1"/>
  <c r="BF77" i="165" s="1"/>
  <c r="BF77" i="166" a="1"/>
  <c r="BF77" i="166" s="1"/>
  <c r="I78" i="153"/>
  <c r="BF78" i="165" s="1" a="1"/>
  <c r="BF78" i="165" s="1"/>
  <c r="BF78" i="166" a="1"/>
  <c r="BF78" i="166" s="1"/>
  <c r="I79" i="153"/>
  <c r="BF79" i="165" s="1" a="1"/>
  <c r="BF79" i="165" s="1"/>
  <c r="BF79" i="166" a="1"/>
  <c r="BF79" i="166" s="1"/>
  <c r="I80" i="153"/>
  <c r="BF80" i="165" s="1" a="1"/>
  <c r="BF80" i="165" s="1"/>
  <c r="BF80" i="166" a="1"/>
  <c r="BF80" i="166" s="1"/>
  <c r="I81" i="153"/>
  <c r="BF81" i="165" s="1" a="1"/>
  <c r="BF81" i="165" s="1"/>
  <c r="BF81" i="166" a="1"/>
  <c r="BF81" i="166" s="1"/>
  <c r="I82" i="153"/>
  <c r="BF82" i="165" s="1" a="1"/>
  <c r="BF82" i="165" s="1"/>
  <c r="BF82" i="166" a="1"/>
  <c r="BF82" i="166" s="1"/>
  <c r="I85" i="153"/>
  <c r="BF85" i="165" s="1" a="1"/>
  <c r="BF85" i="165" s="1"/>
  <c r="BF85" i="166" a="1"/>
  <c r="BF85" i="166" s="1"/>
  <c r="I86" i="153"/>
  <c r="BF86" i="165" s="1" a="1"/>
  <c r="BF86" i="165" s="1"/>
  <c r="BF86" i="166" a="1"/>
  <c r="BF86" i="166" s="1"/>
  <c r="I88" i="153"/>
  <c r="BF88" i="165" s="1" a="1"/>
  <c r="BF88" i="165" s="1"/>
  <c r="BF88" i="166" a="1"/>
  <c r="BF88" i="166" s="1"/>
  <c r="I90" i="153"/>
  <c r="BF90" i="165" s="1" a="1"/>
  <c r="BF90" i="165" s="1"/>
  <c r="BF90" i="166" a="1"/>
  <c r="BF90" i="166" s="1"/>
  <c r="I91" i="153"/>
  <c r="BF91" i="165" s="1" a="1"/>
  <c r="BF91" i="165" s="1"/>
  <c r="BF91" i="166" a="1"/>
  <c r="BF91" i="166" s="1"/>
  <c r="I6" i="101"/>
  <c r="BH6" i="166"/>
  <c r="BI6" i="167" s="1"/>
  <c r="I7" i="101"/>
  <c r="BH7" i="165" s="1"/>
  <c r="BH7" i="166"/>
  <c r="BI7" i="167" s="1"/>
  <c r="I8" i="101"/>
  <c r="BH8" i="165" s="1"/>
  <c r="BH8" i="166"/>
  <c r="BI8" i="167" s="1"/>
  <c r="I9" i="101"/>
  <c r="BH9" i="165" s="1"/>
  <c r="BH9" i="166"/>
  <c r="BI9" i="167" s="1"/>
  <c r="I10" i="101"/>
  <c r="BH10" i="165" s="1"/>
  <c r="BH10" i="166"/>
  <c r="BI10" i="167" s="1"/>
  <c r="I13" i="101"/>
  <c r="BH13" i="165" s="1"/>
  <c r="BH13" i="166"/>
  <c r="BI13" i="167" s="1"/>
  <c r="I14" i="101"/>
  <c r="BH14" i="165" s="1"/>
  <c r="BH14" i="166"/>
  <c r="BI14" i="167" s="1"/>
  <c r="I16" i="101"/>
  <c r="BH16" i="165" s="1"/>
  <c r="BH16" i="166"/>
  <c r="BI16" i="167" s="1"/>
  <c r="I18" i="101"/>
  <c r="BH18" i="165" s="1"/>
  <c r="BH18" i="166"/>
  <c r="BI18" i="167" s="1"/>
  <c r="I19" i="101"/>
  <c r="BH19" i="165" s="1"/>
  <c r="BH19" i="166"/>
  <c r="BI19" i="167" s="1"/>
  <c r="I21" i="101"/>
  <c r="BH21" i="165" s="1"/>
  <c r="BH21" i="166"/>
  <c r="BI21" i="167" s="1"/>
  <c r="I22" i="101"/>
  <c r="BH22" i="165" s="1"/>
  <c r="BH22" i="166"/>
  <c r="BI22" i="167" s="1"/>
  <c r="I23" i="101"/>
  <c r="BH23" i="165" s="1"/>
  <c r="BH23" i="166"/>
  <c r="BI23" i="167" s="1"/>
  <c r="I24" i="101"/>
  <c r="BH24" i="165" s="1"/>
  <c r="BH24" i="166"/>
  <c r="BI24" i="167" s="1"/>
  <c r="I25" i="101"/>
  <c r="BH25" i="165" s="1"/>
  <c r="BH25" i="166"/>
  <c r="BI25" i="167" s="1"/>
  <c r="I26" i="101"/>
  <c r="BH26" i="165" s="1"/>
  <c r="BH26" i="166"/>
  <c r="BI26" i="167" s="1"/>
  <c r="I28" i="101"/>
  <c r="BH28" i="165" s="1"/>
  <c r="BH28" i="166"/>
  <c r="BI28" i="167" s="1"/>
  <c r="I29" i="101"/>
  <c r="BH29" i="165" s="1"/>
  <c r="BH29" i="166"/>
  <c r="BI29" i="167" s="1"/>
  <c r="I30" i="101"/>
  <c r="BH30" i="165" s="1"/>
  <c r="BH30" i="166"/>
  <c r="BI30" i="167" s="1"/>
  <c r="I31" i="101"/>
  <c r="BH31" i="165" s="1"/>
  <c r="BH31" i="166"/>
  <c r="BI31" i="167" s="1"/>
  <c r="I32" i="101"/>
  <c r="BH32" i="165" s="1"/>
  <c r="BH32" i="166"/>
  <c r="BI32" i="167" s="1"/>
  <c r="I33" i="101"/>
  <c r="BH33" i="165" s="1"/>
  <c r="BH33" i="166"/>
  <c r="BI33" i="167" s="1"/>
  <c r="I35" i="101"/>
  <c r="BH35" i="165" s="1"/>
  <c r="BH35" i="166"/>
  <c r="BI35" i="167" s="1"/>
  <c r="I36" i="101"/>
  <c r="BH36" i="165" s="1"/>
  <c r="BH36" i="166"/>
  <c r="BI36" i="167" s="1"/>
  <c r="I37" i="101"/>
  <c r="BH37" i="165" s="1"/>
  <c r="BH37" i="166"/>
  <c r="BI37" i="167" s="1"/>
  <c r="I38" i="101"/>
  <c r="BH38" i="165" s="1"/>
  <c r="BH38" i="166"/>
  <c r="BI38" i="167" s="1"/>
  <c r="I39" i="101"/>
  <c r="BH39" i="165" s="1"/>
  <c r="BH39" i="166"/>
  <c r="BI39" i="167" s="1"/>
  <c r="I41" i="101"/>
  <c r="BH41" i="165" s="1"/>
  <c r="BH41" i="166"/>
  <c r="BI41" i="167" s="1"/>
  <c r="I42" i="101"/>
  <c r="BH42" i="165" s="1"/>
  <c r="BH42" i="166"/>
  <c r="BI42" i="167" s="1"/>
  <c r="I44" i="101"/>
  <c r="BH44" i="166"/>
  <c r="I45" i="101"/>
  <c r="BH45" i="165" s="1"/>
  <c r="BH45" i="166"/>
  <c r="I46" i="101"/>
  <c r="BH46" i="165" s="1"/>
  <c r="BH46" i="166"/>
  <c r="I47" i="101"/>
  <c r="BH47" i="165" s="1"/>
  <c r="BH47" i="166"/>
  <c r="I48" i="101"/>
  <c r="BH48" i="165" s="1"/>
  <c r="BH48" i="166"/>
  <c r="I49" i="101"/>
  <c r="BH49" i="165" s="1"/>
  <c r="BH49" i="166"/>
  <c r="I50" i="101"/>
  <c r="BH50" i="165" s="1"/>
  <c r="BH50" i="166"/>
  <c r="I51" i="101"/>
  <c r="BH51" i="165" s="1"/>
  <c r="BH51" i="166"/>
  <c r="I52" i="101"/>
  <c r="BH52" i="165" s="1"/>
  <c r="BH52" i="166"/>
  <c r="I53" i="101"/>
  <c r="BH53" i="165" s="1"/>
  <c r="BH53" i="166"/>
  <c r="I54" i="101"/>
  <c r="BH54" i="165" s="1"/>
  <c r="BH54" i="166"/>
  <c r="I55" i="101"/>
  <c r="BH55" i="165" s="1"/>
  <c r="BH55" i="166"/>
  <c r="I56" i="101"/>
  <c r="BH56" i="165" s="1"/>
  <c r="BH56" i="166"/>
  <c r="I57" i="101"/>
  <c r="BH57" i="165" s="1"/>
  <c r="BH57" i="166"/>
  <c r="I59" i="101"/>
  <c r="BH59" i="166"/>
  <c r="I60" i="101"/>
  <c r="BH60" i="165" s="1"/>
  <c r="BH60" i="166"/>
  <c r="I61" i="101"/>
  <c r="BH61" i="165" s="1"/>
  <c r="BH61" i="166"/>
  <c r="I62" i="101"/>
  <c r="BH62" i="165" s="1"/>
  <c r="BH62" i="166"/>
  <c r="I64" i="101"/>
  <c r="BH64" i="165" s="1"/>
  <c r="BH64" i="166"/>
  <c r="I65" i="101"/>
  <c r="BH65" i="165" s="1"/>
  <c r="BH65" i="166"/>
  <c r="I66" i="101"/>
  <c r="BH66" i="165" s="1"/>
  <c r="BH66" i="166"/>
  <c r="I67" i="101"/>
  <c r="BH67" i="165" s="1"/>
  <c r="BH67" i="166"/>
  <c r="I72" i="101"/>
  <c r="BH72" i="166"/>
  <c r="I73" i="101"/>
  <c r="BH73" i="165" s="1"/>
  <c r="BH73" i="166"/>
  <c r="I74" i="101"/>
  <c r="BH74" i="165" s="1"/>
  <c r="BH74" i="166"/>
  <c r="I75" i="101"/>
  <c r="BH75" i="165" s="1"/>
  <c r="BH75" i="166"/>
  <c r="I76" i="101"/>
  <c r="BH76" i="165" s="1"/>
  <c r="BH76" i="166"/>
  <c r="I77" i="101"/>
  <c r="BH77" i="165" s="1"/>
  <c r="BH77" i="166"/>
  <c r="I78" i="101"/>
  <c r="BH78" i="165" s="1"/>
  <c r="BH78" i="166"/>
  <c r="I79" i="101"/>
  <c r="BH79" i="165" s="1"/>
  <c r="BH79" i="166"/>
  <c r="I80" i="101"/>
  <c r="BH80" i="165" s="1"/>
  <c r="BH80" i="166"/>
  <c r="I81" i="101"/>
  <c r="BH81" i="165" s="1"/>
  <c r="BH81" i="166"/>
  <c r="I82" i="101"/>
  <c r="BH82" i="165" s="1"/>
  <c r="BH82" i="166"/>
  <c r="I85" i="101"/>
  <c r="BH85" i="165" s="1"/>
  <c r="BH85" i="166"/>
  <c r="I86" i="101"/>
  <c r="BH86" i="165" s="1"/>
  <c r="BH86" i="166"/>
  <c r="I88" i="101"/>
  <c r="BH88" i="165" s="1"/>
  <c r="BH88" i="166"/>
  <c r="I90" i="101"/>
  <c r="BH90" i="165" s="1"/>
  <c r="BH90" i="166"/>
  <c r="I91" i="101"/>
  <c r="BH91" i="165" s="1"/>
  <c r="BH91" i="166"/>
  <c r="I6" i="109"/>
  <c r="BD6" i="166" a="1"/>
  <c r="BD6" i="166" s="1"/>
  <c r="BE6" i="167" s="1"/>
  <c r="I7" i="109"/>
  <c r="BD7" i="165" s="1" a="1"/>
  <c r="BD7" i="165" s="1"/>
  <c r="BD7" i="166" a="1"/>
  <c r="BD7" i="166" s="1"/>
  <c r="BE7" i="167" s="1"/>
  <c r="I8" i="109"/>
  <c r="BD8" i="165" s="1" a="1"/>
  <c r="BD8" i="165" s="1"/>
  <c r="BD8" i="166" a="1"/>
  <c r="BD8" i="166" s="1"/>
  <c r="BE8" i="167" s="1"/>
  <c r="I9" i="109"/>
  <c r="BD9" i="165" s="1" a="1"/>
  <c r="BD9" i="165" s="1"/>
  <c r="BD9" i="166" a="1"/>
  <c r="BD9" i="166" s="1"/>
  <c r="BE9" i="167" s="1"/>
  <c r="I10" i="109"/>
  <c r="BD10" i="165" s="1" a="1"/>
  <c r="BD10" i="165" s="1"/>
  <c r="BD10" i="166" a="1"/>
  <c r="BD10" i="166" s="1"/>
  <c r="BE10" i="167" s="1"/>
  <c r="I13" i="109"/>
  <c r="BD13" i="165" s="1" a="1"/>
  <c r="BD13" i="165" s="1"/>
  <c r="BD13" i="166" a="1"/>
  <c r="BD13" i="166" s="1"/>
  <c r="BE13" i="167" s="1"/>
  <c r="I14" i="109"/>
  <c r="BD14" i="165" s="1" a="1"/>
  <c r="BD14" i="165" s="1"/>
  <c r="BD14" i="166" a="1"/>
  <c r="BD14" i="166" s="1"/>
  <c r="BE14" i="167" s="1"/>
  <c r="I16" i="109"/>
  <c r="BD16" i="165" s="1" a="1"/>
  <c r="BD16" i="165" s="1"/>
  <c r="BD16" i="166" a="1"/>
  <c r="BD16" i="166" s="1"/>
  <c r="BE16" i="167" s="1"/>
  <c r="I18" i="109"/>
  <c r="BD18" i="165" s="1" a="1"/>
  <c r="BD18" i="165" s="1"/>
  <c r="BD18" i="166" a="1"/>
  <c r="BD18" i="166" s="1"/>
  <c r="BE18" i="167" s="1"/>
  <c r="I19" i="109"/>
  <c r="BD19" i="165" s="1" a="1"/>
  <c r="BD19" i="165" s="1"/>
  <c r="BD19" i="166" a="1"/>
  <c r="BD19" i="166" s="1"/>
  <c r="BE19" i="167" s="1"/>
  <c r="I21" i="109"/>
  <c r="BD21" i="165" s="1" a="1"/>
  <c r="BD21" i="165" s="1"/>
  <c r="BD21" i="166" a="1"/>
  <c r="BD21" i="166" s="1"/>
  <c r="BE21" i="167" s="1"/>
  <c r="I22" i="109"/>
  <c r="BD22" i="165" s="1" a="1"/>
  <c r="BD22" i="165" s="1"/>
  <c r="BD22" i="166" a="1"/>
  <c r="BD22" i="166" s="1"/>
  <c r="BE22" i="167" s="1"/>
  <c r="I23" i="109"/>
  <c r="BD23" i="165" s="1" a="1"/>
  <c r="BD23" i="165" s="1"/>
  <c r="BD23" i="166" a="1"/>
  <c r="BD23" i="166" s="1"/>
  <c r="BE23" i="167" s="1"/>
  <c r="I24" i="109"/>
  <c r="BD24" i="165" s="1" a="1"/>
  <c r="BD24" i="165" s="1"/>
  <c r="BD24" i="166" a="1"/>
  <c r="BD24" i="166" s="1"/>
  <c r="BE24" i="167" s="1"/>
  <c r="I25" i="109"/>
  <c r="BD25" i="165" s="1" a="1"/>
  <c r="BD25" i="165" s="1"/>
  <c r="BD25" i="166" a="1"/>
  <c r="BD25" i="166" s="1"/>
  <c r="BE25" i="167" s="1"/>
  <c r="I26" i="109"/>
  <c r="BD26" i="165" s="1" a="1"/>
  <c r="BD26" i="165" s="1"/>
  <c r="BD26" i="166" a="1"/>
  <c r="BD26" i="166" s="1"/>
  <c r="BE26" i="167" s="1"/>
  <c r="I28" i="109"/>
  <c r="BD28" i="165" s="1" a="1"/>
  <c r="BD28" i="165" s="1"/>
  <c r="BD28" i="166" a="1"/>
  <c r="BD28" i="166" s="1"/>
  <c r="BE28" i="167" s="1"/>
  <c r="I29" i="109"/>
  <c r="BD29" i="165" s="1" a="1"/>
  <c r="BD29" i="165" s="1"/>
  <c r="BD29" i="166" a="1"/>
  <c r="BD29" i="166" s="1"/>
  <c r="BE29" i="167" s="1"/>
  <c r="I30" i="109"/>
  <c r="BD30" i="165" s="1" a="1"/>
  <c r="BD30" i="165" s="1"/>
  <c r="BD30" i="166" a="1"/>
  <c r="BD30" i="166" s="1"/>
  <c r="BE30" i="167" s="1"/>
  <c r="I31" i="109"/>
  <c r="BD31" i="165" s="1" a="1"/>
  <c r="BD31" i="165" s="1"/>
  <c r="BD31" i="166" a="1"/>
  <c r="BD31" i="166" s="1"/>
  <c r="BE31" i="167" s="1"/>
  <c r="I32" i="109"/>
  <c r="BD32" i="165" s="1" a="1"/>
  <c r="BD32" i="165" s="1"/>
  <c r="BD32" i="166" a="1"/>
  <c r="BD32" i="166" s="1"/>
  <c r="BE32" i="167" s="1"/>
  <c r="I33" i="109"/>
  <c r="BD33" i="165" s="1" a="1"/>
  <c r="BD33" i="165" s="1"/>
  <c r="BD33" i="166" a="1"/>
  <c r="BD33" i="166" s="1"/>
  <c r="BE33" i="167" s="1"/>
  <c r="I35" i="109"/>
  <c r="BD35" i="165" s="1" a="1"/>
  <c r="BD35" i="165" s="1"/>
  <c r="BD35" i="166" a="1"/>
  <c r="BD35" i="166" s="1"/>
  <c r="BE35" i="167" s="1"/>
  <c r="I36" i="109"/>
  <c r="BD36" i="165" s="1" a="1"/>
  <c r="BD36" i="165" s="1"/>
  <c r="BD36" i="166" a="1"/>
  <c r="BD36" i="166" s="1"/>
  <c r="BE36" i="167" s="1"/>
  <c r="I37" i="109"/>
  <c r="BD37" i="165" s="1" a="1"/>
  <c r="BD37" i="165" s="1"/>
  <c r="BD37" i="166" a="1"/>
  <c r="BD37" i="166" s="1"/>
  <c r="BE37" i="167" s="1"/>
  <c r="I38" i="109"/>
  <c r="BD38" i="165" s="1" a="1"/>
  <c r="BD38" i="165" s="1"/>
  <c r="BD38" i="166" a="1"/>
  <c r="BD38" i="166" s="1"/>
  <c r="BE38" i="167" s="1"/>
  <c r="I39" i="109"/>
  <c r="BD39" i="165" s="1" a="1"/>
  <c r="BD39" i="165" s="1"/>
  <c r="BD39" i="166" a="1"/>
  <c r="BD39" i="166" s="1"/>
  <c r="BE39" i="167" s="1"/>
  <c r="I41" i="109"/>
  <c r="BD41" i="165" s="1" a="1"/>
  <c r="BD41" i="165" s="1"/>
  <c r="BD41" i="166" a="1"/>
  <c r="BD41" i="166" s="1"/>
  <c r="BE41" i="167" s="1"/>
  <c r="I42" i="109"/>
  <c r="BD42" i="165" s="1" a="1"/>
  <c r="BD42" i="165" s="1"/>
  <c r="BD42" i="166" a="1"/>
  <c r="BD42" i="166" s="1"/>
  <c r="BE42" i="167" s="1"/>
  <c r="I44" i="109"/>
  <c r="BD44" i="166" a="1"/>
  <c r="BD44" i="166" s="1"/>
  <c r="I45" i="109"/>
  <c r="BD45" i="165" s="1" a="1"/>
  <c r="BD45" i="165" s="1"/>
  <c r="BD45" i="166" a="1"/>
  <c r="BD45" i="166" s="1"/>
  <c r="I46" i="109"/>
  <c r="BD46" i="165" s="1" a="1"/>
  <c r="BD46" i="165" s="1"/>
  <c r="BD46" i="166" a="1"/>
  <c r="BD46" i="166" s="1"/>
  <c r="I47" i="109"/>
  <c r="BD47" i="165" s="1" a="1"/>
  <c r="BD47" i="165" s="1"/>
  <c r="BD47" i="166" a="1"/>
  <c r="BD47" i="166" s="1"/>
  <c r="I48" i="109"/>
  <c r="BD48" i="165" s="1" a="1"/>
  <c r="BD48" i="165" s="1"/>
  <c r="BD48" i="166" a="1"/>
  <c r="BD48" i="166" s="1"/>
  <c r="I49" i="109"/>
  <c r="BD49" i="165" s="1" a="1"/>
  <c r="BD49" i="165" s="1"/>
  <c r="BD49" i="166" a="1"/>
  <c r="BD49" i="166" s="1"/>
  <c r="I50" i="109"/>
  <c r="BD50" i="165" s="1" a="1"/>
  <c r="BD50" i="165" s="1"/>
  <c r="BD50" i="166" a="1"/>
  <c r="BD50" i="166" s="1"/>
  <c r="I51" i="109"/>
  <c r="BD51" i="165" s="1" a="1"/>
  <c r="BD51" i="165" s="1"/>
  <c r="BD51" i="166" a="1"/>
  <c r="BD51" i="166" s="1"/>
  <c r="I52" i="109"/>
  <c r="BD52" i="165" s="1" a="1"/>
  <c r="BD52" i="165" s="1"/>
  <c r="BD52" i="166" a="1"/>
  <c r="BD52" i="166" s="1"/>
  <c r="I53" i="109"/>
  <c r="BD53" i="165" s="1" a="1"/>
  <c r="BD53" i="165" s="1"/>
  <c r="BD53" i="166" a="1"/>
  <c r="BD53" i="166" s="1"/>
  <c r="I54" i="109"/>
  <c r="BD54" i="165" s="1" a="1"/>
  <c r="BD54" i="165" s="1"/>
  <c r="BD54" i="166" a="1"/>
  <c r="BD54" i="166" s="1"/>
  <c r="I55" i="109"/>
  <c r="BD55" i="165" s="1" a="1"/>
  <c r="BD55" i="165" s="1"/>
  <c r="BD55" i="166" a="1"/>
  <c r="BD55" i="166" s="1"/>
  <c r="I56" i="109"/>
  <c r="BD56" i="165" s="1" a="1"/>
  <c r="BD56" i="165" s="1"/>
  <c r="BD56" i="166" a="1"/>
  <c r="BD56" i="166" s="1"/>
  <c r="I57" i="109"/>
  <c r="BD57" i="165" s="1" a="1"/>
  <c r="BD57" i="165" s="1"/>
  <c r="BD57" i="166" a="1"/>
  <c r="BD57" i="166" s="1"/>
  <c r="I59" i="109"/>
  <c r="BD59" i="166" a="1"/>
  <c r="BD59" i="166" s="1"/>
  <c r="I60" i="109"/>
  <c r="BD60" i="165" s="1" a="1"/>
  <c r="BD60" i="165" s="1"/>
  <c r="BD60" i="166" a="1"/>
  <c r="BD60" i="166" s="1"/>
  <c r="I61" i="109"/>
  <c r="BD61" i="165" s="1" a="1"/>
  <c r="BD61" i="165" s="1"/>
  <c r="BD61" i="166" a="1"/>
  <c r="BD61" i="166" s="1"/>
  <c r="I62" i="109"/>
  <c r="BD62" i="165" s="1" a="1"/>
  <c r="BD62" i="165" s="1"/>
  <c r="BD62" i="166" a="1"/>
  <c r="BD62" i="166" s="1"/>
  <c r="I64" i="109"/>
  <c r="BD64" i="165" s="1" a="1"/>
  <c r="BD64" i="165" s="1"/>
  <c r="BD64" i="166" a="1"/>
  <c r="BD64" i="166" s="1"/>
  <c r="I65" i="109"/>
  <c r="BD65" i="165" s="1" a="1"/>
  <c r="BD65" i="165" s="1"/>
  <c r="BD65" i="166" a="1"/>
  <c r="BD65" i="166" s="1"/>
  <c r="I66" i="109"/>
  <c r="BD66" i="165" s="1" a="1"/>
  <c r="BD66" i="165" s="1"/>
  <c r="BD66" i="166" a="1"/>
  <c r="BD66" i="166" s="1"/>
  <c r="I67" i="109"/>
  <c r="BD67" i="165" s="1" a="1"/>
  <c r="BD67" i="165" s="1"/>
  <c r="BD67" i="166" a="1"/>
  <c r="BD67" i="166" s="1"/>
  <c r="I72" i="109"/>
  <c r="BD72" i="166" a="1"/>
  <c r="BD72" i="166" s="1"/>
  <c r="I73" i="109"/>
  <c r="BD73" i="165" s="1" a="1"/>
  <c r="BD73" i="165" s="1"/>
  <c r="BD73" i="166" a="1"/>
  <c r="BD73" i="166" s="1"/>
  <c r="I74" i="109"/>
  <c r="BD74" i="165" s="1" a="1"/>
  <c r="BD74" i="165" s="1"/>
  <c r="BD74" i="166" a="1"/>
  <c r="BD74" i="166" s="1"/>
  <c r="I75" i="109"/>
  <c r="BD75" i="165" s="1" a="1"/>
  <c r="BD75" i="165" s="1"/>
  <c r="BD75" i="166" a="1"/>
  <c r="BD75" i="166" s="1"/>
  <c r="I76" i="109"/>
  <c r="BD76" i="165" s="1" a="1"/>
  <c r="BD76" i="165" s="1"/>
  <c r="BD76" i="166" a="1"/>
  <c r="BD76" i="166" s="1"/>
  <c r="I77" i="109"/>
  <c r="BD77" i="165" s="1" a="1"/>
  <c r="BD77" i="165" s="1"/>
  <c r="BD77" i="166" a="1"/>
  <c r="BD77" i="166" s="1"/>
  <c r="I78" i="109"/>
  <c r="BD78" i="165" s="1" a="1"/>
  <c r="BD78" i="165" s="1"/>
  <c r="BD78" i="166" a="1"/>
  <c r="BD78" i="166" s="1"/>
  <c r="I79" i="109"/>
  <c r="BD79" i="165" s="1" a="1"/>
  <c r="BD79" i="165" s="1"/>
  <c r="BD79" i="166" a="1"/>
  <c r="BD79" i="166" s="1"/>
  <c r="I80" i="109"/>
  <c r="BD80" i="165" s="1" a="1"/>
  <c r="BD80" i="165" s="1"/>
  <c r="BD80" i="166" a="1"/>
  <c r="BD80" i="166" s="1"/>
  <c r="I81" i="109"/>
  <c r="BD81" i="165" s="1" a="1"/>
  <c r="BD81" i="165" s="1"/>
  <c r="BD81" i="166" a="1"/>
  <c r="BD81" i="166" s="1"/>
  <c r="I82" i="109"/>
  <c r="BD82" i="165" s="1" a="1"/>
  <c r="BD82" i="165" s="1"/>
  <c r="BD82" i="166" a="1"/>
  <c r="BD82" i="166" s="1"/>
  <c r="I85" i="109"/>
  <c r="BD85" i="165" s="1" a="1"/>
  <c r="BD85" i="165" s="1"/>
  <c r="BD85" i="166" a="1"/>
  <c r="BD85" i="166" s="1"/>
  <c r="I86" i="109"/>
  <c r="BD86" i="165" s="1" a="1"/>
  <c r="BD86" i="165" s="1"/>
  <c r="BD86" i="166" a="1"/>
  <c r="BD86" i="166" s="1"/>
  <c r="I88" i="109"/>
  <c r="BD88" i="165" s="1" a="1"/>
  <c r="BD88" i="165" s="1"/>
  <c r="BD88" i="166" a="1"/>
  <c r="BD88" i="166" s="1"/>
  <c r="I90" i="109"/>
  <c r="BD90" i="165" s="1" a="1"/>
  <c r="BD90" i="165" s="1"/>
  <c r="BD90" i="166" a="1"/>
  <c r="BD90" i="166" s="1"/>
  <c r="I91" i="109"/>
  <c r="BD91" i="165" s="1" a="1"/>
  <c r="BD91" i="165" s="1"/>
  <c r="BD91" i="166" a="1"/>
  <c r="BD91" i="166" s="1"/>
  <c r="I6" i="111"/>
  <c r="BC6" i="166" a="1"/>
  <c r="BC6" i="166" s="1"/>
  <c r="BD6" i="167" s="1"/>
  <c r="I7" i="111"/>
  <c r="BC7" i="165" s="1" a="1"/>
  <c r="BC7" i="165" s="1"/>
  <c r="BC7" i="166" a="1"/>
  <c r="BC7" i="166" s="1"/>
  <c r="BD7" i="167" s="1"/>
  <c r="I8" i="111"/>
  <c r="BC8" i="165" s="1" a="1"/>
  <c r="BC8" i="165" s="1"/>
  <c r="BC8" i="166" a="1"/>
  <c r="BC8" i="166" s="1"/>
  <c r="BD8" i="167" s="1"/>
  <c r="I9" i="111"/>
  <c r="BC9" i="165" s="1" a="1"/>
  <c r="BC9" i="165" s="1"/>
  <c r="BC9" i="166" a="1"/>
  <c r="BC9" i="166" s="1"/>
  <c r="BD9" i="167" s="1"/>
  <c r="I10" i="111"/>
  <c r="BC10" i="165" s="1" a="1"/>
  <c r="BC10" i="165" s="1"/>
  <c r="BC10" i="166" a="1"/>
  <c r="BC10" i="166" s="1"/>
  <c r="BD10" i="167" s="1"/>
  <c r="I13" i="111"/>
  <c r="BC13" i="165" s="1" a="1"/>
  <c r="BC13" i="165" s="1"/>
  <c r="BC13" i="166" a="1"/>
  <c r="BC13" i="166" s="1"/>
  <c r="BD13" i="167" s="1"/>
  <c r="I14" i="111"/>
  <c r="BC14" i="165" s="1" a="1"/>
  <c r="BC14" i="165" s="1"/>
  <c r="BC14" i="166" a="1"/>
  <c r="BC14" i="166" s="1"/>
  <c r="BD14" i="167" s="1"/>
  <c r="I16" i="111"/>
  <c r="BC16" i="165" s="1" a="1"/>
  <c r="BC16" i="165" s="1"/>
  <c r="BC16" i="166" a="1"/>
  <c r="BC16" i="166" s="1"/>
  <c r="BD16" i="167" s="1"/>
  <c r="I18" i="111"/>
  <c r="BC18" i="165" s="1" a="1"/>
  <c r="BC18" i="165" s="1"/>
  <c r="BC18" i="166" a="1"/>
  <c r="BC18" i="166" s="1"/>
  <c r="BD18" i="167" s="1"/>
  <c r="I19" i="111"/>
  <c r="BC19" i="165" s="1" a="1"/>
  <c r="BC19" i="165" s="1"/>
  <c r="BC19" i="166" a="1"/>
  <c r="BC19" i="166" s="1"/>
  <c r="BD19" i="167" s="1"/>
  <c r="I21" i="111"/>
  <c r="BC21" i="165" s="1" a="1"/>
  <c r="BC21" i="165" s="1"/>
  <c r="BC21" i="166" a="1"/>
  <c r="BC21" i="166" s="1"/>
  <c r="BD21" i="167" s="1"/>
  <c r="I22" i="111"/>
  <c r="BC22" i="165" s="1" a="1"/>
  <c r="BC22" i="165" s="1"/>
  <c r="BC22" i="166" a="1"/>
  <c r="BC22" i="166" s="1"/>
  <c r="BD22" i="167" s="1"/>
  <c r="I23" i="111"/>
  <c r="BC23" i="165" s="1" a="1"/>
  <c r="BC23" i="165" s="1"/>
  <c r="BC23" i="166" a="1"/>
  <c r="BC23" i="166" s="1"/>
  <c r="BD23" i="167" s="1"/>
  <c r="I24" i="111"/>
  <c r="BC24" i="165" s="1" a="1"/>
  <c r="BC24" i="165" s="1"/>
  <c r="BC24" i="166" a="1"/>
  <c r="BC24" i="166" s="1"/>
  <c r="BD24" i="167" s="1"/>
  <c r="I25" i="111"/>
  <c r="BC25" i="165" s="1" a="1"/>
  <c r="BC25" i="165" s="1"/>
  <c r="BC25" i="166" a="1"/>
  <c r="BC25" i="166" s="1"/>
  <c r="BD25" i="167" s="1"/>
  <c r="I26" i="111"/>
  <c r="BC26" i="165" s="1" a="1"/>
  <c r="BC26" i="165" s="1"/>
  <c r="BC26" i="166" a="1"/>
  <c r="BC26" i="166" s="1"/>
  <c r="BD26" i="167" s="1"/>
  <c r="I28" i="111"/>
  <c r="BC28" i="165" s="1" a="1"/>
  <c r="BC28" i="165" s="1"/>
  <c r="BC28" i="166" a="1"/>
  <c r="BC28" i="166" s="1"/>
  <c r="BD28" i="167" s="1"/>
  <c r="I29" i="111"/>
  <c r="BC29" i="165" s="1" a="1"/>
  <c r="BC29" i="165" s="1"/>
  <c r="BC29" i="166" a="1"/>
  <c r="BC29" i="166" s="1"/>
  <c r="BD29" i="167" s="1"/>
  <c r="I30" i="111"/>
  <c r="BC30" i="165" s="1" a="1"/>
  <c r="BC30" i="165" s="1"/>
  <c r="BC30" i="166" a="1"/>
  <c r="BC30" i="166" s="1"/>
  <c r="BD30" i="167" s="1"/>
  <c r="I31" i="111"/>
  <c r="BC31" i="165" s="1" a="1"/>
  <c r="BC31" i="165" s="1"/>
  <c r="BC31" i="166" a="1"/>
  <c r="BC31" i="166" s="1"/>
  <c r="BD31" i="167" s="1"/>
  <c r="I32" i="111"/>
  <c r="BC32" i="165" s="1" a="1"/>
  <c r="BC32" i="165" s="1"/>
  <c r="BC32" i="166" a="1"/>
  <c r="BC32" i="166" s="1"/>
  <c r="BD32" i="167" s="1"/>
  <c r="I33" i="111"/>
  <c r="BC33" i="165" s="1" a="1"/>
  <c r="BC33" i="165" s="1"/>
  <c r="BC33" i="166" a="1"/>
  <c r="BC33" i="166" s="1"/>
  <c r="BD33" i="167" s="1"/>
  <c r="I35" i="111"/>
  <c r="BC35" i="165" s="1" a="1"/>
  <c r="BC35" i="165" s="1"/>
  <c r="BC35" i="166" a="1"/>
  <c r="BC35" i="166" s="1"/>
  <c r="BD35" i="167" s="1"/>
  <c r="I36" i="111"/>
  <c r="BC36" i="165" s="1" a="1"/>
  <c r="BC36" i="165" s="1"/>
  <c r="BC36" i="166" a="1"/>
  <c r="BC36" i="166" s="1"/>
  <c r="BD36" i="167" s="1"/>
  <c r="I37" i="111"/>
  <c r="BC37" i="165" s="1" a="1"/>
  <c r="BC37" i="165" s="1"/>
  <c r="BC37" i="166" a="1"/>
  <c r="BC37" i="166" s="1"/>
  <c r="BD37" i="167" s="1"/>
  <c r="I38" i="111"/>
  <c r="BC38" i="165" s="1" a="1"/>
  <c r="BC38" i="165" s="1"/>
  <c r="BC38" i="166" a="1"/>
  <c r="BC38" i="166" s="1"/>
  <c r="BD38" i="167" s="1"/>
  <c r="I39" i="111"/>
  <c r="BC39" i="165" s="1" a="1"/>
  <c r="BC39" i="165" s="1"/>
  <c r="BC39" i="166" a="1"/>
  <c r="BC39" i="166" s="1"/>
  <c r="BD39" i="167" s="1"/>
  <c r="I41" i="111"/>
  <c r="BC41" i="165" s="1" a="1"/>
  <c r="BC41" i="165" s="1"/>
  <c r="BC41" i="166" a="1"/>
  <c r="BC41" i="166" s="1"/>
  <c r="BD41" i="167" s="1"/>
  <c r="I42" i="111"/>
  <c r="BC42" i="165" s="1" a="1"/>
  <c r="BC42" i="165" s="1"/>
  <c r="BC42" i="166" a="1"/>
  <c r="BC42" i="166" s="1"/>
  <c r="BD42" i="167" s="1"/>
  <c r="I44" i="111"/>
  <c r="BC44" i="166" a="1"/>
  <c r="BC44" i="166" s="1"/>
  <c r="I45" i="111"/>
  <c r="BC45" i="165" s="1" a="1"/>
  <c r="BC45" i="165" s="1"/>
  <c r="BC45" i="166" a="1"/>
  <c r="BC45" i="166" s="1"/>
  <c r="I46" i="111"/>
  <c r="BC46" i="165" s="1" a="1"/>
  <c r="BC46" i="165" s="1"/>
  <c r="BC46" i="166" a="1"/>
  <c r="BC46" i="166" s="1"/>
  <c r="I47" i="111"/>
  <c r="BC47" i="165" s="1" a="1"/>
  <c r="BC47" i="165" s="1"/>
  <c r="BC47" i="166" a="1"/>
  <c r="BC47" i="166" s="1"/>
  <c r="I48" i="111"/>
  <c r="BC48" i="165" s="1" a="1"/>
  <c r="BC48" i="165" s="1"/>
  <c r="BC48" i="166" a="1"/>
  <c r="BC48" i="166" s="1"/>
  <c r="I49" i="111"/>
  <c r="BC49" i="165" s="1" a="1"/>
  <c r="BC49" i="165" s="1"/>
  <c r="BC49" i="166" a="1"/>
  <c r="BC49" i="166" s="1"/>
  <c r="I50" i="111"/>
  <c r="BC50" i="165" s="1" a="1"/>
  <c r="BC50" i="165" s="1"/>
  <c r="BC50" i="166" a="1"/>
  <c r="BC50" i="166" s="1"/>
  <c r="I51" i="111"/>
  <c r="BC51" i="165" s="1" a="1"/>
  <c r="BC51" i="165" s="1"/>
  <c r="BC51" i="166" a="1"/>
  <c r="BC51" i="166" s="1"/>
  <c r="I52" i="111"/>
  <c r="BC52" i="165" s="1" a="1"/>
  <c r="BC52" i="165" s="1"/>
  <c r="BC52" i="166" a="1"/>
  <c r="BC52" i="166" s="1"/>
  <c r="I53" i="111"/>
  <c r="BC53" i="165" s="1" a="1"/>
  <c r="BC53" i="165" s="1"/>
  <c r="BC53" i="166" a="1"/>
  <c r="BC53" i="166" s="1"/>
  <c r="I54" i="111"/>
  <c r="BC54" i="165" s="1" a="1"/>
  <c r="BC54" i="165" s="1"/>
  <c r="BC54" i="166" a="1"/>
  <c r="BC54" i="166" s="1"/>
  <c r="I55" i="111"/>
  <c r="BC55" i="165" s="1" a="1"/>
  <c r="BC55" i="165" s="1"/>
  <c r="BC55" i="166" a="1"/>
  <c r="BC55" i="166" s="1"/>
  <c r="I56" i="111"/>
  <c r="BC56" i="165" s="1" a="1"/>
  <c r="BC56" i="165" s="1"/>
  <c r="BC56" i="166" a="1"/>
  <c r="BC56" i="166" s="1"/>
  <c r="I57" i="111"/>
  <c r="BC57" i="165" s="1" a="1"/>
  <c r="BC57" i="165" s="1"/>
  <c r="BC57" i="166" a="1"/>
  <c r="BC57" i="166" s="1"/>
  <c r="I59" i="111"/>
  <c r="BC59" i="166" a="1"/>
  <c r="BC59" i="166" s="1"/>
  <c r="I60" i="111"/>
  <c r="BC60" i="165" s="1" a="1"/>
  <c r="BC60" i="165" s="1"/>
  <c r="BC60" i="166" a="1"/>
  <c r="BC60" i="166" s="1"/>
  <c r="I61" i="111"/>
  <c r="BC61" i="165" s="1" a="1"/>
  <c r="BC61" i="165" s="1"/>
  <c r="BC61" i="166" a="1"/>
  <c r="BC61" i="166" s="1"/>
  <c r="I62" i="111"/>
  <c r="BC62" i="165" s="1" a="1"/>
  <c r="BC62" i="165" s="1"/>
  <c r="BC62" i="166" a="1"/>
  <c r="BC62" i="166" s="1"/>
  <c r="I64" i="111"/>
  <c r="BC64" i="165" s="1" a="1"/>
  <c r="BC64" i="165" s="1"/>
  <c r="BC64" i="166" a="1"/>
  <c r="BC64" i="166" s="1"/>
  <c r="I65" i="111"/>
  <c r="BC65" i="165" s="1" a="1"/>
  <c r="BC65" i="165" s="1"/>
  <c r="BC65" i="166" a="1"/>
  <c r="BC65" i="166" s="1"/>
  <c r="I66" i="111"/>
  <c r="BC66" i="165" s="1" a="1"/>
  <c r="BC66" i="165" s="1"/>
  <c r="BC66" i="166" a="1"/>
  <c r="BC66" i="166" s="1"/>
  <c r="I67" i="111"/>
  <c r="BC67" i="165" s="1" a="1"/>
  <c r="BC67" i="165" s="1"/>
  <c r="BC67" i="166" a="1"/>
  <c r="BC67" i="166" s="1"/>
  <c r="I72" i="111"/>
  <c r="BC72" i="166" a="1"/>
  <c r="BC72" i="166" s="1"/>
  <c r="I73" i="111"/>
  <c r="BC73" i="165" s="1" a="1"/>
  <c r="BC73" i="165" s="1"/>
  <c r="BC73" i="166" a="1"/>
  <c r="BC73" i="166" s="1"/>
  <c r="I74" i="111"/>
  <c r="BC74" i="165" s="1" a="1"/>
  <c r="BC74" i="165" s="1"/>
  <c r="BC74" i="166" a="1"/>
  <c r="BC74" i="166" s="1"/>
  <c r="I75" i="111"/>
  <c r="BC75" i="165" s="1" a="1"/>
  <c r="BC75" i="165" s="1"/>
  <c r="BC75" i="166" a="1"/>
  <c r="BC75" i="166" s="1"/>
  <c r="I76" i="111"/>
  <c r="BC76" i="165" s="1" a="1"/>
  <c r="BC76" i="165" s="1"/>
  <c r="BC76" i="166" a="1"/>
  <c r="BC76" i="166" s="1"/>
  <c r="I77" i="111"/>
  <c r="BC77" i="165" s="1" a="1"/>
  <c r="BC77" i="165" s="1"/>
  <c r="BC77" i="166" a="1"/>
  <c r="BC77" i="166" s="1"/>
  <c r="I78" i="111"/>
  <c r="BC78" i="165" s="1" a="1"/>
  <c r="BC78" i="165" s="1"/>
  <c r="BC78" i="166" a="1"/>
  <c r="BC78" i="166" s="1"/>
  <c r="I79" i="111"/>
  <c r="BC79" i="165" s="1" a="1"/>
  <c r="BC79" i="165" s="1"/>
  <c r="BC79" i="166" a="1"/>
  <c r="BC79" i="166" s="1"/>
  <c r="I80" i="111"/>
  <c r="BC80" i="165" s="1" a="1"/>
  <c r="BC80" i="165" s="1"/>
  <c r="BC80" i="166" a="1"/>
  <c r="BC80" i="166" s="1"/>
  <c r="I81" i="111"/>
  <c r="BC81" i="165" s="1" a="1"/>
  <c r="BC81" i="165" s="1"/>
  <c r="BC81" i="166" a="1"/>
  <c r="BC81" i="166" s="1"/>
  <c r="I82" i="111"/>
  <c r="BC82" i="165" s="1" a="1"/>
  <c r="BC82" i="165" s="1"/>
  <c r="BC82" i="166" a="1"/>
  <c r="BC82" i="166" s="1"/>
  <c r="I85" i="111"/>
  <c r="BC85" i="165" s="1" a="1"/>
  <c r="BC85" i="165" s="1"/>
  <c r="BC85" i="166" a="1"/>
  <c r="BC85" i="166" s="1"/>
  <c r="I86" i="111"/>
  <c r="BC86" i="165" s="1" a="1"/>
  <c r="BC86" i="165" s="1"/>
  <c r="BC86" i="166" a="1"/>
  <c r="BC86" i="166" s="1"/>
  <c r="I88" i="111"/>
  <c r="BC88" i="165" s="1" a="1"/>
  <c r="BC88" i="165" s="1"/>
  <c r="BC88" i="166" a="1"/>
  <c r="BC88" i="166" s="1"/>
  <c r="I90" i="111"/>
  <c r="BC90" i="165" s="1" a="1"/>
  <c r="BC90" i="165" s="1"/>
  <c r="BC90" i="166" a="1"/>
  <c r="BC90" i="166" s="1"/>
  <c r="I91" i="111"/>
  <c r="BC91" i="165" s="1" a="1"/>
  <c r="BC91" i="165" s="1"/>
  <c r="BC91" i="166" a="1"/>
  <c r="BC91" i="166" s="1"/>
  <c r="I6" i="116"/>
  <c r="BB6" i="166"/>
  <c r="BC6" i="167" s="1"/>
  <c r="I7" i="116"/>
  <c r="BB7" i="165" s="1"/>
  <c r="BB7" i="166"/>
  <c r="BC7" i="167" s="1"/>
  <c r="BB3" i="166"/>
  <c r="BB3" i="165"/>
  <c r="I8" i="116"/>
  <c r="BB8" i="165" s="1"/>
  <c r="BB8" i="166"/>
  <c r="BC8" i="167" s="1"/>
  <c r="I9" i="116"/>
  <c r="BB9" i="165" s="1"/>
  <c r="BB9" i="166"/>
  <c r="BC9" i="167" s="1"/>
  <c r="I10" i="116"/>
  <c r="BB10" i="165" s="1"/>
  <c r="BB10" i="166"/>
  <c r="BC10" i="167" s="1"/>
  <c r="I13" i="116"/>
  <c r="BB13" i="165" s="1"/>
  <c r="BB13" i="166"/>
  <c r="BC13" i="167" s="1"/>
  <c r="I14" i="116"/>
  <c r="BB14" i="165" s="1"/>
  <c r="BB14" i="166"/>
  <c r="BC14" i="167" s="1"/>
  <c r="I16" i="116"/>
  <c r="BB16" i="165" s="1"/>
  <c r="BB16" i="166"/>
  <c r="BC16" i="167" s="1"/>
  <c r="I18" i="116"/>
  <c r="BB18" i="165" s="1"/>
  <c r="BB18" i="166"/>
  <c r="BC18" i="167" s="1"/>
  <c r="I19" i="116"/>
  <c r="BB19" i="165" s="1"/>
  <c r="BB19" i="166"/>
  <c r="BC19" i="167" s="1"/>
  <c r="I21" i="116"/>
  <c r="BB21" i="165" s="1"/>
  <c r="BB21" i="166"/>
  <c r="BC21" i="167" s="1"/>
  <c r="I22" i="116"/>
  <c r="BB22" i="165" s="1"/>
  <c r="BB22" i="166"/>
  <c r="BC22" i="167" s="1"/>
  <c r="I23" i="116"/>
  <c r="BB23" i="165" s="1"/>
  <c r="BB23" i="166"/>
  <c r="BC23" i="167" s="1"/>
  <c r="I24" i="116"/>
  <c r="BB24" i="165" s="1"/>
  <c r="BB24" i="166"/>
  <c r="BC24" i="167" s="1"/>
  <c r="I25" i="116"/>
  <c r="BB25" i="165" s="1"/>
  <c r="BB25" i="166"/>
  <c r="BC25" i="167" s="1"/>
  <c r="I26" i="116"/>
  <c r="BB26" i="165" s="1"/>
  <c r="BB26" i="166"/>
  <c r="BC26" i="167" s="1"/>
  <c r="I28" i="116"/>
  <c r="BB28" i="165" s="1"/>
  <c r="BB28" i="166"/>
  <c r="BC28" i="167" s="1"/>
  <c r="I29" i="116"/>
  <c r="BB29" i="165" s="1"/>
  <c r="BB29" i="166"/>
  <c r="BC29" i="167" s="1"/>
  <c r="I30" i="116"/>
  <c r="BB30" i="165" s="1"/>
  <c r="BB30" i="166"/>
  <c r="BC30" i="167" s="1"/>
  <c r="I31" i="116"/>
  <c r="BB31" i="165" s="1"/>
  <c r="BB31" i="166"/>
  <c r="BC31" i="167" s="1"/>
  <c r="I32" i="116"/>
  <c r="BB32" i="165" s="1"/>
  <c r="BB32" i="166"/>
  <c r="BC32" i="167" s="1"/>
  <c r="I33" i="116"/>
  <c r="BB33" i="165" s="1"/>
  <c r="BB33" i="166"/>
  <c r="BC33" i="167" s="1"/>
  <c r="I35" i="116"/>
  <c r="BB35" i="165" s="1"/>
  <c r="BB35" i="166"/>
  <c r="BC35" i="167" s="1"/>
  <c r="I36" i="116"/>
  <c r="BB36" i="165" s="1"/>
  <c r="BB36" i="166"/>
  <c r="BC36" i="167" s="1"/>
  <c r="I37" i="116"/>
  <c r="BB37" i="165" s="1"/>
  <c r="BB37" i="166"/>
  <c r="BC37" i="167" s="1"/>
  <c r="I38" i="116"/>
  <c r="BB38" i="165" s="1"/>
  <c r="BB38" i="166"/>
  <c r="BC38" i="167" s="1"/>
  <c r="I39" i="116"/>
  <c r="BB39" i="165" s="1"/>
  <c r="BB39" i="166"/>
  <c r="BC39" i="167" s="1"/>
  <c r="I41" i="116"/>
  <c r="BB41" i="165" s="1"/>
  <c r="BB41" i="166"/>
  <c r="BC41" i="167" s="1"/>
  <c r="I42" i="116"/>
  <c r="BB42" i="165" s="1"/>
  <c r="BB42" i="166"/>
  <c r="BC42" i="167" s="1"/>
  <c r="I44" i="116"/>
  <c r="BB44" i="166"/>
  <c r="I45" i="116"/>
  <c r="BB45" i="165" s="1"/>
  <c r="BB45" i="166"/>
  <c r="I46" i="116"/>
  <c r="BB46" i="165" s="1"/>
  <c r="BB46" i="166"/>
  <c r="I47" i="116"/>
  <c r="BB47" i="165" s="1"/>
  <c r="BB47" i="166"/>
  <c r="I48" i="116"/>
  <c r="BB48" i="165" s="1"/>
  <c r="BB48" i="166"/>
  <c r="I49" i="116"/>
  <c r="BB49" i="165" s="1"/>
  <c r="BB49" i="166"/>
  <c r="I50" i="116"/>
  <c r="BB50" i="165" s="1"/>
  <c r="BB50" i="166"/>
  <c r="I51" i="116"/>
  <c r="BB51" i="165" s="1"/>
  <c r="BB51" i="166"/>
  <c r="I52" i="116"/>
  <c r="BB52" i="165" s="1"/>
  <c r="BB52" i="166"/>
  <c r="I53" i="116"/>
  <c r="BB53" i="165" s="1"/>
  <c r="BB53" i="166"/>
  <c r="I54" i="116"/>
  <c r="BB54" i="165" s="1"/>
  <c r="BB54" i="166"/>
  <c r="I55" i="116"/>
  <c r="BB55" i="165" s="1"/>
  <c r="BB55" i="166"/>
  <c r="I56" i="116"/>
  <c r="BB56" i="165" s="1"/>
  <c r="BB56" i="166"/>
  <c r="I57" i="116"/>
  <c r="BB57" i="165" s="1"/>
  <c r="BB57" i="166"/>
  <c r="I59" i="116"/>
  <c r="BB59" i="166"/>
  <c r="I60" i="116"/>
  <c r="BB60" i="165" s="1"/>
  <c r="BB60" i="166"/>
  <c r="I61" i="116"/>
  <c r="BB61" i="165" s="1"/>
  <c r="BB61" i="166"/>
  <c r="I62" i="116"/>
  <c r="BB62" i="165" s="1"/>
  <c r="BB62" i="166"/>
  <c r="I64" i="116"/>
  <c r="BB64" i="165" s="1"/>
  <c r="BB64" i="166"/>
  <c r="I65" i="116"/>
  <c r="BB65" i="165" s="1"/>
  <c r="BB65" i="166"/>
  <c r="I66" i="116"/>
  <c r="BB66" i="165" s="1"/>
  <c r="BB66" i="166"/>
  <c r="I67" i="116"/>
  <c r="BB67" i="165" s="1"/>
  <c r="BB67" i="166"/>
  <c r="I72" i="116"/>
  <c r="BB72" i="166"/>
  <c r="I73" i="116"/>
  <c r="BB73" i="165" s="1"/>
  <c r="BB73" i="166"/>
  <c r="I74" i="116"/>
  <c r="BB74" i="165" s="1"/>
  <c r="BB74" i="166"/>
  <c r="I75" i="116"/>
  <c r="BB75" i="165" s="1"/>
  <c r="BB75" i="166"/>
  <c r="I76" i="116"/>
  <c r="BB76" i="165" s="1"/>
  <c r="BB76" i="166"/>
  <c r="I77" i="116"/>
  <c r="BB77" i="165" s="1"/>
  <c r="BB77" i="166"/>
  <c r="I78" i="116"/>
  <c r="BB78" i="165" s="1"/>
  <c r="BB78" i="166"/>
  <c r="I79" i="116"/>
  <c r="BB79" i="165" s="1"/>
  <c r="BB79" i="166"/>
  <c r="I80" i="116"/>
  <c r="BB80" i="165" s="1"/>
  <c r="BB80" i="166"/>
  <c r="I81" i="116"/>
  <c r="BB81" i="165" s="1"/>
  <c r="BB81" i="166"/>
  <c r="I82" i="116"/>
  <c r="BB82" i="165" s="1"/>
  <c r="BB82" i="166"/>
  <c r="I85" i="116"/>
  <c r="BB85" i="165" s="1"/>
  <c r="BB85" i="166"/>
  <c r="I86" i="116"/>
  <c r="BB86" i="165" s="1"/>
  <c r="BB86" i="166"/>
  <c r="I88" i="116"/>
  <c r="BB88" i="165" s="1"/>
  <c r="BB88" i="166"/>
  <c r="I90" i="116"/>
  <c r="BB90" i="165" s="1"/>
  <c r="BB90" i="166"/>
  <c r="I91" i="116"/>
  <c r="BB91" i="165" s="1"/>
  <c r="BB91" i="166"/>
  <c r="I6" i="117"/>
  <c r="AZ6" i="166" a="1"/>
  <c r="AZ6" i="166" s="1"/>
  <c r="BA6" i="167" s="1"/>
  <c r="I7" i="117"/>
  <c r="AZ7" i="165" s="1" a="1"/>
  <c r="AZ7" i="165" s="1"/>
  <c r="AZ7" i="166" a="1"/>
  <c r="AZ7" i="166" s="1"/>
  <c r="BA7" i="167" s="1"/>
  <c r="I8" i="117"/>
  <c r="AZ8" i="165" s="1" a="1"/>
  <c r="AZ8" i="165" s="1"/>
  <c r="AZ8" i="166" a="1"/>
  <c r="AZ8" i="166" s="1"/>
  <c r="BA8" i="167" s="1"/>
  <c r="I9" i="117"/>
  <c r="AZ9" i="165" s="1" a="1"/>
  <c r="AZ9" i="165" s="1"/>
  <c r="AZ9" i="166" a="1"/>
  <c r="AZ9" i="166" s="1"/>
  <c r="BA9" i="167" s="1"/>
  <c r="I10" i="117"/>
  <c r="AZ10" i="165" s="1" a="1"/>
  <c r="AZ10" i="165" s="1"/>
  <c r="AZ10" i="166" a="1"/>
  <c r="AZ10" i="166" s="1"/>
  <c r="BA10" i="167" s="1"/>
  <c r="I13" i="117"/>
  <c r="AZ13" i="165" s="1" a="1"/>
  <c r="AZ13" i="165" s="1"/>
  <c r="AZ13" i="166" a="1"/>
  <c r="AZ13" i="166" s="1"/>
  <c r="BA13" i="167" s="1"/>
  <c r="I14" i="117"/>
  <c r="AZ14" i="165" s="1" a="1"/>
  <c r="AZ14" i="165" s="1"/>
  <c r="AZ14" i="166" a="1"/>
  <c r="AZ14" i="166" s="1"/>
  <c r="BA14" i="167" s="1"/>
  <c r="I16" i="117"/>
  <c r="AZ16" i="165" s="1" a="1"/>
  <c r="AZ16" i="165" s="1"/>
  <c r="AZ16" i="166" a="1"/>
  <c r="AZ16" i="166" s="1"/>
  <c r="BA16" i="167" s="1"/>
  <c r="I18" i="117"/>
  <c r="AZ18" i="165" s="1" a="1"/>
  <c r="AZ18" i="165" s="1"/>
  <c r="AZ18" i="166" a="1"/>
  <c r="AZ18" i="166" s="1"/>
  <c r="BA18" i="167" s="1"/>
  <c r="I19" i="117"/>
  <c r="AZ19" i="165" s="1" a="1"/>
  <c r="AZ19" i="165" s="1"/>
  <c r="AZ19" i="166" a="1"/>
  <c r="AZ19" i="166" s="1"/>
  <c r="BA19" i="167" s="1"/>
  <c r="I21" i="117"/>
  <c r="AZ21" i="165" s="1" a="1"/>
  <c r="AZ21" i="165" s="1"/>
  <c r="AZ21" i="166" a="1"/>
  <c r="AZ21" i="166" s="1"/>
  <c r="BA21" i="167" s="1"/>
  <c r="I22" i="117"/>
  <c r="AZ22" i="165" s="1" a="1"/>
  <c r="AZ22" i="165" s="1"/>
  <c r="AZ22" i="166" a="1"/>
  <c r="AZ22" i="166" s="1"/>
  <c r="BA22" i="167" s="1"/>
  <c r="I23" i="117"/>
  <c r="AZ23" i="165" s="1" a="1"/>
  <c r="AZ23" i="165" s="1"/>
  <c r="AZ23" i="166" a="1"/>
  <c r="AZ23" i="166" s="1"/>
  <c r="BA23" i="167" s="1"/>
  <c r="I24" i="117"/>
  <c r="AZ24" i="165" s="1" a="1"/>
  <c r="AZ24" i="165" s="1"/>
  <c r="AZ24" i="166" a="1"/>
  <c r="AZ24" i="166" s="1"/>
  <c r="BA24" i="167" s="1"/>
  <c r="I25" i="117"/>
  <c r="AZ25" i="165" s="1" a="1"/>
  <c r="AZ25" i="165" s="1"/>
  <c r="AZ25" i="166" a="1"/>
  <c r="AZ25" i="166" s="1"/>
  <c r="BA25" i="167" s="1"/>
  <c r="I26" i="117"/>
  <c r="AZ26" i="165" s="1" a="1"/>
  <c r="AZ26" i="165" s="1"/>
  <c r="AZ26" i="166" a="1"/>
  <c r="AZ26" i="166" s="1"/>
  <c r="BA26" i="167" s="1"/>
  <c r="I28" i="117"/>
  <c r="AZ28" i="165" s="1" a="1"/>
  <c r="AZ28" i="165" s="1"/>
  <c r="AZ28" i="166" a="1"/>
  <c r="AZ28" i="166" s="1"/>
  <c r="BA28" i="167" s="1"/>
  <c r="I29" i="117"/>
  <c r="AZ29" i="165" s="1" a="1"/>
  <c r="AZ29" i="165" s="1"/>
  <c r="AZ29" i="166" a="1"/>
  <c r="AZ29" i="166" s="1"/>
  <c r="BA29" i="167" s="1"/>
  <c r="I30" i="117"/>
  <c r="AZ30" i="165" s="1" a="1"/>
  <c r="AZ30" i="165" s="1"/>
  <c r="AZ30" i="166" a="1"/>
  <c r="AZ30" i="166" s="1"/>
  <c r="BA30" i="167" s="1"/>
  <c r="I31" i="117"/>
  <c r="AZ31" i="165" s="1" a="1"/>
  <c r="AZ31" i="165" s="1"/>
  <c r="AZ31" i="166" a="1"/>
  <c r="AZ31" i="166" s="1"/>
  <c r="BA31" i="167" s="1"/>
  <c r="I32" i="117"/>
  <c r="AZ32" i="165" s="1" a="1"/>
  <c r="AZ32" i="165" s="1"/>
  <c r="AZ32" i="166" a="1"/>
  <c r="AZ32" i="166" s="1"/>
  <c r="BA32" i="167" s="1"/>
  <c r="I33" i="117"/>
  <c r="AZ33" i="165" s="1" a="1"/>
  <c r="AZ33" i="165" s="1"/>
  <c r="AZ33" i="166" a="1"/>
  <c r="AZ33" i="166" s="1"/>
  <c r="BA33" i="167" s="1"/>
  <c r="I35" i="117"/>
  <c r="AZ35" i="165" s="1" a="1"/>
  <c r="AZ35" i="165" s="1"/>
  <c r="AZ35" i="166" a="1"/>
  <c r="AZ35" i="166" s="1"/>
  <c r="BA35" i="167" s="1"/>
  <c r="I36" i="117"/>
  <c r="AZ36" i="165" s="1" a="1"/>
  <c r="AZ36" i="165" s="1"/>
  <c r="AZ36" i="166" a="1"/>
  <c r="AZ36" i="166" s="1"/>
  <c r="BA36" i="167" s="1"/>
  <c r="I37" i="117"/>
  <c r="AZ37" i="165" s="1" a="1"/>
  <c r="AZ37" i="165" s="1"/>
  <c r="AZ37" i="166" a="1"/>
  <c r="AZ37" i="166" s="1"/>
  <c r="BA37" i="167" s="1"/>
  <c r="I38" i="117"/>
  <c r="AZ38" i="165" s="1" a="1"/>
  <c r="AZ38" i="165" s="1"/>
  <c r="AZ38" i="166" a="1"/>
  <c r="AZ38" i="166" s="1"/>
  <c r="BA38" i="167" s="1"/>
  <c r="I39" i="117"/>
  <c r="AZ39" i="165" s="1" a="1"/>
  <c r="AZ39" i="165" s="1"/>
  <c r="AZ39" i="166" a="1"/>
  <c r="AZ39" i="166" s="1"/>
  <c r="BA39" i="167" s="1"/>
  <c r="I41" i="117"/>
  <c r="AZ41" i="165" s="1" a="1"/>
  <c r="AZ41" i="165" s="1"/>
  <c r="AZ41" i="166" a="1"/>
  <c r="AZ41" i="166" s="1"/>
  <c r="BA41" i="167" s="1"/>
  <c r="I42" i="117"/>
  <c r="AZ42" i="165" s="1" a="1"/>
  <c r="AZ42" i="165" s="1"/>
  <c r="AZ42" i="166" a="1"/>
  <c r="AZ42" i="166" s="1"/>
  <c r="BA42" i="167" s="1"/>
  <c r="I44" i="117"/>
  <c r="AZ44" i="166" a="1"/>
  <c r="AZ44" i="166" s="1"/>
  <c r="I45" i="117"/>
  <c r="AZ45" i="165" s="1" a="1"/>
  <c r="AZ45" i="165" s="1"/>
  <c r="AZ45" i="166" a="1"/>
  <c r="AZ45" i="166" s="1"/>
  <c r="I46" i="117"/>
  <c r="AZ46" i="165" s="1" a="1"/>
  <c r="AZ46" i="165" s="1"/>
  <c r="AZ46" i="166" a="1"/>
  <c r="AZ46" i="166" s="1"/>
  <c r="I47" i="117"/>
  <c r="AZ47" i="165" s="1" a="1"/>
  <c r="AZ47" i="165" s="1"/>
  <c r="AZ47" i="166" a="1"/>
  <c r="AZ47" i="166" s="1"/>
  <c r="I48" i="117"/>
  <c r="AZ48" i="165" s="1" a="1"/>
  <c r="AZ48" i="165" s="1"/>
  <c r="AZ48" i="166" a="1"/>
  <c r="AZ48" i="166" s="1"/>
  <c r="I49" i="117"/>
  <c r="AZ49" i="165" s="1" a="1"/>
  <c r="AZ49" i="165" s="1"/>
  <c r="AZ49" i="166" a="1"/>
  <c r="AZ49" i="166" s="1"/>
  <c r="I50" i="117"/>
  <c r="AZ50" i="165" s="1" a="1"/>
  <c r="AZ50" i="165" s="1"/>
  <c r="AZ50" i="166" a="1"/>
  <c r="AZ50" i="166" s="1"/>
  <c r="I51" i="117"/>
  <c r="AZ51" i="165" s="1" a="1"/>
  <c r="AZ51" i="165" s="1"/>
  <c r="AZ51" i="166" a="1"/>
  <c r="AZ51" i="166" s="1"/>
  <c r="I52" i="117"/>
  <c r="AZ52" i="165" s="1" a="1"/>
  <c r="AZ52" i="165" s="1"/>
  <c r="AZ52" i="166" a="1"/>
  <c r="AZ52" i="166" s="1"/>
  <c r="I53" i="117"/>
  <c r="AZ53" i="165" s="1" a="1"/>
  <c r="AZ53" i="165" s="1"/>
  <c r="AZ53" i="166" a="1"/>
  <c r="AZ53" i="166" s="1"/>
  <c r="I54" i="117"/>
  <c r="AZ54" i="165" s="1" a="1"/>
  <c r="AZ54" i="165" s="1"/>
  <c r="AZ54" i="166" a="1"/>
  <c r="AZ54" i="166" s="1"/>
  <c r="I55" i="117"/>
  <c r="AZ55" i="165" s="1" a="1"/>
  <c r="AZ55" i="165" s="1"/>
  <c r="AZ55" i="166" a="1"/>
  <c r="AZ55" i="166" s="1"/>
  <c r="I56" i="117"/>
  <c r="AZ56" i="165" s="1" a="1"/>
  <c r="AZ56" i="165" s="1"/>
  <c r="AZ56" i="166" a="1"/>
  <c r="AZ56" i="166" s="1"/>
  <c r="I57" i="117"/>
  <c r="AZ57" i="165" s="1" a="1"/>
  <c r="AZ57" i="165" s="1"/>
  <c r="AZ57" i="166" a="1"/>
  <c r="AZ57" i="166" s="1"/>
  <c r="I59" i="117"/>
  <c r="AZ59" i="166" a="1"/>
  <c r="AZ59" i="166" s="1"/>
  <c r="I60" i="117"/>
  <c r="AZ60" i="165" s="1" a="1"/>
  <c r="AZ60" i="165" s="1"/>
  <c r="AZ60" i="166" a="1"/>
  <c r="AZ60" i="166" s="1"/>
  <c r="I61" i="117"/>
  <c r="AZ61" i="165" s="1" a="1"/>
  <c r="AZ61" i="165" s="1"/>
  <c r="AZ61" i="166" a="1"/>
  <c r="AZ61" i="166" s="1"/>
  <c r="I62" i="117"/>
  <c r="AZ62" i="165" s="1" a="1"/>
  <c r="AZ62" i="165" s="1"/>
  <c r="AZ62" i="166" a="1"/>
  <c r="AZ62" i="166" s="1"/>
  <c r="I64" i="117"/>
  <c r="AZ64" i="165" s="1" a="1"/>
  <c r="AZ64" i="165" s="1"/>
  <c r="AZ64" i="166" a="1"/>
  <c r="AZ64" i="166" s="1"/>
  <c r="I65" i="117"/>
  <c r="AZ65" i="165" s="1" a="1"/>
  <c r="AZ65" i="165" s="1"/>
  <c r="AZ65" i="166" a="1"/>
  <c r="AZ65" i="166" s="1"/>
  <c r="I66" i="117"/>
  <c r="AZ66" i="165" s="1" a="1"/>
  <c r="AZ66" i="165" s="1"/>
  <c r="AZ66" i="166" a="1"/>
  <c r="AZ66" i="166" s="1"/>
  <c r="I67" i="117"/>
  <c r="AZ67" i="165" s="1" a="1"/>
  <c r="AZ67" i="165" s="1"/>
  <c r="AZ67" i="166" a="1"/>
  <c r="AZ67" i="166" s="1"/>
  <c r="I72" i="117"/>
  <c r="AZ72" i="166" a="1"/>
  <c r="AZ72" i="166" s="1"/>
  <c r="I73" i="117"/>
  <c r="AZ73" i="165" s="1" a="1"/>
  <c r="AZ73" i="165" s="1"/>
  <c r="AZ73" i="166" a="1"/>
  <c r="AZ73" i="166" s="1"/>
  <c r="I74" i="117"/>
  <c r="AZ74" i="165" s="1" a="1"/>
  <c r="AZ74" i="165" s="1"/>
  <c r="AZ74" i="166" a="1"/>
  <c r="AZ74" i="166" s="1"/>
  <c r="I75" i="117"/>
  <c r="AZ75" i="165" s="1" a="1"/>
  <c r="AZ75" i="165" s="1"/>
  <c r="AZ75" i="166" a="1"/>
  <c r="AZ75" i="166" s="1"/>
  <c r="I76" i="117"/>
  <c r="AZ76" i="165" s="1" a="1"/>
  <c r="AZ76" i="165" s="1"/>
  <c r="AZ76" i="166" a="1"/>
  <c r="AZ76" i="166" s="1"/>
  <c r="I77" i="117"/>
  <c r="AZ77" i="165" s="1" a="1"/>
  <c r="AZ77" i="165" s="1"/>
  <c r="AZ77" i="166" a="1"/>
  <c r="AZ77" i="166" s="1"/>
  <c r="I78" i="117"/>
  <c r="AZ78" i="165" s="1" a="1"/>
  <c r="AZ78" i="165" s="1"/>
  <c r="AZ78" i="166" a="1"/>
  <c r="AZ78" i="166" s="1"/>
  <c r="I79" i="117"/>
  <c r="AZ79" i="165" s="1" a="1"/>
  <c r="AZ79" i="165" s="1"/>
  <c r="AZ79" i="166" a="1"/>
  <c r="AZ79" i="166" s="1"/>
  <c r="I80" i="117"/>
  <c r="AZ80" i="165" s="1" a="1"/>
  <c r="AZ80" i="165" s="1"/>
  <c r="AZ80" i="166" a="1"/>
  <c r="AZ80" i="166" s="1"/>
  <c r="I81" i="117"/>
  <c r="AZ81" i="165" s="1" a="1"/>
  <c r="AZ81" i="165" s="1"/>
  <c r="AZ81" i="166" a="1"/>
  <c r="AZ81" i="166" s="1"/>
  <c r="I82" i="117"/>
  <c r="AZ82" i="165" s="1" a="1"/>
  <c r="AZ82" i="165" s="1"/>
  <c r="AZ82" i="166" a="1"/>
  <c r="AZ82" i="166" s="1"/>
  <c r="I85" i="117"/>
  <c r="AZ85" i="165" s="1" a="1"/>
  <c r="AZ85" i="165" s="1"/>
  <c r="AZ85" i="166" a="1"/>
  <c r="AZ85" i="166" s="1"/>
  <c r="I86" i="117"/>
  <c r="AZ86" i="165" s="1" a="1"/>
  <c r="AZ86" i="165" s="1"/>
  <c r="AZ86" i="166" a="1"/>
  <c r="AZ86" i="166" s="1"/>
  <c r="I88" i="117"/>
  <c r="AZ88" i="165" s="1" a="1"/>
  <c r="AZ88" i="165" s="1"/>
  <c r="AZ88" i="166" a="1"/>
  <c r="AZ88" i="166" s="1"/>
  <c r="I90" i="117"/>
  <c r="AZ90" i="165" s="1" a="1"/>
  <c r="AZ90" i="165" s="1"/>
  <c r="AZ90" i="166" a="1"/>
  <c r="AZ90" i="166" s="1"/>
  <c r="I91" i="117"/>
  <c r="AZ91" i="165" s="1" a="1"/>
  <c r="AZ91" i="165" s="1"/>
  <c r="AZ91" i="166" a="1"/>
  <c r="AZ91" i="166" s="1"/>
  <c r="I6" i="112"/>
  <c r="AT6" i="166" a="1"/>
  <c r="AT6" i="166" s="1"/>
  <c r="AU6" i="167" s="1"/>
  <c r="I7" i="112"/>
  <c r="AT7" i="165" s="1" a="1"/>
  <c r="AT7" i="165" s="1"/>
  <c r="AT7" i="166" a="1"/>
  <c r="AT7" i="166" s="1"/>
  <c r="AU7" i="167" s="1"/>
  <c r="I8" i="112"/>
  <c r="AT8" i="165" s="1" a="1"/>
  <c r="AT8" i="165" s="1"/>
  <c r="AT8" i="166" a="1"/>
  <c r="AT8" i="166" s="1"/>
  <c r="AU8" i="167" s="1"/>
  <c r="I9" i="112"/>
  <c r="AT9" i="165" s="1" a="1"/>
  <c r="AT9" i="165" s="1"/>
  <c r="AT9" i="166" a="1"/>
  <c r="AT9" i="166" s="1"/>
  <c r="AU9" i="167" s="1"/>
  <c r="I10" i="112"/>
  <c r="AT10" i="165" s="1" a="1"/>
  <c r="AT10" i="165" s="1"/>
  <c r="AT10" i="166" a="1"/>
  <c r="AT10" i="166" s="1"/>
  <c r="AU10" i="167" s="1"/>
  <c r="I13" i="112"/>
  <c r="AT13" i="165" s="1" a="1"/>
  <c r="AT13" i="165" s="1"/>
  <c r="AT13" i="166" a="1"/>
  <c r="AT13" i="166" s="1"/>
  <c r="AU13" i="167" s="1"/>
  <c r="I14" i="112"/>
  <c r="AT14" i="165" s="1" a="1"/>
  <c r="AT14" i="165" s="1"/>
  <c r="AT14" i="166" a="1"/>
  <c r="AT14" i="166" s="1"/>
  <c r="AU14" i="167" s="1"/>
  <c r="I16" i="112"/>
  <c r="AT16" i="165" s="1" a="1"/>
  <c r="AT16" i="165" s="1"/>
  <c r="AT16" i="166" a="1"/>
  <c r="AT16" i="166" s="1"/>
  <c r="AU16" i="167" s="1"/>
  <c r="I18" i="112"/>
  <c r="AT18" i="165" s="1" a="1"/>
  <c r="AT18" i="165" s="1"/>
  <c r="AT18" i="166" a="1"/>
  <c r="AT18" i="166" s="1"/>
  <c r="AU18" i="167" s="1"/>
  <c r="I19" i="112"/>
  <c r="AT19" i="165" s="1" a="1"/>
  <c r="AT19" i="165" s="1"/>
  <c r="AT19" i="166" a="1"/>
  <c r="AT19" i="166" s="1"/>
  <c r="AU19" i="167" s="1"/>
  <c r="I21" i="112"/>
  <c r="AT21" i="165" s="1" a="1"/>
  <c r="AT21" i="165" s="1"/>
  <c r="AT21" i="166" a="1"/>
  <c r="AT21" i="166" s="1"/>
  <c r="AU21" i="167" s="1"/>
  <c r="I22" i="112"/>
  <c r="AT22" i="165" s="1" a="1"/>
  <c r="AT22" i="165" s="1"/>
  <c r="AT22" i="166" a="1"/>
  <c r="AT22" i="166" s="1"/>
  <c r="AU22" i="167" s="1"/>
  <c r="I23" i="112"/>
  <c r="AT23" i="165" s="1" a="1"/>
  <c r="AT23" i="165" s="1"/>
  <c r="AT23" i="166" a="1"/>
  <c r="AT23" i="166" s="1"/>
  <c r="AU23" i="167" s="1"/>
  <c r="I24" i="112"/>
  <c r="AT24" i="165" s="1" a="1"/>
  <c r="AT24" i="165" s="1"/>
  <c r="AT24" i="166" a="1"/>
  <c r="AT24" i="166" s="1"/>
  <c r="AU24" i="167" s="1"/>
  <c r="I25" i="112"/>
  <c r="AT25" i="165" s="1" a="1"/>
  <c r="AT25" i="165" s="1"/>
  <c r="AT25" i="166" a="1"/>
  <c r="AT25" i="166" s="1"/>
  <c r="AU25" i="167" s="1"/>
  <c r="I26" i="112"/>
  <c r="AT26" i="165" s="1" a="1"/>
  <c r="AT26" i="165" s="1"/>
  <c r="AT26" i="166" a="1"/>
  <c r="AT26" i="166" s="1"/>
  <c r="AU26" i="167" s="1"/>
  <c r="I28" i="112"/>
  <c r="AT28" i="165" s="1" a="1"/>
  <c r="AT28" i="165" s="1"/>
  <c r="AT28" i="166" a="1"/>
  <c r="AT28" i="166" s="1"/>
  <c r="AU28" i="167" s="1"/>
  <c r="I29" i="112"/>
  <c r="AT29" i="165" s="1" a="1"/>
  <c r="AT29" i="165" s="1"/>
  <c r="AT29" i="166" a="1"/>
  <c r="AT29" i="166" s="1"/>
  <c r="AU29" i="167" s="1"/>
  <c r="I30" i="112"/>
  <c r="AT30" i="165" s="1" a="1"/>
  <c r="AT30" i="165" s="1"/>
  <c r="AT30" i="166" a="1"/>
  <c r="AT30" i="166" s="1"/>
  <c r="AU30" i="167" s="1"/>
  <c r="I31" i="112"/>
  <c r="AT31" i="165" s="1" a="1"/>
  <c r="AT31" i="165" s="1"/>
  <c r="AT31" i="166" a="1"/>
  <c r="AT31" i="166" s="1"/>
  <c r="AU31" i="167" s="1"/>
  <c r="I32" i="112"/>
  <c r="AT32" i="165" s="1" a="1"/>
  <c r="AT32" i="165" s="1"/>
  <c r="AT32" i="166" a="1"/>
  <c r="AT32" i="166" s="1"/>
  <c r="AU32" i="167" s="1"/>
  <c r="I33" i="112"/>
  <c r="AT33" i="165" s="1" a="1"/>
  <c r="AT33" i="165" s="1"/>
  <c r="AT33" i="166" a="1"/>
  <c r="AT33" i="166" s="1"/>
  <c r="AU33" i="167" s="1"/>
  <c r="I35" i="112"/>
  <c r="AT35" i="165" s="1" a="1"/>
  <c r="AT35" i="165" s="1"/>
  <c r="AT35" i="166" a="1"/>
  <c r="AT35" i="166" s="1"/>
  <c r="AU35" i="167" s="1"/>
  <c r="I36" i="112"/>
  <c r="AT36" i="165" s="1" a="1"/>
  <c r="AT36" i="165" s="1"/>
  <c r="AT36" i="166" a="1"/>
  <c r="AT36" i="166" s="1"/>
  <c r="AU36" i="167" s="1"/>
  <c r="I37" i="112"/>
  <c r="AT37" i="165" s="1" a="1"/>
  <c r="AT37" i="165" s="1"/>
  <c r="AT37" i="166" a="1"/>
  <c r="AT37" i="166" s="1"/>
  <c r="AU37" i="167" s="1"/>
  <c r="I38" i="112"/>
  <c r="AT38" i="165" s="1" a="1"/>
  <c r="AT38" i="165" s="1"/>
  <c r="AT38" i="166" a="1"/>
  <c r="AT38" i="166" s="1"/>
  <c r="AU38" i="167" s="1"/>
  <c r="I39" i="112"/>
  <c r="AT39" i="165" s="1" a="1"/>
  <c r="AT39" i="165" s="1"/>
  <c r="AT39" i="166" a="1"/>
  <c r="AT39" i="166" s="1"/>
  <c r="AU39" i="167" s="1"/>
  <c r="I41" i="112"/>
  <c r="AT41" i="165" s="1" a="1"/>
  <c r="AT41" i="165" s="1"/>
  <c r="AT41" i="166" a="1"/>
  <c r="AT41" i="166" s="1"/>
  <c r="AU41" i="167" s="1"/>
  <c r="I42" i="112"/>
  <c r="AT42" i="165" s="1" a="1"/>
  <c r="AT42" i="165" s="1"/>
  <c r="AT42" i="166" a="1"/>
  <c r="AT42" i="166" s="1"/>
  <c r="AU42" i="167" s="1"/>
  <c r="I44" i="112"/>
  <c r="AT44" i="166" a="1"/>
  <c r="AT44" i="166" s="1"/>
  <c r="I45" i="112"/>
  <c r="AT45" i="165" s="1" a="1"/>
  <c r="AT45" i="165" s="1"/>
  <c r="AT45" i="166" a="1"/>
  <c r="AT45" i="166" s="1"/>
  <c r="I46" i="112"/>
  <c r="AT46" i="165" s="1" a="1"/>
  <c r="AT46" i="165" s="1"/>
  <c r="AT46" i="166" a="1"/>
  <c r="AT46" i="166" s="1"/>
  <c r="I47" i="112"/>
  <c r="AT47" i="165" s="1" a="1"/>
  <c r="AT47" i="165" s="1"/>
  <c r="AT47" i="166" a="1"/>
  <c r="AT47" i="166" s="1"/>
  <c r="I48" i="112"/>
  <c r="AT48" i="165" s="1" a="1"/>
  <c r="AT48" i="165" s="1"/>
  <c r="AT48" i="166" a="1"/>
  <c r="AT48" i="166" s="1"/>
  <c r="I49" i="112"/>
  <c r="AT49" i="165" s="1" a="1"/>
  <c r="AT49" i="165" s="1"/>
  <c r="AT49" i="166" a="1"/>
  <c r="AT49" i="166" s="1"/>
  <c r="I50" i="112"/>
  <c r="AT50" i="165" s="1" a="1"/>
  <c r="AT50" i="165" s="1"/>
  <c r="AT50" i="166" a="1"/>
  <c r="AT50" i="166" s="1"/>
  <c r="I51" i="112"/>
  <c r="AT51" i="165" s="1" a="1"/>
  <c r="AT51" i="165" s="1"/>
  <c r="AT51" i="166" a="1"/>
  <c r="AT51" i="166" s="1"/>
  <c r="I52" i="112"/>
  <c r="AT52" i="165" s="1" a="1"/>
  <c r="AT52" i="165" s="1"/>
  <c r="AT52" i="166" a="1"/>
  <c r="AT52" i="166" s="1"/>
  <c r="I53" i="112"/>
  <c r="AT53" i="165" s="1" a="1"/>
  <c r="AT53" i="165" s="1"/>
  <c r="AT53" i="166" a="1"/>
  <c r="AT53" i="166" s="1"/>
  <c r="I54" i="112"/>
  <c r="AT54" i="165" s="1" a="1"/>
  <c r="AT54" i="165" s="1"/>
  <c r="AT54" i="166" a="1"/>
  <c r="AT54" i="166" s="1"/>
  <c r="I55" i="112"/>
  <c r="AT55" i="165" s="1" a="1"/>
  <c r="AT55" i="165" s="1"/>
  <c r="AT55" i="166" a="1"/>
  <c r="AT55" i="166" s="1"/>
  <c r="I56" i="112"/>
  <c r="AT56" i="165" s="1" a="1"/>
  <c r="AT56" i="165" s="1"/>
  <c r="AT56" i="166" a="1"/>
  <c r="AT56" i="166" s="1"/>
  <c r="I57" i="112"/>
  <c r="AT57" i="165" s="1" a="1"/>
  <c r="AT57" i="165" s="1"/>
  <c r="AT57" i="166" a="1"/>
  <c r="AT57" i="166" s="1"/>
  <c r="I59" i="112"/>
  <c r="AT59" i="166" a="1"/>
  <c r="AT59" i="166" s="1"/>
  <c r="I60" i="112"/>
  <c r="AT60" i="165" s="1" a="1"/>
  <c r="AT60" i="165" s="1"/>
  <c r="AT60" i="166" a="1"/>
  <c r="AT60" i="166" s="1"/>
  <c r="I61" i="112"/>
  <c r="AT61" i="165" s="1" a="1"/>
  <c r="AT61" i="165" s="1"/>
  <c r="AT61" i="166" a="1"/>
  <c r="AT61" i="166" s="1"/>
  <c r="I62" i="112"/>
  <c r="AT62" i="165" s="1" a="1"/>
  <c r="AT62" i="165" s="1"/>
  <c r="AT62" i="166" a="1"/>
  <c r="AT62" i="166" s="1"/>
  <c r="I64" i="112"/>
  <c r="AT64" i="165" s="1" a="1"/>
  <c r="AT64" i="165" s="1"/>
  <c r="AT64" i="166" a="1"/>
  <c r="AT64" i="166" s="1"/>
  <c r="I65" i="112"/>
  <c r="AT65" i="165" s="1" a="1"/>
  <c r="AT65" i="165" s="1"/>
  <c r="AT65" i="166" a="1"/>
  <c r="AT65" i="166" s="1"/>
  <c r="I66" i="112"/>
  <c r="AT66" i="165" s="1" a="1"/>
  <c r="AT66" i="165" s="1"/>
  <c r="AT66" i="166" a="1"/>
  <c r="AT66" i="166" s="1"/>
  <c r="I67" i="112"/>
  <c r="AT67" i="165" s="1" a="1"/>
  <c r="AT67" i="165" s="1"/>
  <c r="AT67" i="166" a="1"/>
  <c r="AT67" i="166" s="1"/>
  <c r="I6" i="107"/>
  <c r="AR6" i="166" a="1"/>
  <c r="AR6" i="166" s="1"/>
  <c r="AS6" i="167" s="1"/>
  <c r="I7" i="107"/>
  <c r="AR7" i="165" s="1" a="1"/>
  <c r="AR7" i="165" s="1"/>
  <c r="AR7" i="166" a="1"/>
  <c r="AR7" i="166" s="1"/>
  <c r="AS7" i="167" s="1"/>
  <c r="I8" i="107"/>
  <c r="AR8" i="165" s="1" a="1"/>
  <c r="AR8" i="165" s="1"/>
  <c r="AR8" i="166" a="1"/>
  <c r="AR8" i="166" s="1"/>
  <c r="AS8" i="167" s="1"/>
  <c r="I9" i="107"/>
  <c r="AR9" i="165" s="1" a="1"/>
  <c r="AR9" i="165" s="1"/>
  <c r="AR9" i="166" a="1"/>
  <c r="AR9" i="166" s="1"/>
  <c r="AS9" i="167" s="1"/>
  <c r="I10" i="107"/>
  <c r="AR10" i="165" s="1" a="1"/>
  <c r="AR10" i="165" s="1"/>
  <c r="AR10" i="166" a="1"/>
  <c r="AR10" i="166" s="1"/>
  <c r="AS10" i="167" s="1"/>
  <c r="I13" i="107"/>
  <c r="AR13" i="165" s="1" a="1"/>
  <c r="AR13" i="165" s="1"/>
  <c r="AR13" i="166" a="1"/>
  <c r="AR13" i="166" s="1"/>
  <c r="AS13" i="167" s="1"/>
  <c r="I14" i="107"/>
  <c r="AR14" i="165" s="1" a="1"/>
  <c r="AR14" i="165" s="1"/>
  <c r="AR14" i="166" a="1"/>
  <c r="AR14" i="166" s="1"/>
  <c r="AS14" i="167" s="1"/>
  <c r="I16" i="107"/>
  <c r="AR16" i="165" s="1" a="1"/>
  <c r="AR16" i="165" s="1"/>
  <c r="AR16" i="166" a="1"/>
  <c r="AR16" i="166" s="1"/>
  <c r="AS16" i="167" s="1"/>
  <c r="I18" i="107"/>
  <c r="AR18" i="165" s="1" a="1"/>
  <c r="AR18" i="165" s="1"/>
  <c r="AR18" i="166" a="1"/>
  <c r="AR18" i="166" s="1"/>
  <c r="AS18" i="167" s="1"/>
  <c r="I19" i="107"/>
  <c r="AR19" i="165" s="1" a="1"/>
  <c r="AR19" i="165" s="1"/>
  <c r="AR19" i="166" a="1"/>
  <c r="AR19" i="166" s="1"/>
  <c r="AS19" i="167" s="1"/>
  <c r="I21" i="107"/>
  <c r="AR21" i="165" s="1" a="1"/>
  <c r="AR21" i="165" s="1"/>
  <c r="AR21" i="166" a="1"/>
  <c r="AR21" i="166" s="1"/>
  <c r="AS21" i="167" s="1"/>
  <c r="I22" i="107"/>
  <c r="AR22" i="165" s="1" a="1"/>
  <c r="AR22" i="165" s="1"/>
  <c r="AR22" i="166" a="1"/>
  <c r="AR22" i="166" s="1"/>
  <c r="AS22" i="167" s="1"/>
  <c r="I23" i="107"/>
  <c r="AR23" i="165" s="1" a="1"/>
  <c r="AR23" i="165" s="1"/>
  <c r="AR23" i="166" a="1"/>
  <c r="AR23" i="166" s="1"/>
  <c r="AS23" i="167" s="1"/>
  <c r="I24" i="107"/>
  <c r="AR24" i="165" s="1" a="1"/>
  <c r="AR24" i="165" s="1"/>
  <c r="AR24" i="166" a="1"/>
  <c r="AR24" i="166" s="1"/>
  <c r="AS24" i="167" s="1"/>
  <c r="I25" i="107"/>
  <c r="AR25" i="165" s="1" a="1"/>
  <c r="AR25" i="165" s="1"/>
  <c r="AR25" i="166" a="1"/>
  <c r="AR25" i="166" s="1"/>
  <c r="AS25" i="167" s="1"/>
  <c r="I26" i="107"/>
  <c r="AR26" i="165" s="1" a="1"/>
  <c r="AR26" i="165" s="1"/>
  <c r="AR26" i="166" a="1"/>
  <c r="AR26" i="166" s="1"/>
  <c r="AS26" i="167" s="1"/>
  <c r="I28" i="107"/>
  <c r="AR28" i="165" s="1" a="1"/>
  <c r="AR28" i="165" s="1"/>
  <c r="AR28" i="166" a="1"/>
  <c r="AR28" i="166" s="1"/>
  <c r="AS28" i="167" s="1"/>
  <c r="I29" i="107"/>
  <c r="AR29" i="165" s="1" a="1"/>
  <c r="AR29" i="165" s="1"/>
  <c r="AR29" i="166" a="1"/>
  <c r="AR29" i="166" s="1"/>
  <c r="AS29" i="167" s="1"/>
  <c r="I30" i="107"/>
  <c r="AR30" i="165" s="1" a="1"/>
  <c r="AR30" i="165" s="1"/>
  <c r="AR30" i="166" a="1"/>
  <c r="AR30" i="166" s="1"/>
  <c r="AS30" i="167" s="1"/>
  <c r="I31" i="107"/>
  <c r="AR31" i="165" s="1" a="1"/>
  <c r="AR31" i="165" s="1"/>
  <c r="AR31" i="166" a="1"/>
  <c r="AR31" i="166" s="1"/>
  <c r="AS31" i="167" s="1"/>
  <c r="I32" i="107"/>
  <c r="AR32" i="165" s="1" a="1"/>
  <c r="AR32" i="165" s="1"/>
  <c r="AR32" i="166" a="1"/>
  <c r="AR32" i="166" s="1"/>
  <c r="AS32" i="167" s="1"/>
  <c r="I33" i="107"/>
  <c r="AR33" i="165" s="1" a="1"/>
  <c r="AR33" i="165" s="1"/>
  <c r="AR33" i="166" a="1"/>
  <c r="AR33" i="166" s="1"/>
  <c r="AS33" i="167" s="1"/>
  <c r="I35" i="107"/>
  <c r="AR35" i="165" s="1" a="1"/>
  <c r="AR35" i="165" s="1"/>
  <c r="AR35" i="166" a="1"/>
  <c r="AR35" i="166" s="1"/>
  <c r="AS35" i="167" s="1"/>
  <c r="I36" i="107"/>
  <c r="AR36" i="165" s="1" a="1"/>
  <c r="AR36" i="165" s="1"/>
  <c r="AR36" i="166" a="1"/>
  <c r="AR36" i="166" s="1"/>
  <c r="AS36" i="167" s="1"/>
  <c r="I37" i="107"/>
  <c r="AR37" i="165" s="1" a="1"/>
  <c r="AR37" i="165" s="1"/>
  <c r="AR37" i="166" a="1"/>
  <c r="AR37" i="166" s="1"/>
  <c r="AS37" i="167" s="1"/>
  <c r="I38" i="107"/>
  <c r="AR38" i="165" s="1" a="1"/>
  <c r="AR38" i="165" s="1"/>
  <c r="AR38" i="166" a="1"/>
  <c r="AR38" i="166" s="1"/>
  <c r="AS38" i="167" s="1"/>
  <c r="I39" i="107"/>
  <c r="AR39" i="165" s="1" a="1"/>
  <c r="AR39" i="165" s="1"/>
  <c r="AR39" i="166" a="1"/>
  <c r="AR39" i="166" s="1"/>
  <c r="AS39" i="167" s="1"/>
  <c r="I41" i="107"/>
  <c r="AR41" i="165" s="1" a="1"/>
  <c r="AR41" i="165" s="1"/>
  <c r="AR41" i="166" a="1"/>
  <c r="AR41" i="166" s="1"/>
  <c r="AS41" i="167" s="1"/>
  <c r="I42" i="107"/>
  <c r="AR42" i="165" s="1" a="1"/>
  <c r="AR42" i="165" s="1"/>
  <c r="AR42" i="166" a="1"/>
  <c r="AR42" i="166" s="1"/>
  <c r="AS42" i="167" s="1"/>
  <c r="I44" i="107"/>
  <c r="AR44" i="166" a="1"/>
  <c r="AR44" i="166" s="1"/>
  <c r="I45" i="107"/>
  <c r="AR45" i="165" s="1" a="1"/>
  <c r="AR45" i="165" s="1"/>
  <c r="AR45" i="166" a="1"/>
  <c r="AR45" i="166" s="1"/>
  <c r="I46" i="107"/>
  <c r="AR46" i="165" s="1" a="1"/>
  <c r="AR46" i="165" s="1"/>
  <c r="AR46" i="166" a="1"/>
  <c r="AR46" i="166" s="1"/>
  <c r="I47" i="107"/>
  <c r="AR47" i="165" s="1" a="1"/>
  <c r="AR47" i="165" s="1"/>
  <c r="AR47" i="166" a="1"/>
  <c r="AR47" i="166" s="1"/>
  <c r="I48" i="107"/>
  <c r="AR48" i="165" s="1" a="1"/>
  <c r="AR48" i="165" s="1"/>
  <c r="AR48" i="166" a="1"/>
  <c r="AR48" i="166" s="1"/>
  <c r="I49" i="107"/>
  <c r="AR49" i="165" s="1" a="1"/>
  <c r="AR49" i="165" s="1"/>
  <c r="AR49" i="166" a="1"/>
  <c r="AR49" i="166" s="1"/>
  <c r="I50" i="107"/>
  <c r="AR50" i="165" s="1" a="1"/>
  <c r="AR50" i="165" s="1"/>
  <c r="AR50" i="166" a="1"/>
  <c r="AR50" i="166" s="1"/>
  <c r="I51" i="107"/>
  <c r="AR51" i="165" s="1" a="1"/>
  <c r="AR51" i="165" s="1"/>
  <c r="AR51" i="166" a="1"/>
  <c r="AR51" i="166" s="1"/>
  <c r="I52" i="107"/>
  <c r="AR52" i="165" s="1" a="1"/>
  <c r="AR52" i="165" s="1"/>
  <c r="AR52" i="166" a="1"/>
  <c r="AR52" i="166" s="1"/>
  <c r="I53" i="107"/>
  <c r="AR53" i="165" s="1" a="1"/>
  <c r="AR53" i="165" s="1"/>
  <c r="AR53" i="166" a="1"/>
  <c r="AR53" i="166" s="1"/>
  <c r="I54" i="107"/>
  <c r="AR54" i="165" s="1" a="1"/>
  <c r="AR54" i="165" s="1"/>
  <c r="AR54" i="166" a="1"/>
  <c r="AR54" i="166" s="1"/>
  <c r="I55" i="107"/>
  <c r="AR55" i="165" s="1" a="1"/>
  <c r="AR55" i="165" s="1"/>
  <c r="AR55" i="166" a="1"/>
  <c r="AR55" i="166" s="1"/>
  <c r="I56" i="107"/>
  <c r="AR56" i="165" s="1" a="1"/>
  <c r="AR56" i="165" s="1"/>
  <c r="AR56" i="166" a="1"/>
  <c r="AR56" i="166" s="1"/>
  <c r="I57" i="107"/>
  <c r="AR57" i="165" s="1" a="1"/>
  <c r="AR57" i="165" s="1"/>
  <c r="AR57" i="166" a="1"/>
  <c r="AR57" i="166" s="1"/>
  <c r="I59" i="107"/>
  <c r="AR59" i="166" a="1"/>
  <c r="AR59" i="166" s="1"/>
  <c r="I60" i="107"/>
  <c r="AR60" i="165" s="1" a="1"/>
  <c r="AR60" i="165" s="1"/>
  <c r="AR60" i="166" a="1"/>
  <c r="AR60" i="166" s="1"/>
  <c r="I61" i="107"/>
  <c r="AR61" i="165" s="1" a="1"/>
  <c r="AR61" i="165" s="1"/>
  <c r="AR61" i="166" a="1"/>
  <c r="AR61" i="166" s="1"/>
  <c r="I62" i="107"/>
  <c r="AR62" i="165" s="1" a="1"/>
  <c r="AR62" i="165" s="1"/>
  <c r="AR62" i="166" a="1"/>
  <c r="AR62" i="166" s="1"/>
  <c r="I64" i="107"/>
  <c r="AR64" i="165" s="1" a="1"/>
  <c r="AR64" i="165" s="1"/>
  <c r="AR64" i="166" a="1"/>
  <c r="AR64" i="166" s="1"/>
  <c r="I65" i="107"/>
  <c r="AR65" i="165" s="1" a="1"/>
  <c r="AR65" i="165" s="1"/>
  <c r="AR65" i="166" a="1"/>
  <c r="AR65" i="166" s="1"/>
  <c r="I66" i="107"/>
  <c r="AR66" i="165" s="1" a="1"/>
  <c r="AR66" i="165" s="1"/>
  <c r="AR66" i="166" a="1"/>
  <c r="AR66" i="166" s="1"/>
  <c r="I67" i="107"/>
  <c r="AR67" i="165" s="1" a="1"/>
  <c r="AR67" i="165" s="1"/>
  <c r="AR67" i="166" a="1"/>
  <c r="AR67" i="166" s="1"/>
  <c r="I6" i="106"/>
  <c r="AQ6" i="166" a="1"/>
  <c r="AQ6" i="166" s="1"/>
  <c r="AR6" i="167" s="1"/>
  <c r="I7" i="106"/>
  <c r="AQ7" i="165" s="1" a="1"/>
  <c r="AQ7" i="165" s="1"/>
  <c r="AQ7" i="166" a="1"/>
  <c r="AQ7" i="166" s="1"/>
  <c r="AR7" i="167" s="1"/>
  <c r="I8" i="106"/>
  <c r="AQ8" i="165" s="1" a="1"/>
  <c r="AQ8" i="165" s="1"/>
  <c r="AQ8" i="166" a="1"/>
  <c r="AQ8" i="166" s="1"/>
  <c r="AR8" i="167" s="1"/>
  <c r="I9" i="106"/>
  <c r="AQ9" i="165" s="1" a="1"/>
  <c r="AQ9" i="165" s="1"/>
  <c r="AQ9" i="166" a="1"/>
  <c r="AQ9" i="166" s="1"/>
  <c r="AR9" i="167" s="1"/>
  <c r="I10" i="106"/>
  <c r="AQ10" i="165" s="1" a="1"/>
  <c r="AQ10" i="165" s="1"/>
  <c r="AQ10" i="166" a="1"/>
  <c r="AQ10" i="166" s="1"/>
  <c r="AR10" i="167" s="1"/>
  <c r="I13" i="106"/>
  <c r="AQ13" i="165" s="1" a="1"/>
  <c r="AQ13" i="165" s="1"/>
  <c r="AQ13" i="166" a="1"/>
  <c r="AQ13" i="166" s="1"/>
  <c r="AR13" i="167" s="1"/>
  <c r="I14" i="106"/>
  <c r="AQ14" i="165" s="1" a="1"/>
  <c r="AQ14" i="165" s="1"/>
  <c r="AQ14" i="166" a="1"/>
  <c r="AQ14" i="166" s="1"/>
  <c r="AR14" i="167" s="1"/>
  <c r="I16" i="106"/>
  <c r="AQ16" i="165" s="1" a="1"/>
  <c r="AQ16" i="165" s="1"/>
  <c r="AQ16" i="166" a="1"/>
  <c r="AQ16" i="166" s="1"/>
  <c r="AR16" i="167" s="1"/>
  <c r="I18" i="106"/>
  <c r="AQ18" i="165" s="1" a="1"/>
  <c r="AQ18" i="165" s="1"/>
  <c r="AQ18" i="166" a="1"/>
  <c r="AQ18" i="166" s="1"/>
  <c r="AR18" i="167" s="1"/>
  <c r="I19" i="106"/>
  <c r="AQ19" i="165" s="1" a="1"/>
  <c r="AQ19" i="165" s="1"/>
  <c r="AQ19" i="166" a="1"/>
  <c r="AQ19" i="166" s="1"/>
  <c r="AR19" i="167" s="1"/>
  <c r="I21" i="106"/>
  <c r="AQ21" i="165" s="1" a="1"/>
  <c r="AQ21" i="165" s="1"/>
  <c r="AQ21" i="166" a="1"/>
  <c r="AQ21" i="166" s="1"/>
  <c r="AR21" i="167" s="1"/>
  <c r="I22" i="106"/>
  <c r="AQ22" i="165" s="1" a="1"/>
  <c r="AQ22" i="165" s="1"/>
  <c r="AQ22" i="166" a="1"/>
  <c r="AQ22" i="166" s="1"/>
  <c r="AR22" i="167" s="1"/>
  <c r="I23" i="106"/>
  <c r="AQ23" i="165" s="1" a="1"/>
  <c r="AQ23" i="165" s="1"/>
  <c r="AQ23" i="166" a="1"/>
  <c r="AQ23" i="166" s="1"/>
  <c r="AR23" i="167" s="1"/>
  <c r="I24" i="106"/>
  <c r="AQ24" i="165" s="1" a="1"/>
  <c r="AQ24" i="165" s="1"/>
  <c r="AQ24" i="166" a="1"/>
  <c r="AQ24" i="166" s="1"/>
  <c r="AR24" i="167" s="1"/>
  <c r="I25" i="106"/>
  <c r="AQ25" i="165" s="1" a="1"/>
  <c r="AQ25" i="165" s="1"/>
  <c r="AQ25" i="166" a="1"/>
  <c r="AQ25" i="166" s="1"/>
  <c r="AR25" i="167" s="1"/>
  <c r="I26" i="106"/>
  <c r="AQ26" i="165" s="1" a="1"/>
  <c r="AQ26" i="165" s="1"/>
  <c r="AQ26" i="166" a="1"/>
  <c r="AQ26" i="166" s="1"/>
  <c r="AR26" i="167" s="1"/>
  <c r="I28" i="106"/>
  <c r="AQ28" i="165" s="1" a="1"/>
  <c r="AQ28" i="165" s="1"/>
  <c r="AQ28" i="166" a="1"/>
  <c r="AQ28" i="166" s="1"/>
  <c r="AR28" i="167" s="1"/>
  <c r="I29" i="106"/>
  <c r="AQ29" i="165" s="1" a="1"/>
  <c r="AQ29" i="165" s="1"/>
  <c r="AQ29" i="166" a="1"/>
  <c r="AQ29" i="166" s="1"/>
  <c r="AR29" i="167" s="1"/>
  <c r="I30" i="106"/>
  <c r="AQ30" i="165" s="1" a="1"/>
  <c r="AQ30" i="165" s="1"/>
  <c r="AQ30" i="166" a="1"/>
  <c r="AQ30" i="166" s="1"/>
  <c r="AR30" i="167" s="1"/>
  <c r="I31" i="106"/>
  <c r="AQ31" i="165" s="1" a="1"/>
  <c r="AQ31" i="165" s="1"/>
  <c r="AQ31" i="166" a="1"/>
  <c r="AQ31" i="166" s="1"/>
  <c r="AR31" i="167" s="1"/>
  <c r="I32" i="106"/>
  <c r="AQ32" i="165" s="1" a="1"/>
  <c r="AQ32" i="165" s="1"/>
  <c r="AQ32" i="166" a="1"/>
  <c r="AQ32" i="166" s="1"/>
  <c r="AR32" i="167" s="1"/>
  <c r="I33" i="106"/>
  <c r="AQ33" i="165" s="1" a="1"/>
  <c r="AQ33" i="165" s="1"/>
  <c r="AQ33" i="166" a="1"/>
  <c r="AQ33" i="166" s="1"/>
  <c r="AR33" i="167" s="1"/>
  <c r="I35" i="106"/>
  <c r="AQ35" i="165" s="1" a="1"/>
  <c r="AQ35" i="165" s="1"/>
  <c r="AQ35" i="166" a="1"/>
  <c r="AQ35" i="166" s="1"/>
  <c r="AR35" i="167" s="1"/>
  <c r="I36" i="106"/>
  <c r="AQ36" i="165" s="1" a="1"/>
  <c r="AQ36" i="165" s="1"/>
  <c r="AQ36" i="166" a="1"/>
  <c r="AQ36" i="166" s="1"/>
  <c r="AR36" i="167" s="1"/>
  <c r="I37" i="106"/>
  <c r="AQ37" i="165" s="1" a="1"/>
  <c r="AQ37" i="165" s="1"/>
  <c r="AQ37" i="166" a="1"/>
  <c r="AQ37" i="166" s="1"/>
  <c r="AR37" i="167" s="1"/>
  <c r="I38" i="106"/>
  <c r="AQ38" i="165" s="1" a="1"/>
  <c r="AQ38" i="165" s="1"/>
  <c r="AQ38" i="166" a="1"/>
  <c r="AQ38" i="166" s="1"/>
  <c r="AR38" i="167" s="1"/>
  <c r="I39" i="106"/>
  <c r="AQ39" i="165" s="1" a="1"/>
  <c r="AQ39" i="165" s="1"/>
  <c r="AQ39" i="166" a="1"/>
  <c r="AQ39" i="166" s="1"/>
  <c r="AR39" i="167" s="1"/>
  <c r="I41" i="106"/>
  <c r="AQ41" i="165" s="1" a="1"/>
  <c r="AQ41" i="165" s="1"/>
  <c r="AQ41" i="166" a="1"/>
  <c r="AQ41" i="166" s="1"/>
  <c r="AR41" i="167" s="1"/>
  <c r="I42" i="106"/>
  <c r="AQ42" i="165" s="1" a="1"/>
  <c r="AQ42" i="165" s="1"/>
  <c r="AQ42" i="166" a="1"/>
  <c r="AQ42" i="166" s="1"/>
  <c r="AR42" i="167" s="1"/>
  <c r="I44" i="106"/>
  <c r="AQ44" i="166" a="1"/>
  <c r="AQ44" i="166" s="1"/>
  <c r="I45" i="106"/>
  <c r="AQ45" i="165" s="1" a="1"/>
  <c r="AQ45" i="165" s="1"/>
  <c r="AQ45" i="166" a="1"/>
  <c r="AQ45" i="166" s="1"/>
  <c r="I46" i="106"/>
  <c r="AQ46" i="165" s="1" a="1"/>
  <c r="AQ46" i="165" s="1"/>
  <c r="AQ46" i="166" a="1"/>
  <c r="AQ46" i="166" s="1"/>
  <c r="I47" i="106"/>
  <c r="AQ47" i="165" s="1" a="1"/>
  <c r="AQ47" i="165" s="1"/>
  <c r="AQ47" i="166" a="1"/>
  <c r="AQ47" i="166" s="1"/>
  <c r="I48" i="106"/>
  <c r="AQ48" i="165" s="1" a="1"/>
  <c r="AQ48" i="165" s="1"/>
  <c r="AQ48" i="166" a="1"/>
  <c r="AQ48" i="166" s="1"/>
  <c r="I49" i="106"/>
  <c r="AQ49" i="165" s="1" a="1"/>
  <c r="AQ49" i="165" s="1"/>
  <c r="AQ49" i="166" a="1"/>
  <c r="AQ49" i="166" s="1"/>
  <c r="I50" i="106"/>
  <c r="AQ50" i="165" s="1" a="1"/>
  <c r="AQ50" i="165" s="1"/>
  <c r="AQ50" i="166" a="1"/>
  <c r="AQ50" i="166" s="1"/>
  <c r="I51" i="106"/>
  <c r="AQ51" i="165" s="1" a="1"/>
  <c r="AQ51" i="165" s="1"/>
  <c r="AQ51" i="166" a="1"/>
  <c r="AQ51" i="166" s="1"/>
  <c r="I52" i="106"/>
  <c r="AQ52" i="165" s="1" a="1"/>
  <c r="AQ52" i="165" s="1"/>
  <c r="AQ52" i="166" a="1"/>
  <c r="AQ52" i="166" s="1"/>
  <c r="I53" i="106"/>
  <c r="AQ53" i="165" s="1" a="1"/>
  <c r="AQ53" i="165" s="1"/>
  <c r="AQ53" i="166" a="1"/>
  <c r="AQ53" i="166" s="1"/>
  <c r="I54" i="106"/>
  <c r="AQ54" i="165" s="1" a="1"/>
  <c r="AQ54" i="165" s="1"/>
  <c r="AQ54" i="166" a="1"/>
  <c r="AQ54" i="166" s="1"/>
  <c r="I55" i="106"/>
  <c r="AQ55" i="165" s="1" a="1"/>
  <c r="AQ55" i="165" s="1"/>
  <c r="AQ55" i="166" a="1"/>
  <c r="AQ55" i="166" s="1"/>
  <c r="I56" i="106"/>
  <c r="AQ56" i="165" s="1" a="1"/>
  <c r="AQ56" i="165" s="1"/>
  <c r="AQ56" i="166" a="1"/>
  <c r="AQ56" i="166" s="1"/>
  <c r="I57" i="106"/>
  <c r="AQ57" i="165" s="1" a="1"/>
  <c r="AQ57" i="165" s="1"/>
  <c r="AQ57" i="166" a="1"/>
  <c r="AQ57" i="166" s="1"/>
  <c r="I59" i="106"/>
  <c r="AQ59" i="166" a="1"/>
  <c r="AQ59" i="166" s="1"/>
  <c r="I60" i="106"/>
  <c r="AQ60" i="165" s="1" a="1"/>
  <c r="AQ60" i="165" s="1"/>
  <c r="AQ60" i="166" a="1"/>
  <c r="AQ60" i="166" s="1"/>
  <c r="I61" i="106"/>
  <c r="AQ61" i="165" s="1" a="1"/>
  <c r="AQ61" i="165" s="1"/>
  <c r="AQ61" i="166" a="1"/>
  <c r="AQ61" i="166" s="1"/>
  <c r="I62" i="106"/>
  <c r="AQ62" i="165" s="1" a="1"/>
  <c r="AQ62" i="165" s="1"/>
  <c r="AQ62" i="166" a="1"/>
  <c r="AQ62" i="166" s="1"/>
  <c r="I64" i="106"/>
  <c r="AQ64" i="165" s="1" a="1"/>
  <c r="AQ64" i="165" s="1"/>
  <c r="AQ64" i="166" a="1"/>
  <c r="AQ64" i="166" s="1"/>
  <c r="I65" i="106"/>
  <c r="AQ65" i="165" s="1" a="1"/>
  <c r="AQ65" i="165" s="1"/>
  <c r="AQ65" i="166" a="1"/>
  <c r="AQ65" i="166" s="1"/>
  <c r="I66" i="106"/>
  <c r="AQ66" i="165" s="1" a="1"/>
  <c r="AQ66" i="165" s="1"/>
  <c r="AQ66" i="166" a="1"/>
  <c r="AQ66" i="166" s="1"/>
  <c r="I67" i="106"/>
  <c r="AQ67" i="165" s="1" a="1"/>
  <c r="AQ67" i="165" s="1"/>
  <c r="AQ67" i="166" a="1"/>
  <c r="AQ67" i="166" s="1"/>
  <c r="I6" i="104"/>
  <c r="AP6" i="166" a="1"/>
  <c r="AP6" i="166" s="1"/>
  <c r="AQ6" i="167" s="1"/>
  <c r="I7" i="104"/>
  <c r="AP7" i="165" s="1" a="1"/>
  <c r="AP7" i="165" s="1"/>
  <c r="AP7" i="166" a="1"/>
  <c r="AP7" i="166" s="1"/>
  <c r="AQ7" i="167" s="1"/>
  <c r="I8" i="104"/>
  <c r="AP8" i="165" s="1" a="1"/>
  <c r="AP8" i="165" s="1"/>
  <c r="AP8" i="166" a="1"/>
  <c r="AP8" i="166" s="1"/>
  <c r="AQ8" i="167" s="1"/>
  <c r="I9" i="104"/>
  <c r="AP9" i="165" s="1" a="1"/>
  <c r="AP9" i="165" s="1"/>
  <c r="AP9" i="166" a="1"/>
  <c r="AP9" i="166" s="1"/>
  <c r="AQ9" i="167" s="1"/>
  <c r="I10" i="104"/>
  <c r="AP10" i="165" s="1" a="1"/>
  <c r="AP10" i="165" s="1"/>
  <c r="AP10" i="166" a="1"/>
  <c r="AP10" i="166" s="1"/>
  <c r="AQ10" i="167" s="1"/>
  <c r="I13" i="104"/>
  <c r="AP13" i="165" s="1" a="1"/>
  <c r="AP13" i="165" s="1"/>
  <c r="AP13" i="166" a="1"/>
  <c r="AP13" i="166" s="1"/>
  <c r="AQ13" i="167" s="1"/>
  <c r="I14" i="104"/>
  <c r="AP14" i="165" s="1" a="1"/>
  <c r="AP14" i="165" s="1"/>
  <c r="AP14" i="166" a="1"/>
  <c r="AP14" i="166" s="1"/>
  <c r="AQ14" i="167" s="1"/>
  <c r="I16" i="104"/>
  <c r="AP16" i="165" s="1" a="1"/>
  <c r="AP16" i="165" s="1"/>
  <c r="AP16" i="166" a="1"/>
  <c r="AP16" i="166" s="1"/>
  <c r="AQ16" i="167" s="1"/>
  <c r="I18" i="104"/>
  <c r="AP18" i="165" s="1" a="1"/>
  <c r="AP18" i="165" s="1"/>
  <c r="AP18" i="166" a="1"/>
  <c r="AP18" i="166" s="1"/>
  <c r="AQ18" i="167" s="1"/>
  <c r="I19" i="104"/>
  <c r="AP19" i="165" s="1" a="1"/>
  <c r="AP19" i="165" s="1"/>
  <c r="AP19" i="166" a="1"/>
  <c r="AP19" i="166" s="1"/>
  <c r="AQ19" i="167" s="1"/>
  <c r="I21" i="104"/>
  <c r="AP21" i="165" s="1" a="1"/>
  <c r="AP21" i="165" s="1"/>
  <c r="AP21" i="166" a="1"/>
  <c r="AP21" i="166" s="1"/>
  <c r="AQ21" i="167" s="1"/>
  <c r="I22" i="104"/>
  <c r="AP22" i="165" s="1" a="1"/>
  <c r="AP22" i="165" s="1"/>
  <c r="AP22" i="166" a="1"/>
  <c r="AP22" i="166" s="1"/>
  <c r="AQ22" i="167" s="1"/>
  <c r="I23" i="104"/>
  <c r="AP23" i="165" s="1" a="1"/>
  <c r="AP23" i="165" s="1"/>
  <c r="AP23" i="166" a="1"/>
  <c r="AP23" i="166" s="1"/>
  <c r="AQ23" i="167" s="1"/>
  <c r="I24" i="104"/>
  <c r="AP24" i="165" s="1" a="1"/>
  <c r="AP24" i="165" s="1"/>
  <c r="AP24" i="166" a="1"/>
  <c r="AP24" i="166" s="1"/>
  <c r="AQ24" i="167" s="1"/>
  <c r="I25" i="104"/>
  <c r="AP25" i="165" s="1" a="1"/>
  <c r="AP25" i="165" s="1"/>
  <c r="AP25" i="166" a="1"/>
  <c r="AP25" i="166" s="1"/>
  <c r="AQ25" i="167" s="1"/>
  <c r="I26" i="104"/>
  <c r="AP26" i="165" s="1" a="1"/>
  <c r="AP26" i="165" s="1"/>
  <c r="AP26" i="166" a="1"/>
  <c r="AP26" i="166" s="1"/>
  <c r="AQ26" i="167" s="1"/>
  <c r="I28" i="104"/>
  <c r="AP28" i="165" s="1" a="1"/>
  <c r="AP28" i="165" s="1"/>
  <c r="AP28" i="166" a="1"/>
  <c r="AP28" i="166" s="1"/>
  <c r="AQ28" i="167" s="1"/>
  <c r="I29" i="104"/>
  <c r="AP29" i="165" s="1" a="1"/>
  <c r="AP29" i="165" s="1"/>
  <c r="AP29" i="166" a="1"/>
  <c r="AP29" i="166" s="1"/>
  <c r="AQ29" i="167" s="1"/>
  <c r="I30" i="104"/>
  <c r="AP30" i="165" s="1" a="1"/>
  <c r="AP30" i="165" s="1"/>
  <c r="AP30" i="166" a="1"/>
  <c r="AP30" i="166" s="1"/>
  <c r="AQ30" i="167" s="1"/>
  <c r="I31" i="104"/>
  <c r="AP31" i="165" s="1" a="1"/>
  <c r="AP31" i="165" s="1"/>
  <c r="AP31" i="166" a="1"/>
  <c r="AP31" i="166" s="1"/>
  <c r="AQ31" i="167" s="1"/>
  <c r="I32" i="104"/>
  <c r="AP32" i="165" s="1" a="1"/>
  <c r="AP32" i="165" s="1"/>
  <c r="AP32" i="166" a="1"/>
  <c r="AP32" i="166" s="1"/>
  <c r="AQ32" i="167" s="1"/>
  <c r="I33" i="104"/>
  <c r="AP33" i="165" s="1" a="1"/>
  <c r="AP33" i="165" s="1"/>
  <c r="AP33" i="166" a="1"/>
  <c r="AP33" i="166" s="1"/>
  <c r="AQ33" i="167" s="1"/>
  <c r="I35" i="104"/>
  <c r="AP35" i="165" s="1" a="1"/>
  <c r="AP35" i="165" s="1"/>
  <c r="AP35" i="166" a="1"/>
  <c r="AP35" i="166" s="1"/>
  <c r="AQ35" i="167" s="1"/>
  <c r="I36" i="104"/>
  <c r="AP36" i="165" s="1" a="1"/>
  <c r="AP36" i="165" s="1"/>
  <c r="AP36" i="166" a="1"/>
  <c r="AP36" i="166" s="1"/>
  <c r="AQ36" i="167" s="1"/>
  <c r="I37" i="104"/>
  <c r="AP37" i="165" s="1" a="1"/>
  <c r="AP37" i="165" s="1"/>
  <c r="AP37" i="166" a="1"/>
  <c r="AP37" i="166" s="1"/>
  <c r="AQ37" i="167" s="1"/>
  <c r="I38" i="104"/>
  <c r="AP38" i="165" s="1" a="1"/>
  <c r="AP38" i="165" s="1"/>
  <c r="AP38" i="166" a="1"/>
  <c r="AP38" i="166" s="1"/>
  <c r="AQ38" i="167" s="1"/>
  <c r="I39" i="104"/>
  <c r="AP39" i="165" s="1" a="1"/>
  <c r="AP39" i="165" s="1"/>
  <c r="AP39" i="166" a="1"/>
  <c r="AP39" i="166" s="1"/>
  <c r="AQ39" i="167" s="1"/>
  <c r="I41" i="104"/>
  <c r="AP41" i="165" s="1" a="1"/>
  <c r="AP41" i="165" s="1"/>
  <c r="AP41" i="166" a="1"/>
  <c r="AP41" i="166" s="1"/>
  <c r="AQ41" i="167" s="1"/>
  <c r="I42" i="104"/>
  <c r="AP42" i="165" s="1" a="1"/>
  <c r="AP42" i="165" s="1"/>
  <c r="AP42" i="166" a="1"/>
  <c r="AP42" i="166" s="1"/>
  <c r="AQ42" i="167" s="1"/>
  <c r="I44" i="104"/>
  <c r="AP44" i="166" a="1"/>
  <c r="AP44" i="166" s="1"/>
  <c r="I45" i="104"/>
  <c r="AP45" i="165" s="1" a="1"/>
  <c r="AP45" i="165" s="1"/>
  <c r="AP45" i="166" a="1"/>
  <c r="AP45" i="166" s="1"/>
  <c r="I46" i="104"/>
  <c r="AP46" i="165" s="1" a="1"/>
  <c r="AP46" i="165" s="1"/>
  <c r="AP46" i="166" a="1"/>
  <c r="AP46" i="166" s="1"/>
  <c r="I47" i="104"/>
  <c r="AP47" i="165" s="1" a="1"/>
  <c r="AP47" i="165" s="1"/>
  <c r="AP47" i="166" a="1"/>
  <c r="AP47" i="166" s="1"/>
  <c r="I48" i="104"/>
  <c r="AP48" i="165" s="1" a="1"/>
  <c r="AP48" i="165" s="1"/>
  <c r="AP48" i="166" a="1"/>
  <c r="AP48" i="166" s="1"/>
  <c r="I49" i="104"/>
  <c r="AP49" i="165" s="1" a="1"/>
  <c r="AP49" i="165" s="1"/>
  <c r="AP49" i="166" a="1"/>
  <c r="AP49" i="166" s="1"/>
  <c r="I50" i="104"/>
  <c r="AP50" i="165" s="1" a="1"/>
  <c r="AP50" i="165" s="1"/>
  <c r="AP50" i="166" a="1"/>
  <c r="AP50" i="166" s="1"/>
  <c r="I51" i="104"/>
  <c r="AP51" i="165" s="1" a="1"/>
  <c r="AP51" i="165" s="1"/>
  <c r="AP51" i="166" a="1"/>
  <c r="AP51" i="166" s="1"/>
  <c r="I52" i="104"/>
  <c r="AP52" i="165" s="1" a="1"/>
  <c r="AP52" i="165" s="1"/>
  <c r="AP52" i="166" a="1"/>
  <c r="AP52" i="166" s="1"/>
  <c r="I53" i="104"/>
  <c r="AP53" i="165" s="1" a="1"/>
  <c r="AP53" i="165" s="1"/>
  <c r="AP53" i="166" a="1"/>
  <c r="AP53" i="166" s="1"/>
  <c r="I54" i="104"/>
  <c r="AP54" i="165" s="1" a="1"/>
  <c r="AP54" i="165" s="1"/>
  <c r="AP54" i="166" a="1"/>
  <c r="AP54" i="166" s="1"/>
  <c r="I55" i="104"/>
  <c r="AP55" i="165" s="1" a="1"/>
  <c r="AP55" i="165" s="1"/>
  <c r="AP55" i="166" a="1"/>
  <c r="AP55" i="166" s="1"/>
  <c r="I56" i="104"/>
  <c r="AP56" i="165" s="1" a="1"/>
  <c r="AP56" i="165" s="1"/>
  <c r="AP56" i="166" a="1"/>
  <c r="AP56" i="166" s="1"/>
  <c r="I57" i="104"/>
  <c r="AP57" i="165" s="1" a="1"/>
  <c r="AP57" i="165" s="1"/>
  <c r="AP57" i="166" a="1"/>
  <c r="AP57" i="166" s="1"/>
  <c r="I59" i="104"/>
  <c r="AP59" i="166" a="1"/>
  <c r="AP59" i="166" s="1"/>
  <c r="I60" i="104"/>
  <c r="AP60" i="165" s="1" a="1"/>
  <c r="AP60" i="165" s="1"/>
  <c r="AP60" i="166" a="1"/>
  <c r="AP60" i="166" s="1"/>
  <c r="I61" i="104"/>
  <c r="AP61" i="165" s="1" a="1"/>
  <c r="AP61" i="165" s="1"/>
  <c r="AP61" i="166" a="1"/>
  <c r="AP61" i="166" s="1"/>
  <c r="I62" i="104"/>
  <c r="AP62" i="165" s="1" a="1"/>
  <c r="AP62" i="165" s="1"/>
  <c r="AP62" i="166" a="1"/>
  <c r="AP62" i="166" s="1"/>
  <c r="I64" i="104"/>
  <c r="AP64" i="165" s="1" a="1"/>
  <c r="AP64" i="165" s="1"/>
  <c r="AP64" i="166" a="1"/>
  <c r="AP64" i="166" s="1"/>
  <c r="I65" i="104"/>
  <c r="AP65" i="165" s="1" a="1"/>
  <c r="AP65" i="165" s="1"/>
  <c r="AP65" i="166" a="1"/>
  <c r="AP65" i="166" s="1"/>
  <c r="I66" i="104"/>
  <c r="AP66" i="165" s="1" a="1"/>
  <c r="AP66" i="165" s="1"/>
  <c r="AP66" i="166" a="1"/>
  <c r="AP66" i="166" s="1"/>
  <c r="I67" i="104"/>
  <c r="AP67" i="165" s="1" a="1"/>
  <c r="AP67" i="165" s="1"/>
  <c r="AP67" i="166" a="1"/>
  <c r="AP67" i="166" s="1"/>
  <c r="I72" i="104"/>
  <c r="AP72" i="166" a="1"/>
  <c r="AP72" i="166" s="1"/>
  <c r="I73" i="104"/>
  <c r="AP73" i="165" s="1" a="1"/>
  <c r="AP73" i="165" s="1"/>
  <c r="AP73" i="166" a="1"/>
  <c r="AP73" i="166" s="1"/>
  <c r="I74" i="104"/>
  <c r="AP74" i="165" s="1" a="1"/>
  <c r="AP74" i="165" s="1"/>
  <c r="AP74" i="166" a="1"/>
  <c r="AP74" i="166" s="1"/>
  <c r="I75" i="104"/>
  <c r="AP75" i="165" s="1" a="1"/>
  <c r="AP75" i="165" s="1"/>
  <c r="AP75" i="166" a="1"/>
  <c r="AP75" i="166" s="1"/>
  <c r="I76" i="104"/>
  <c r="AP76" i="165" s="1" a="1"/>
  <c r="AP76" i="165" s="1"/>
  <c r="AP76" i="166" a="1"/>
  <c r="AP76" i="166" s="1"/>
  <c r="I77" i="104"/>
  <c r="AP77" i="165" s="1" a="1"/>
  <c r="AP77" i="165" s="1"/>
  <c r="AP77" i="166" a="1"/>
  <c r="AP77" i="166" s="1"/>
  <c r="I78" i="104"/>
  <c r="AP78" i="165" s="1" a="1"/>
  <c r="AP78" i="165" s="1"/>
  <c r="AP78" i="166" a="1"/>
  <c r="AP78" i="166" s="1"/>
  <c r="I79" i="104"/>
  <c r="AP79" i="165" s="1" a="1"/>
  <c r="AP79" i="165" s="1"/>
  <c r="AP79" i="166" a="1"/>
  <c r="AP79" i="166" s="1"/>
  <c r="I80" i="104"/>
  <c r="AP80" i="165" s="1" a="1"/>
  <c r="AP80" i="165" s="1"/>
  <c r="AP80" i="166" a="1"/>
  <c r="AP80" i="166" s="1"/>
  <c r="I81" i="104"/>
  <c r="AP81" i="165" s="1" a="1"/>
  <c r="AP81" i="165" s="1"/>
  <c r="AP81" i="166" a="1"/>
  <c r="AP81" i="166" s="1"/>
  <c r="I82" i="104"/>
  <c r="AP82" i="165" s="1" a="1"/>
  <c r="AP82" i="165" s="1"/>
  <c r="AP82" i="166" a="1"/>
  <c r="AP82" i="166" s="1"/>
  <c r="I85" i="104"/>
  <c r="AP85" i="165" s="1" a="1"/>
  <c r="AP85" i="165" s="1"/>
  <c r="AP85" i="166" a="1"/>
  <c r="AP85" i="166" s="1"/>
  <c r="I86" i="104"/>
  <c r="AP86" i="165" s="1" a="1"/>
  <c r="AP86" i="165" s="1"/>
  <c r="AP86" i="166" a="1"/>
  <c r="AP86" i="166" s="1"/>
  <c r="I88" i="104"/>
  <c r="AP88" i="165" s="1" a="1"/>
  <c r="AP88" i="165" s="1"/>
  <c r="AP88" i="166" a="1"/>
  <c r="AP88" i="166" s="1"/>
  <c r="I90" i="104"/>
  <c r="AP90" i="165" s="1" a="1"/>
  <c r="AP90" i="165" s="1"/>
  <c r="AP90" i="166" a="1"/>
  <c r="AP90" i="166" s="1"/>
  <c r="I91" i="104"/>
  <c r="AP91" i="165" s="1" a="1"/>
  <c r="AP91" i="165" s="1"/>
  <c r="AP91" i="166" a="1"/>
  <c r="AP91" i="166" s="1"/>
  <c r="I6" i="103"/>
  <c r="AO6" i="166" a="1"/>
  <c r="AO6" i="166" s="1"/>
  <c r="AP6" i="167" s="1"/>
  <c r="I7" i="103"/>
  <c r="AO7" i="165" s="1" a="1"/>
  <c r="AO7" i="165" s="1"/>
  <c r="AO7" i="166" a="1"/>
  <c r="AO7" i="166" s="1"/>
  <c r="AP7" i="167" s="1"/>
  <c r="I8" i="103"/>
  <c r="AO8" i="165" s="1" a="1"/>
  <c r="AO8" i="165" s="1"/>
  <c r="AO8" i="166" a="1"/>
  <c r="AO8" i="166" s="1"/>
  <c r="AP8" i="167" s="1"/>
  <c r="I9" i="103"/>
  <c r="AO9" i="165" s="1" a="1"/>
  <c r="AO9" i="165" s="1"/>
  <c r="AO9" i="166" a="1"/>
  <c r="AO9" i="166" s="1"/>
  <c r="AP9" i="167" s="1"/>
  <c r="I10" i="103"/>
  <c r="AO10" i="165" s="1" a="1"/>
  <c r="AO10" i="165" s="1"/>
  <c r="AO10" i="166" a="1"/>
  <c r="AO10" i="166" s="1"/>
  <c r="AP10" i="167" s="1"/>
  <c r="I13" i="103"/>
  <c r="AO13" i="165" s="1" a="1"/>
  <c r="AO13" i="165" s="1"/>
  <c r="AO13" i="166" a="1"/>
  <c r="AO13" i="166" s="1"/>
  <c r="AP13" i="167" s="1"/>
  <c r="I14" i="103"/>
  <c r="AO14" i="165" s="1" a="1"/>
  <c r="AO14" i="165" s="1"/>
  <c r="AO14" i="166" a="1"/>
  <c r="AO14" i="166" s="1"/>
  <c r="AP14" i="167" s="1"/>
  <c r="I16" i="103"/>
  <c r="AO16" i="165" s="1" a="1"/>
  <c r="AO16" i="165" s="1"/>
  <c r="AO16" i="166" a="1"/>
  <c r="AO16" i="166" s="1"/>
  <c r="AP16" i="167" s="1"/>
  <c r="I18" i="103"/>
  <c r="AO18" i="165" s="1" a="1"/>
  <c r="AO18" i="165" s="1"/>
  <c r="AO18" i="166" a="1"/>
  <c r="AO18" i="166" s="1"/>
  <c r="AP18" i="167" s="1"/>
  <c r="I19" i="103"/>
  <c r="AO19" i="165" s="1" a="1"/>
  <c r="AO19" i="165" s="1"/>
  <c r="AO19" i="166" a="1"/>
  <c r="AO19" i="166" s="1"/>
  <c r="AP19" i="167" s="1"/>
  <c r="I21" i="103"/>
  <c r="AO21" i="165" s="1" a="1"/>
  <c r="AO21" i="165" s="1"/>
  <c r="AO21" i="166" a="1"/>
  <c r="AO21" i="166" s="1"/>
  <c r="AP21" i="167" s="1"/>
  <c r="I22" i="103"/>
  <c r="AO22" i="165" s="1" a="1"/>
  <c r="AO22" i="165" s="1"/>
  <c r="AO22" i="166" a="1"/>
  <c r="AO22" i="166" s="1"/>
  <c r="AP22" i="167" s="1"/>
  <c r="I23" i="103"/>
  <c r="AO23" i="165" s="1" a="1"/>
  <c r="AO23" i="165" s="1"/>
  <c r="AO23" i="166" a="1"/>
  <c r="AO23" i="166" s="1"/>
  <c r="AP23" i="167" s="1"/>
  <c r="I24" i="103"/>
  <c r="AO24" i="165" s="1" a="1"/>
  <c r="AO24" i="165" s="1"/>
  <c r="AO24" i="166" a="1"/>
  <c r="AO24" i="166" s="1"/>
  <c r="AP24" i="167" s="1"/>
  <c r="I25" i="103"/>
  <c r="AO25" i="165" s="1" a="1"/>
  <c r="AO25" i="165" s="1"/>
  <c r="AO25" i="166" a="1"/>
  <c r="AO25" i="166" s="1"/>
  <c r="AP25" i="167" s="1"/>
  <c r="I26" i="103"/>
  <c r="AO26" i="165" s="1" a="1"/>
  <c r="AO26" i="165" s="1"/>
  <c r="AO26" i="166" a="1"/>
  <c r="AO26" i="166" s="1"/>
  <c r="AP26" i="167" s="1"/>
  <c r="I28" i="103"/>
  <c r="AO28" i="165" s="1" a="1"/>
  <c r="AO28" i="165" s="1"/>
  <c r="AO28" i="166" a="1"/>
  <c r="AO28" i="166" s="1"/>
  <c r="AP28" i="167" s="1"/>
  <c r="I29" i="103"/>
  <c r="AO29" i="165" s="1" a="1"/>
  <c r="AO29" i="165" s="1"/>
  <c r="AO29" i="166" a="1"/>
  <c r="AO29" i="166" s="1"/>
  <c r="AP29" i="167" s="1"/>
  <c r="I30" i="103"/>
  <c r="AO30" i="165" s="1" a="1"/>
  <c r="AO30" i="165" s="1"/>
  <c r="AO30" i="166" a="1"/>
  <c r="AO30" i="166" s="1"/>
  <c r="AP30" i="167" s="1"/>
  <c r="I31" i="103"/>
  <c r="AO31" i="165" s="1" a="1"/>
  <c r="AO31" i="165" s="1"/>
  <c r="AO31" i="166" a="1"/>
  <c r="AO31" i="166" s="1"/>
  <c r="AP31" i="167" s="1"/>
  <c r="I32" i="103"/>
  <c r="AO32" i="165" s="1" a="1"/>
  <c r="AO32" i="165" s="1"/>
  <c r="AO32" i="166" a="1"/>
  <c r="AO32" i="166" s="1"/>
  <c r="AP32" i="167" s="1"/>
  <c r="I33" i="103"/>
  <c r="AO33" i="165" s="1" a="1"/>
  <c r="AO33" i="165" s="1"/>
  <c r="AO33" i="166" a="1"/>
  <c r="AO33" i="166" s="1"/>
  <c r="AP33" i="167" s="1"/>
  <c r="I35" i="103"/>
  <c r="AO35" i="165" s="1" a="1"/>
  <c r="AO35" i="165" s="1"/>
  <c r="AO35" i="166" a="1"/>
  <c r="AO35" i="166" s="1"/>
  <c r="AP35" i="167" s="1"/>
  <c r="I36" i="103"/>
  <c r="AO36" i="165" s="1" a="1"/>
  <c r="AO36" i="165" s="1"/>
  <c r="AO36" i="166" a="1"/>
  <c r="AO36" i="166" s="1"/>
  <c r="AP36" i="167" s="1"/>
  <c r="I37" i="103"/>
  <c r="AO37" i="165" s="1" a="1"/>
  <c r="AO37" i="165" s="1"/>
  <c r="AO37" i="166" a="1"/>
  <c r="AO37" i="166" s="1"/>
  <c r="AP37" i="167" s="1"/>
  <c r="I38" i="103"/>
  <c r="AO38" i="165" s="1" a="1"/>
  <c r="AO38" i="165" s="1"/>
  <c r="AO38" i="166" a="1"/>
  <c r="AO38" i="166" s="1"/>
  <c r="AP38" i="167" s="1"/>
  <c r="I39" i="103"/>
  <c r="AO39" i="165" s="1" a="1"/>
  <c r="AO39" i="165" s="1"/>
  <c r="AO39" i="166" a="1"/>
  <c r="AO39" i="166" s="1"/>
  <c r="AP39" i="167" s="1"/>
  <c r="I41" i="103"/>
  <c r="AO41" i="165" s="1" a="1"/>
  <c r="AO41" i="165" s="1"/>
  <c r="AO41" i="166" a="1"/>
  <c r="AO41" i="166" s="1"/>
  <c r="AP41" i="167" s="1"/>
  <c r="I42" i="103"/>
  <c r="AO42" i="165" s="1" a="1"/>
  <c r="AO42" i="165" s="1"/>
  <c r="AO42" i="166" a="1"/>
  <c r="AO42" i="166" s="1"/>
  <c r="AP42" i="167" s="1"/>
  <c r="I44" i="103"/>
  <c r="AO44" i="166" a="1"/>
  <c r="AO44" i="166" s="1"/>
  <c r="I45" i="103"/>
  <c r="AO45" i="165" s="1" a="1"/>
  <c r="AO45" i="165" s="1"/>
  <c r="AO45" i="166" a="1"/>
  <c r="AO45" i="166" s="1"/>
  <c r="I46" i="103"/>
  <c r="AO46" i="165" s="1" a="1"/>
  <c r="AO46" i="165" s="1"/>
  <c r="AO46" i="166" a="1"/>
  <c r="AO46" i="166" s="1"/>
  <c r="I47" i="103"/>
  <c r="AO47" i="165" s="1" a="1"/>
  <c r="AO47" i="165" s="1"/>
  <c r="AO47" i="166" a="1"/>
  <c r="AO47" i="166" s="1"/>
  <c r="I48" i="103"/>
  <c r="AO48" i="165" s="1" a="1"/>
  <c r="AO48" i="165" s="1"/>
  <c r="AO48" i="166" a="1"/>
  <c r="AO48" i="166" s="1"/>
  <c r="I49" i="103"/>
  <c r="AO49" i="165" s="1" a="1"/>
  <c r="AO49" i="165" s="1"/>
  <c r="AO49" i="166" a="1"/>
  <c r="AO49" i="166" s="1"/>
  <c r="I50" i="103"/>
  <c r="AO50" i="165" s="1" a="1"/>
  <c r="AO50" i="165" s="1"/>
  <c r="AO50" i="166" a="1"/>
  <c r="AO50" i="166" s="1"/>
  <c r="I51" i="103"/>
  <c r="AO51" i="165" s="1" a="1"/>
  <c r="AO51" i="165" s="1"/>
  <c r="AO51" i="166" a="1"/>
  <c r="AO51" i="166" s="1"/>
  <c r="I52" i="103"/>
  <c r="AO52" i="165" s="1" a="1"/>
  <c r="AO52" i="165" s="1"/>
  <c r="AO52" i="166" a="1"/>
  <c r="AO52" i="166" s="1"/>
  <c r="I53" i="103"/>
  <c r="AO53" i="165" s="1" a="1"/>
  <c r="AO53" i="165" s="1"/>
  <c r="AO53" i="166" a="1"/>
  <c r="AO53" i="166" s="1"/>
  <c r="I54" i="103"/>
  <c r="AO54" i="165" s="1" a="1"/>
  <c r="AO54" i="165" s="1"/>
  <c r="AO54" i="166" a="1"/>
  <c r="AO54" i="166" s="1"/>
  <c r="I55" i="103"/>
  <c r="AO55" i="165" s="1" a="1"/>
  <c r="AO55" i="165" s="1"/>
  <c r="AO55" i="166" a="1"/>
  <c r="AO55" i="166" s="1"/>
  <c r="I56" i="103"/>
  <c r="AO56" i="165" s="1" a="1"/>
  <c r="AO56" i="165" s="1"/>
  <c r="AO56" i="166" a="1"/>
  <c r="AO56" i="166" s="1"/>
  <c r="I57" i="103"/>
  <c r="AO57" i="165" s="1" a="1"/>
  <c r="AO57" i="165" s="1"/>
  <c r="AO57" i="166" a="1"/>
  <c r="AO57" i="166" s="1"/>
  <c r="I59" i="103"/>
  <c r="AO59" i="166" a="1"/>
  <c r="AO59" i="166" s="1"/>
  <c r="I60" i="103"/>
  <c r="AO60" i="165" s="1" a="1"/>
  <c r="AO60" i="165" s="1"/>
  <c r="AO60" i="166" a="1"/>
  <c r="AO60" i="166" s="1"/>
  <c r="I61" i="103"/>
  <c r="AO61" i="165" s="1" a="1"/>
  <c r="AO61" i="165" s="1"/>
  <c r="AO61" i="166" a="1"/>
  <c r="AO61" i="166" s="1"/>
  <c r="I62" i="103"/>
  <c r="AO62" i="165" s="1" a="1"/>
  <c r="AO62" i="165" s="1"/>
  <c r="AO62" i="166" a="1"/>
  <c r="AO62" i="166" s="1"/>
  <c r="I64" i="103"/>
  <c r="AO64" i="165" s="1" a="1"/>
  <c r="AO64" i="165" s="1"/>
  <c r="AO64" i="166" a="1"/>
  <c r="AO64" i="166" s="1"/>
  <c r="I65" i="103"/>
  <c r="AO65" i="165" s="1" a="1"/>
  <c r="AO65" i="165" s="1"/>
  <c r="AO65" i="166" a="1"/>
  <c r="AO65" i="166" s="1"/>
  <c r="I66" i="103"/>
  <c r="AO66" i="165" s="1" a="1"/>
  <c r="AO66" i="165" s="1"/>
  <c r="AO66" i="166" a="1"/>
  <c r="AO66" i="166" s="1"/>
  <c r="I67" i="103"/>
  <c r="AO67" i="165" s="1" a="1"/>
  <c r="AO67" i="165" s="1"/>
  <c r="AO67" i="166" a="1"/>
  <c r="AO67" i="166" s="1"/>
  <c r="I72" i="103"/>
  <c r="AO72" i="166" a="1"/>
  <c r="AO72" i="166" s="1"/>
  <c r="I73" i="103"/>
  <c r="AO73" i="165" s="1" a="1"/>
  <c r="AO73" i="165" s="1"/>
  <c r="AO73" i="166" a="1"/>
  <c r="AO73" i="166" s="1"/>
  <c r="I74" i="103"/>
  <c r="AO74" i="165" s="1" a="1"/>
  <c r="AO74" i="165" s="1"/>
  <c r="AO74" i="166" a="1"/>
  <c r="AO74" i="166" s="1"/>
  <c r="I75" i="103"/>
  <c r="AO75" i="165" s="1" a="1"/>
  <c r="AO75" i="165" s="1"/>
  <c r="AO75" i="166" a="1"/>
  <c r="AO75" i="166" s="1"/>
  <c r="I76" i="103"/>
  <c r="AO76" i="165" s="1" a="1"/>
  <c r="AO76" i="165" s="1"/>
  <c r="AO76" i="166" a="1"/>
  <c r="AO76" i="166" s="1"/>
  <c r="I77" i="103"/>
  <c r="AO77" i="165" s="1" a="1"/>
  <c r="AO77" i="165" s="1"/>
  <c r="AO77" i="166" a="1"/>
  <c r="AO77" i="166" s="1"/>
  <c r="I78" i="103"/>
  <c r="AO78" i="165" s="1" a="1"/>
  <c r="AO78" i="165" s="1"/>
  <c r="AO78" i="166" a="1"/>
  <c r="AO78" i="166" s="1"/>
  <c r="I79" i="103"/>
  <c r="AO79" i="165" s="1" a="1"/>
  <c r="AO79" i="165" s="1"/>
  <c r="AO79" i="166" a="1"/>
  <c r="AO79" i="166" s="1"/>
  <c r="I80" i="103"/>
  <c r="AO80" i="165" s="1" a="1"/>
  <c r="AO80" i="165" s="1"/>
  <c r="AO80" i="166" a="1"/>
  <c r="AO80" i="166" s="1"/>
  <c r="I81" i="103"/>
  <c r="AO81" i="165" s="1" a="1"/>
  <c r="AO81" i="165" s="1"/>
  <c r="AO81" i="166" a="1"/>
  <c r="AO81" i="166" s="1"/>
  <c r="I82" i="103"/>
  <c r="AO82" i="165" s="1" a="1"/>
  <c r="AO82" i="165" s="1"/>
  <c r="AO82" i="166" a="1"/>
  <c r="AO82" i="166" s="1"/>
  <c r="I85" i="103"/>
  <c r="AO85" i="165" s="1" a="1"/>
  <c r="AO85" i="165" s="1"/>
  <c r="AO85" i="166" a="1"/>
  <c r="AO85" i="166" s="1"/>
  <c r="I86" i="103"/>
  <c r="AO86" i="165" s="1" a="1"/>
  <c r="AO86" i="165" s="1"/>
  <c r="AO86" i="166" a="1"/>
  <c r="AO86" i="166" s="1"/>
  <c r="I88" i="103"/>
  <c r="AO88" i="165" s="1" a="1"/>
  <c r="AO88" i="165" s="1"/>
  <c r="AO88" i="166" a="1"/>
  <c r="AO88" i="166" s="1"/>
  <c r="I90" i="103"/>
  <c r="AO90" i="165" s="1" a="1"/>
  <c r="AO90" i="165" s="1"/>
  <c r="AO90" i="166" a="1"/>
  <c r="AO90" i="166" s="1"/>
  <c r="I91" i="103"/>
  <c r="AO91" i="165" s="1" a="1"/>
  <c r="AO91" i="165" s="1"/>
  <c r="AO91" i="166" a="1"/>
  <c r="AO91" i="166" s="1"/>
  <c r="I6" i="102"/>
  <c r="AN6" i="166" a="1"/>
  <c r="AN6" i="166" s="1"/>
  <c r="AO6" i="167" s="1"/>
  <c r="I7" i="102"/>
  <c r="AN7" i="165" s="1" a="1"/>
  <c r="AN7" i="165" s="1"/>
  <c r="AN7" i="166" a="1"/>
  <c r="AN7" i="166" s="1"/>
  <c r="AO7" i="167" s="1"/>
  <c r="I8" i="102"/>
  <c r="AN8" i="165" s="1" a="1"/>
  <c r="AN8" i="165" s="1"/>
  <c r="AN8" i="166" a="1"/>
  <c r="AN8" i="166" s="1"/>
  <c r="AO8" i="167" s="1"/>
  <c r="I9" i="102"/>
  <c r="AN9" i="165" s="1" a="1"/>
  <c r="AN9" i="165" s="1"/>
  <c r="AN9" i="166" a="1"/>
  <c r="AN9" i="166" s="1"/>
  <c r="AO9" i="167" s="1"/>
  <c r="I10" i="102"/>
  <c r="AN10" i="165" s="1" a="1"/>
  <c r="AN10" i="165" s="1"/>
  <c r="AN10" i="166" a="1"/>
  <c r="AN10" i="166" s="1"/>
  <c r="AO10" i="167" s="1"/>
  <c r="I13" i="102"/>
  <c r="AN13" i="165" s="1" a="1"/>
  <c r="AN13" i="165" s="1"/>
  <c r="AN13" i="166" a="1"/>
  <c r="AN13" i="166" s="1"/>
  <c r="AO13" i="167" s="1"/>
  <c r="I14" i="102"/>
  <c r="AN14" i="165" s="1" a="1"/>
  <c r="AN14" i="165" s="1"/>
  <c r="AN14" i="166" a="1"/>
  <c r="AN14" i="166" s="1"/>
  <c r="AO14" i="167" s="1"/>
  <c r="I16" i="102"/>
  <c r="AN16" i="165" s="1" a="1"/>
  <c r="AN16" i="165" s="1"/>
  <c r="AN16" i="166" a="1"/>
  <c r="AN16" i="166" s="1"/>
  <c r="AO16" i="167" s="1"/>
  <c r="I18" i="102"/>
  <c r="AN18" i="165" s="1" a="1"/>
  <c r="AN18" i="165" s="1"/>
  <c r="AN18" i="166" a="1"/>
  <c r="AN18" i="166" s="1"/>
  <c r="AO18" i="167" s="1"/>
  <c r="I19" i="102"/>
  <c r="AN19" i="165" s="1" a="1"/>
  <c r="AN19" i="165" s="1"/>
  <c r="AN19" i="166" a="1"/>
  <c r="AN19" i="166" s="1"/>
  <c r="AO19" i="167" s="1"/>
  <c r="I21" i="102"/>
  <c r="AN21" i="165" s="1" a="1"/>
  <c r="AN21" i="165" s="1"/>
  <c r="AN21" i="166" a="1"/>
  <c r="AN21" i="166" s="1"/>
  <c r="AO21" i="167" s="1"/>
  <c r="I22" i="102"/>
  <c r="AN22" i="165" s="1" a="1"/>
  <c r="AN22" i="165" s="1"/>
  <c r="AN22" i="166" a="1"/>
  <c r="AN22" i="166" s="1"/>
  <c r="AO22" i="167" s="1"/>
  <c r="I23" i="102"/>
  <c r="AN23" i="165" s="1" a="1"/>
  <c r="AN23" i="165" s="1"/>
  <c r="AN23" i="166" a="1"/>
  <c r="AN23" i="166" s="1"/>
  <c r="AO23" i="167" s="1"/>
  <c r="I24" i="102"/>
  <c r="AN24" i="165" s="1" a="1"/>
  <c r="AN24" i="165" s="1"/>
  <c r="AN24" i="166" a="1"/>
  <c r="AN24" i="166" s="1"/>
  <c r="AO24" i="167" s="1"/>
  <c r="I25" i="102"/>
  <c r="AN25" i="165" s="1" a="1"/>
  <c r="AN25" i="165" s="1"/>
  <c r="AN25" i="166" a="1"/>
  <c r="AN25" i="166" s="1"/>
  <c r="AO25" i="167" s="1"/>
  <c r="I26" i="102"/>
  <c r="AN26" i="165" s="1" a="1"/>
  <c r="AN26" i="165" s="1"/>
  <c r="AN26" i="166" a="1"/>
  <c r="AN26" i="166" s="1"/>
  <c r="AO26" i="167" s="1"/>
  <c r="I28" i="102"/>
  <c r="AN28" i="165" s="1" a="1"/>
  <c r="AN28" i="165" s="1"/>
  <c r="AN28" i="166" a="1"/>
  <c r="AN28" i="166" s="1"/>
  <c r="AO28" i="167" s="1"/>
  <c r="I29" i="102"/>
  <c r="AN29" i="165" s="1" a="1"/>
  <c r="AN29" i="165" s="1"/>
  <c r="AN29" i="166" a="1"/>
  <c r="AN29" i="166" s="1"/>
  <c r="AO29" i="167" s="1"/>
  <c r="I30" i="102"/>
  <c r="AN30" i="165" s="1" a="1"/>
  <c r="AN30" i="165" s="1"/>
  <c r="AN30" i="166" a="1"/>
  <c r="AN30" i="166" s="1"/>
  <c r="AO30" i="167" s="1"/>
  <c r="I31" i="102"/>
  <c r="AN31" i="165" s="1" a="1"/>
  <c r="AN31" i="165" s="1"/>
  <c r="AN31" i="166" a="1"/>
  <c r="AN31" i="166" s="1"/>
  <c r="AO31" i="167" s="1"/>
  <c r="I32" i="102"/>
  <c r="AN32" i="165" s="1" a="1"/>
  <c r="AN32" i="165" s="1"/>
  <c r="AN32" i="166" a="1"/>
  <c r="AN32" i="166" s="1"/>
  <c r="AO32" i="167" s="1"/>
  <c r="I33" i="102"/>
  <c r="AN33" i="165" s="1" a="1"/>
  <c r="AN33" i="165" s="1"/>
  <c r="AN33" i="166" a="1"/>
  <c r="AN33" i="166" s="1"/>
  <c r="AO33" i="167" s="1"/>
  <c r="I35" i="102"/>
  <c r="AN35" i="165" s="1" a="1"/>
  <c r="AN35" i="165" s="1"/>
  <c r="AN35" i="166" a="1"/>
  <c r="AN35" i="166" s="1"/>
  <c r="AO35" i="167" s="1"/>
  <c r="I36" i="102"/>
  <c r="AN36" i="165" s="1" a="1"/>
  <c r="AN36" i="165" s="1"/>
  <c r="AN36" i="166" a="1"/>
  <c r="AN36" i="166" s="1"/>
  <c r="AO36" i="167" s="1"/>
  <c r="I37" i="102"/>
  <c r="AN37" i="165" s="1" a="1"/>
  <c r="AN37" i="165" s="1"/>
  <c r="AN37" i="166" a="1"/>
  <c r="AN37" i="166" s="1"/>
  <c r="AO37" i="167" s="1"/>
  <c r="I38" i="102"/>
  <c r="AN38" i="165" s="1" a="1"/>
  <c r="AN38" i="165" s="1"/>
  <c r="AN38" i="166" a="1"/>
  <c r="AN38" i="166" s="1"/>
  <c r="AO38" i="167" s="1"/>
  <c r="I39" i="102"/>
  <c r="AN39" i="165" s="1" a="1"/>
  <c r="AN39" i="165" s="1"/>
  <c r="AN39" i="166" a="1"/>
  <c r="AN39" i="166" s="1"/>
  <c r="AO39" i="167" s="1"/>
  <c r="I41" i="102"/>
  <c r="AN41" i="165" s="1" a="1"/>
  <c r="AN41" i="165" s="1"/>
  <c r="AN41" i="166" a="1"/>
  <c r="AN41" i="166" s="1"/>
  <c r="AO41" i="167" s="1"/>
  <c r="I42" i="102"/>
  <c r="AN42" i="165" s="1" a="1"/>
  <c r="AN42" i="165" s="1"/>
  <c r="AN42" i="166" a="1"/>
  <c r="AN42" i="166" s="1"/>
  <c r="AO42" i="167" s="1"/>
  <c r="I44" i="102"/>
  <c r="AN44" i="166" a="1"/>
  <c r="AN44" i="166" s="1"/>
  <c r="I45" i="102"/>
  <c r="AN45" i="165" s="1" a="1"/>
  <c r="AN45" i="165" s="1"/>
  <c r="AN45" i="166" a="1"/>
  <c r="AN45" i="166" s="1"/>
  <c r="I46" i="102"/>
  <c r="AN46" i="165" s="1" a="1"/>
  <c r="AN46" i="165" s="1"/>
  <c r="AN46" i="166" a="1"/>
  <c r="AN46" i="166" s="1"/>
  <c r="I47" i="102"/>
  <c r="AN47" i="165" s="1" a="1"/>
  <c r="AN47" i="165" s="1"/>
  <c r="AN47" i="166" a="1"/>
  <c r="AN47" i="166" s="1"/>
  <c r="I48" i="102"/>
  <c r="AN48" i="165" s="1" a="1"/>
  <c r="AN48" i="165" s="1"/>
  <c r="AN48" i="166" a="1"/>
  <c r="AN48" i="166" s="1"/>
  <c r="I49" i="102"/>
  <c r="AN49" i="165" s="1" a="1"/>
  <c r="AN49" i="165" s="1"/>
  <c r="AN49" i="166" a="1"/>
  <c r="AN49" i="166" s="1"/>
  <c r="I50" i="102"/>
  <c r="AN50" i="165" s="1" a="1"/>
  <c r="AN50" i="165" s="1"/>
  <c r="AN50" i="166" a="1"/>
  <c r="AN50" i="166" s="1"/>
  <c r="I51" i="102"/>
  <c r="AN51" i="165" s="1" a="1"/>
  <c r="AN51" i="165" s="1"/>
  <c r="AN51" i="166" a="1"/>
  <c r="AN51" i="166" s="1"/>
  <c r="I52" i="102"/>
  <c r="AN52" i="165" s="1" a="1"/>
  <c r="AN52" i="165" s="1"/>
  <c r="AN52" i="166" a="1"/>
  <c r="AN52" i="166" s="1"/>
  <c r="I53" i="102"/>
  <c r="AN53" i="165" s="1" a="1"/>
  <c r="AN53" i="165" s="1"/>
  <c r="AN53" i="166" a="1"/>
  <c r="AN53" i="166" s="1"/>
  <c r="I54" i="102"/>
  <c r="AN54" i="165" s="1" a="1"/>
  <c r="AN54" i="165" s="1"/>
  <c r="AN54" i="166" a="1"/>
  <c r="AN54" i="166" s="1"/>
  <c r="I55" i="102"/>
  <c r="AN55" i="165" s="1" a="1"/>
  <c r="AN55" i="165" s="1"/>
  <c r="AN55" i="166" a="1"/>
  <c r="AN55" i="166" s="1"/>
  <c r="I56" i="102"/>
  <c r="AN56" i="165" s="1" a="1"/>
  <c r="AN56" i="165" s="1"/>
  <c r="AN56" i="166" a="1"/>
  <c r="AN56" i="166" s="1"/>
  <c r="I57" i="102"/>
  <c r="AN57" i="165" s="1" a="1"/>
  <c r="AN57" i="165" s="1"/>
  <c r="AN57" i="166" a="1"/>
  <c r="AN57" i="166" s="1"/>
  <c r="I59" i="102"/>
  <c r="AN59" i="166" a="1"/>
  <c r="AN59" i="166" s="1"/>
  <c r="I60" i="102"/>
  <c r="AN60" i="165" s="1" a="1"/>
  <c r="AN60" i="165" s="1"/>
  <c r="AN60" i="166" a="1"/>
  <c r="AN60" i="166" s="1"/>
  <c r="I61" i="102"/>
  <c r="AN61" i="165" s="1" a="1"/>
  <c r="AN61" i="165" s="1"/>
  <c r="AN61" i="166" a="1"/>
  <c r="AN61" i="166" s="1"/>
  <c r="I62" i="102"/>
  <c r="AN62" i="165" s="1" a="1"/>
  <c r="AN62" i="165" s="1"/>
  <c r="AN62" i="166" a="1"/>
  <c r="AN62" i="166" s="1"/>
  <c r="I64" i="102"/>
  <c r="AN64" i="165" s="1" a="1"/>
  <c r="AN64" i="165" s="1"/>
  <c r="AN64" i="166" a="1"/>
  <c r="AN64" i="166" s="1"/>
  <c r="I65" i="102"/>
  <c r="AN65" i="165" s="1" a="1"/>
  <c r="AN65" i="165" s="1"/>
  <c r="AN65" i="166" a="1"/>
  <c r="AN65" i="166" s="1"/>
  <c r="I66" i="102"/>
  <c r="AN66" i="165" s="1" a="1"/>
  <c r="AN66" i="165" s="1"/>
  <c r="AN66" i="166" a="1"/>
  <c r="AN66" i="166" s="1"/>
  <c r="I67" i="102"/>
  <c r="AN67" i="165" s="1" a="1"/>
  <c r="AN67" i="165" s="1"/>
  <c r="AN67" i="166" a="1"/>
  <c r="AN67" i="166" s="1"/>
  <c r="I72" i="102"/>
  <c r="AN72" i="166" a="1"/>
  <c r="AN72" i="166" s="1"/>
  <c r="I73" i="102"/>
  <c r="AN73" i="165" s="1" a="1"/>
  <c r="AN73" i="165" s="1"/>
  <c r="AN73" i="166" a="1"/>
  <c r="AN73" i="166" s="1"/>
  <c r="I74" i="102"/>
  <c r="AN74" i="165" s="1" a="1"/>
  <c r="AN74" i="165" s="1"/>
  <c r="AN74" i="166" a="1"/>
  <c r="AN74" i="166" s="1"/>
  <c r="I75" i="102"/>
  <c r="AN75" i="165" s="1" a="1"/>
  <c r="AN75" i="165" s="1"/>
  <c r="AN75" i="166" a="1"/>
  <c r="AN75" i="166" s="1"/>
  <c r="I76" i="102"/>
  <c r="AN76" i="165" s="1" a="1"/>
  <c r="AN76" i="165" s="1"/>
  <c r="AN76" i="166" a="1"/>
  <c r="AN76" i="166" s="1"/>
  <c r="I77" i="102"/>
  <c r="AN77" i="165" s="1" a="1"/>
  <c r="AN77" i="165" s="1"/>
  <c r="AN77" i="166" a="1"/>
  <c r="AN77" i="166" s="1"/>
  <c r="I78" i="102"/>
  <c r="AN78" i="165" s="1" a="1"/>
  <c r="AN78" i="165" s="1"/>
  <c r="AN78" i="166" a="1"/>
  <c r="AN78" i="166" s="1"/>
  <c r="I79" i="102"/>
  <c r="AN79" i="165" s="1" a="1"/>
  <c r="AN79" i="165" s="1"/>
  <c r="AN79" i="166" a="1"/>
  <c r="AN79" i="166" s="1"/>
  <c r="I80" i="102"/>
  <c r="AN80" i="165" s="1" a="1"/>
  <c r="AN80" i="165" s="1"/>
  <c r="AN80" i="166" a="1"/>
  <c r="AN80" i="166" s="1"/>
  <c r="I81" i="102"/>
  <c r="AN81" i="165" s="1" a="1"/>
  <c r="AN81" i="165" s="1"/>
  <c r="AN81" i="166" a="1"/>
  <c r="AN81" i="166" s="1"/>
  <c r="I82" i="102"/>
  <c r="AN82" i="165" s="1" a="1"/>
  <c r="AN82" i="165" s="1"/>
  <c r="AN82" i="166" a="1"/>
  <c r="AN82" i="166" s="1"/>
  <c r="I85" i="102"/>
  <c r="AN85" i="165" s="1" a="1"/>
  <c r="AN85" i="165" s="1"/>
  <c r="AN85" i="166" a="1"/>
  <c r="AN85" i="166" s="1"/>
  <c r="I86" i="102"/>
  <c r="AN86" i="165" s="1" a="1"/>
  <c r="AN86" i="165" s="1"/>
  <c r="AN86" i="166" a="1"/>
  <c r="AN86" i="166" s="1"/>
  <c r="I88" i="102"/>
  <c r="AN88" i="165" s="1" a="1"/>
  <c r="AN88" i="165" s="1"/>
  <c r="AN88" i="166" a="1"/>
  <c r="AN88" i="166" s="1"/>
  <c r="I90" i="102"/>
  <c r="AN90" i="165" s="1" a="1"/>
  <c r="AN90" i="165" s="1"/>
  <c r="AN90" i="166" a="1"/>
  <c r="AN90" i="166" s="1"/>
  <c r="I91" i="102"/>
  <c r="AN91" i="165" s="1" a="1"/>
  <c r="AN91" i="165" s="1"/>
  <c r="AN91" i="166" a="1"/>
  <c r="AN91" i="166" s="1"/>
  <c r="AA6" i="166" a="1"/>
  <c r="AA6" i="166" s="1"/>
  <c r="AB6" i="167" s="1"/>
  <c r="AA7" i="165" a="1"/>
  <c r="AA7" i="165" s="1"/>
  <c r="AA7" i="166" a="1"/>
  <c r="AA7" i="166" s="1"/>
  <c r="AB7" i="167" s="1"/>
  <c r="AA8" i="165" a="1"/>
  <c r="AA8" i="165" s="1"/>
  <c r="AA8" i="166" a="1"/>
  <c r="AA8" i="166" s="1"/>
  <c r="AB8" i="167" s="1"/>
  <c r="AA9" i="165" a="1"/>
  <c r="AA9" i="165" s="1"/>
  <c r="AA9" i="166" a="1"/>
  <c r="AA9" i="166" s="1"/>
  <c r="AB9" i="167" s="1"/>
  <c r="AA10" i="165" a="1"/>
  <c r="AA10" i="165" s="1"/>
  <c r="AA10" i="166" a="1"/>
  <c r="AA10" i="166" s="1"/>
  <c r="AB10" i="167" s="1"/>
  <c r="AA13" i="165" a="1"/>
  <c r="AA13" i="165" s="1"/>
  <c r="AA13" i="166" a="1"/>
  <c r="AA13" i="166" s="1"/>
  <c r="AB13" i="167" s="1"/>
  <c r="AA14" i="165" a="1"/>
  <c r="AA14" i="165" s="1"/>
  <c r="AA14" i="166" a="1"/>
  <c r="AA14" i="166" s="1"/>
  <c r="AB14" i="167" s="1"/>
  <c r="AA16" i="165" a="1"/>
  <c r="AA16" i="165" s="1"/>
  <c r="AA16" i="166" a="1"/>
  <c r="AA16" i="166" s="1"/>
  <c r="AB16" i="167" s="1"/>
  <c r="AA18" i="165" a="1"/>
  <c r="AA18" i="165" s="1"/>
  <c r="AA18" i="166" a="1"/>
  <c r="AA18" i="166" s="1"/>
  <c r="AB18" i="167" s="1"/>
  <c r="AA19" i="165" a="1"/>
  <c r="AA19" i="165" s="1"/>
  <c r="AA19" i="166" a="1"/>
  <c r="AA19" i="166" s="1"/>
  <c r="AB19" i="167" s="1"/>
  <c r="AA21" i="165" a="1"/>
  <c r="AA21" i="165" s="1"/>
  <c r="AA21" i="166" a="1"/>
  <c r="AA21" i="166" s="1"/>
  <c r="AB21" i="167" s="1"/>
  <c r="AA22" i="165" a="1"/>
  <c r="AA22" i="165" s="1"/>
  <c r="AA22" i="166" a="1"/>
  <c r="AA22" i="166" s="1"/>
  <c r="AB22" i="167" s="1"/>
  <c r="AA23" i="165" a="1"/>
  <c r="AA23" i="165" s="1"/>
  <c r="AA23" i="166" a="1"/>
  <c r="AA23" i="166" s="1"/>
  <c r="AB23" i="167" s="1"/>
  <c r="AA24" i="165" a="1"/>
  <c r="AA24" i="165" s="1"/>
  <c r="AA24" i="166" a="1"/>
  <c r="AA24" i="166" s="1"/>
  <c r="AB24" i="167" s="1"/>
  <c r="AA25" i="165" a="1"/>
  <c r="AA25" i="165" s="1"/>
  <c r="AA25" i="166" a="1"/>
  <c r="AA25" i="166" s="1"/>
  <c r="AB25" i="167" s="1"/>
  <c r="AA26" i="165" a="1"/>
  <c r="AA26" i="165" s="1"/>
  <c r="AA26" i="166" a="1"/>
  <c r="AA26" i="166" s="1"/>
  <c r="AB26" i="167" s="1"/>
  <c r="AA28" i="165" a="1"/>
  <c r="AA28" i="165" s="1"/>
  <c r="AA28" i="166" a="1"/>
  <c r="AA28" i="166" s="1"/>
  <c r="AB28" i="167" s="1"/>
  <c r="AA29" i="165" a="1"/>
  <c r="AA29" i="165" s="1"/>
  <c r="AA29" i="166" a="1"/>
  <c r="AA29" i="166" s="1"/>
  <c r="AB29" i="167" s="1"/>
  <c r="AA30" i="165" a="1"/>
  <c r="AA30" i="165" s="1"/>
  <c r="AA30" i="166" a="1"/>
  <c r="AA30" i="166" s="1"/>
  <c r="AB30" i="167" s="1"/>
  <c r="AA31" i="165" a="1"/>
  <c r="AA31" i="165" s="1"/>
  <c r="AA31" i="166" a="1"/>
  <c r="AA31" i="166" s="1"/>
  <c r="AB31" i="167" s="1"/>
  <c r="AA32" i="165" a="1"/>
  <c r="AA32" i="165" s="1"/>
  <c r="AA32" i="166" a="1"/>
  <c r="AA32" i="166" s="1"/>
  <c r="AB32" i="167" s="1"/>
  <c r="AA33" i="165" a="1"/>
  <c r="AA33" i="165" s="1"/>
  <c r="AA33" i="166" a="1"/>
  <c r="AA33" i="166" s="1"/>
  <c r="AB33" i="167" s="1"/>
  <c r="AA35" i="165" a="1"/>
  <c r="AA35" i="165" s="1"/>
  <c r="AA35" i="166" a="1"/>
  <c r="AA35" i="166" s="1"/>
  <c r="AB35" i="167" s="1"/>
  <c r="AA36" i="165" a="1"/>
  <c r="AA36" i="165" s="1"/>
  <c r="AA36" i="166" a="1"/>
  <c r="AA36" i="166" s="1"/>
  <c r="AB36" i="167" s="1"/>
  <c r="AA37" i="165" a="1"/>
  <c r="AA37" i="165" s="1"/>
  <c r="AA37" i="166" a="1"/>
  <c r="AA37" i="166" s="1"/>
  <c r="AB37" i="167" s="1"/>
  <c r="AA38" i="165" a="1"/>
  <c r="AA38" i="165" s="1"/>
  <c r="AA38" i="166" a="1"/>
  <c r="AA38" i="166" s="1"/>
  <c r="AB38" i="167" s="1"/>
  <c r="AA39" i="165" a="1"/>
  <c r="AA39" i="165" s="1"/>
  <c r="AA39" i="166" a="1"/>
  <c r="AA39" i="166" s="1"/>
  <c r="AB39" i="167" s="1"/>
  <c r="AA41" i="165" a="1"/>
  <c r="AA41" i="165" s="1"/>
  <c r="AA41" i="166" a="1"/>
  <c r="AA41" i="166" s="1"/>
  <c r="AB41" i="167" s="1"/>
  <c r="AA42" i="165" a="1"/>
  <c r="AA42" i="165" s="1"/>
  <c r="AA42" i="166" a="1"/>
  <c r="AA42" i="166" s="1"/>
  <c r="AB42" i="167" s="1"/>
  <c r="AA44" i="166" a="1"/>
  <c r="AA44" i="166" s="1"/>
  <c r="AA45" i="165" a="1"/>
  <c r="AA45" i="165" s="1"/>
  <c r="AA45" i="166" a="1"/>
  <c r="AA45" i="166" s="1"/>
  <c r="AA46" i="165" a="1"/>
  <c r="AA46" i="165" s="1"/>
  <c r="AA46" i="166" a="1"/>
  <c r="AA46" i="166" s="1"/>
  <c r="AA47" i="165" a="1"/>
  <c r="AA47" i="165" s="1"/>
  <c r="AA47" i="166" a="1"/>
  <c r="AA47" i="166" s="1"/>
  <c r="AA48" i="165" a="1"/>
  <c r="AA48" i="165" s="1"/>
  <c r="AA48" i="166" a="1"/>
  <c r="AA48" i="166" s="1"/>
  <c r="AA49" i="165" a="1"/>
  <c r="AA49" i="165" s="1"/>
  <c r="AA49" i="166" a="1"/>
  <c r="AA49" i="166" s="1"/>
  <c r="AA50" i="165" a="1"/>
  <c r="AA50" i="165" s="1"/>
  <c r="AA50" i="166" a="1"/>
  <c r="AA50" i="166" s="1"/>
  <c r="AA51" i="165" a="1"/>
  <c r="AA51" i="165" s="1"/>
  <c r="AA51" i="166" a="1"/>
  <c r="AA51" i="166" s="1"/>
  <c r="AA52" i="165" a="1"/>
  <c r="AA52" i="165" s="1"/>
  <c r="AA52" i="166" a="1"/>
  <c r="AA52" i="166" s="1"/>
  <c r="AA53" i="165" a="1"/>
  <c r="AA53" i="165" s="1"/>
  <c r="AA53" i="166" a="1"/>
  <c r="AA53" i="166" s="1"/>
  <c r="AA54" i="165" a="1"/>
  <c r="AA54" i="165" s="1"/>
  <c r="AA54" i="166" a="1"/>
  <c r="AA54" i="166" s="1"/>
  <c r="AA55" i="165" a="1"/>
  <c r="AA55" i="165" s="1"/>
  <c r="AA55" i="166" a="1"/>
  <c r="AA55" i="166" s="1"/>
  <c r="AA56" i="165" a="1"/>
  <c r="AA56" i="165" s="1"/>
  <c r="AA56" i="166" a="1"/>
  <c r="AA56" i="166" s="1"/>
  <c r="AA57" i="165" a="1"/>
  <c r="AA57" i="165" s="1"/>
  <c r="AA57" i="166" a="1"/>
  <c r="AA57" i="166" s="1"/>
  <c r="AA59" i="166" a="1"/>
  <c r="AA59" i="166" s="1"/>
  <c r="AA60" i="165" a="1"/>
  <c r="AA60" i="165" s="1"/>
  <c r="AA60" i="166" a="1"/>
  <c r="AA60" i="166" s="1"/>
  <c r="AA61" i="165" a="1"/>
  <c r="AA61" i="165" s="1"/>
  <c r="AA61" i="166" a="1"/>
  <c r="AA61" i="166" s="1"/>
  <c r="AA62" i="165" a="1"/>
  <c r="AA62" i="165" s="1"/>
  <c r="AA62" i="166" a="1"/>
  <c r="AA62" i="166" s="1"/>
  <c r="AA64" i="165" a="1"/>
  <c r="AA64" i="165" s="1"/>
  <c r="AA64" i="166" a="1"/>
  <c r="AA64" i="166" s="1"/>
  <c r="AA65" i="165" a="1"/>
  <c r="AA65" i="165" s="1"/>
  <c r="AA65" i="166" a="1"/>
  <c r="AA65" i="166" s="1"/>
  <c r="AA66" i="165" a="1"/>
  <c r="AA66" i="165" s="1"/>
  <c r="AA66" i="166" a="1"/>
  <c r="AA66" i="166" s="1"/>
  <c r="AA67" i="165" a="1"/>
  <c r="AA67" i="165" s="1"/>
  <c r="AA67" i="166" a="1"/>
  <c r="AA67" i="166" s="1"/>
  <c r="AA72" i="166" a="1"/>
  <c r="AA72" i="166" s="1"/>
  <c r="AA73" i="165" a="1"/>
  <c r="AA73" i="165" s="1"/>
  <c r="AA73" i="166" a="1"/>
  <c r="AA73" i="166" s="1"/>
  <c r="AA74" i="165" a="1"/>
  <c r="AA74" i="165" s="1"/>
  <c r="AA74" i="166" a="1"/>
  <c r="AA74" i="166" s="1"/>
  <c r="AA75" i="165" a="1"/>
  <c r="AA75" i="165" s="1"/>
  <c r="AA75" i="166" a="1"/>
  <c r="AA75" i="166" s="1"/>
  <c r="AA76" i="165" a="1"/>
  <c r="AA76" i="165" s="1"/>
  <c r="AA76" i="166" a="1"/>
  <c r="AA76" i="166" s="1"/>
  <c r="AA77" i="165" a="1"/>
  <c r="AA77" i="165" s="1"/>
  <c r="AA77" i="166" a="1"/>
  <c r="AA77" i="166" s="1"/>
  <c r="AA78" i="165" a="1"/>
  <c r="AA78" i="165" s="1"/>
  <c r="AA78" i="166" a="1"/>
  <c r="AA78" i="166" s="1"/>
  <c r="AA79" i="165" a="1"/>
  <c r="AA79" i="165" s="1"/>
  <c r="AA79" i="166" a="1"/>
  <c r="AA79" i="166" s="1"/>
  <c r="AA80" i="165" a="1"/>
  <c r="AA80" i="165" s="1"/>
  <c r="AA80" i="166" a="1"/>
  <c r="AA80" i="166" s="1"/>
  <c r="AA81" i="165" a="1"/>
  <c r="AA81" i="165" s="1"/>
  <c r="AA81" i="166" a="1"/>
  <c r="AA81" i="166" s="1"/>
  <c r="AA82" i="165" a="1"/>
  <c r="AA82" i="165" s="1"/>
  <c r="AA82" i="166" a="1"/>
  <c r="AA82" i="166" s="1"/>
  <c r="AA85" i="165" a="1"/>
  <c r="AA85" i="165" s="1"/>
  <c r="AA85" i="166" a="1"/>
  <c r="AA85" i="166" s="1"/>
  <c r="AA86" i="165" a="1"/>
  <c r="AA86" i="165" s="1"/>
  <c r="AA86" i="166" a="1"/>
  <c r="AA86" i="166" s="1"/>
  <c r="AA88" i="165" a="1"/>
  <c r="AA88" i="165" s="1"/>
  <c r="AA88" i="166" a="1"/>
  <c r="AA88" i="166" s="1"/>
  <c r="AA90" i="165" a="1"/>
  <c r="AA90" i="165" s="1"/>
  <c r="AA90" i="166" a="1"/>
  <c r="AA90" i="166" s="1"/>
  <c r="AA91" i="165" a="1"/>
  <c r="AA91" i="165" s="1"/>
  <c r="AA91" i="166" a="1"/>
  <c r="AA91" i="166" s="1"/>
  <c r="Z6" i="166" a="1"/>
  <c r="Z6" i="166" s="1"/>
  <c r="AA6" i="167" s="1"/>
  <c r="Z7" i="165" a="1"/>
  <c r="Z7" i="165" s="1"/>
  <c r="Z7" i="166" a="1"/>
  <c r="Z7" i="166" s="1"/>
  <c r="AA7" i="167" s="1"/>
  <c r="Z8" i="165" a="1"/>
  <c r="Z8" i="165" s="1"/>
  <c r="Z8" i="166" a="1"/>
  <c r="Z8" i="166" s="1"/>
  <c r="AA8" i="167" s="1"/>
  <c r="Z9" i="165" a="1"/>
  <c r="Z9" i="165" s="1"/>
  <c r="Z9" i="166" a="1"/>
  <c r="Z9" i="166" s="1"/>
  <c r="AA9" i="167" s="1"/>
  <c r="Z10" i="165" a="1"/>
  <c r="Z10" i="165" s="1"/>
  <c r="Z10" i="166" a="1"/>
  <c r="Z10" i="166" s="1"/>
  <c r="AA10" i="167" s="1"/>
  <c r="Z13" i="165" a="1"/>
  <c r="Z13" i="165" s="1"/>
  <c r="Z13" i="166" a="1"/>
  <c r="Z13" i="166" s="1"/>
  <c r="AA13" i="167" s="1"/>
  <c r="Z14" i="165" a="1"/>
  <c r="Z14" i="165" s="1"/>
  <c r="Z14" i="166" a="1"/>
  <c r="Z14" i="166" s="1"/>
  <c r="AA14" i="167" s="1"/>
  <c r="Z16" i="165" a="1"/>
  <c r="Z16" i="165" s="1"/>
  <c r="Z16" i="166" a="1"/>
  <c r="Z16" i="166" s="1"/>
  <c r="AA16" i="167" s="1"/>
  <c r="Z18" i="165" a="1"/>
  <c r="Z18" i="165" s="1"/>
  <c r="Z18" i="166" a="1"/>
  <c r="Z18" i="166" s="1"/>
  <c r="AA18" i="167" s="1"/>
  <c r="Z19" i="165" a="1"/>
  <c r="Z19" i="165" s="1"/>
  <c r="Z19" i="166" a="1"/>
  <c r="Z19" i="166" s="1"/>
  <c r="AA19" i="167" s="1"/>
  <c r="Z21" i="165" a="1"/>
  <c r="Z21" i="165" s="1"/>
  <c r="Z21" i="166" a="1"/>
  <c r="Z21" i="166" s="1"/>
  <c r="AA21" i="167" s="1"/>
  <c r="Z22" i="165" a="1"/>
  <c r="Z22" i="165" s="1"/>
  <c r="Z22" i="166" a="1"/>
  <c r="Z22" i="166" s="1"/>
  <c r="AA22" i="167" s="1"/>
  <c r="Z23" i="165" a="1"/>
  <c r="Z23" i="165" s="1"/>
  <c r="Z23" i="166" a="1"/>
  <c r="Z23" i="166" s="1"/>
  <c r="AA23" i="167" s="1"/>
  <c r="Z24" i="165" a="1"/>
  <c r="Z24" i="165" s="1"/>
  <c r="Z24" i="166" a="1"/>
  <c r="Z24" i="166" s="1"/>
  <c r="AA24" i="167" s="1"/>
  <c r="Z25" i="165" a="1"/>
  <c r="Z25" i="165" s="1"/>
  <c r="Z25" i="166" a="1"/>
  <c r="Z25" i="166" s="1"/>
  <c r="AA25" i="167" s="1"/>
  <c r="Z26" i="165" a="1"/>
  <c r="Z26" i="165" s="1"/>
  <c r="Z26" i="166" a="1"/>
  <c r="Z26" i="166" s="1"/>
  <c r="AA26" i="167" s="1"/>
  <c r="Z28" i="165" a="1"/>
  <c r="Z28" i="165" s="1"/>
  <c r="Z28" i="166" a="1"/>
  <c r="Z28" i="166" s="1"/>
  <c r="AA28" i="167" s="1"/>
  <c r="Z29" i="165" a="1"/>
  <c r="Z29" i="165" s="1"/>
  <c r="Z29" i="166" a="1"/>
  <c r="Z29" i="166" s="1"/>
  <c r="AA29" i="167" s="1"/>
  <c r="Z30" i="165" a="1"/>
  <c r="Z30" i="165" s="1"/>
  <c r="Z30" i="166" a="1"/>
  <c r="Z30" i="166" s="1"/>
  <c r="AA30" i="167" s="1"/>
  <c r="Z31" i="165" a="1"/>
  <c r="Z31" i="165" s="1"/>
  <c r="Z31" i="166" a="1"/>
  <c r="Z31" i="166" s="1"/>
  <c r="AA31" i="167" s="1"/>
  <c r="Z32" i="165" a="1"/>
  <c r="Z32" i="165" s="1"/>
  <c r="Z32" i="166" a="1"/>
  <c r="Z32" i="166" s="1"/>
  <c r="AA32" i="167" s="1"/>
  <c r="Z33" i="165" a="1"/>
  <c r="Z33" i="165" s="1"/>
  <c r="Z33" i="166" a="1"/>
  <c r="Z33" i="166" s="1"/>
  <c r="AA33" i="167" s="1"/>
  <c r="Z35" i="165" a="1"/>
  <c r="Z35" i="165" s="1"/>
  <c r="Z35" i="166" a="1"/>
  <c r="Z35" i="166" s="1"/>
  <c r="AA35" i="167" s="1"/>
  <c r="Z36" i="165" a="1"/>
  <c r="Z36" i="165" s="1"/>
  <c r="Z36" i="166" a="1"/>
  <c r="Z36" i="166" s="1"/>
  <c r="AA36" i="167" s="1"/>
  <c r="Z37" i="165" a="1"/>
  <c r="Z37" i="165" s="1"/>
  <c r="Z37" i="166" a="1"/>
  <c r="Z37" i="166" s="1"/>
  <c r="AA37" i="167" s="1"/>
  <c r="Z38" i="165" a="1"/>
  <c r="Z38" i="165" s="1"/>
  <c r="Z38" i="166" a="1"/>
  <c r="Z38" i="166" s="1"/>
  <c r="AA38" i="167" s="1"/>
  <c r="Z39" i="165" a="1"/>
  <c r="Z39" i="165" s="1"/>
  <c r="Z39" i="166" a="1"/>
  <c r="Z39" i="166" s="1"/>
  <c r="AA39" i="167" s="1"/>
  <c r="Z41" i="165" a="1"/>
  <c r="Z41" i="165" s="1"/>
  <c r="Z41" i="166" a="1"/>
  <c r="Z41" i="166" s="1"/>
  <c r="AA41" i="167" s="1"/>
  <c r="Z42" i="165" a="1"/>
  <c r="Z42" i="165" s="1"/>
  <c r="Z42" i="166" a="1"/>
  <c r="Z42" i="166" s="1"/>
  <c r="AA42" i="167" s="1"/>
  <c r="Z44" i="166" a="1"/>
  <c r="Z44" i="166" s="1"/>
  <c r="Z45" i="165" a="1"/>
  <c r="Z45" i="165" s="1"/>
  <c r="Z45" i="166" a="1"/>
  <c r="Z45" i="166" s="1"/>
  <c r="Z46" i="165" a="1"/>
  <c r="Z46" i="165" s="1"/>
  <c r="Z46" i="166" a="1"/>
  <c r="Z46" i="166" s="1"/>
  <c r="Z47" i="165" a="1"/>
  <c r="Z47" i="165" s="1"/>
  <c r="Z47" i="166" a="1"/>
  <c r="Z47" i="166" s="1"/>
  <c r="Z48" i="165" a="1"/>
  <c r="Z48" i="165" s="1"/>
  <c r="Z48" i="166" a="1"/>
  <c r="Z48" i="166" s="1"/>
  <c r="Z49" i="165" a="1"/>
  <c r="Z49" i="165" s="1"/>
  <c r="Z49" i="166" a="1"/>
  <c r="Z49" i="166" s="1"/>
  <c r="Z50" i="165" a="1"/>
  <c r="Z50" i="165" s="1"/>
  <c r="Z50" i="166" a="1"/>
  <c r="Z50" i="166" s="1"/>
  <c r="Z51" i="165" a="1"/>
  <c r="Z51" i="165" s="1"/>
  <c r="Z51" i="166" a="1"/>
  <c r="Z51" i="166" s="1"/>
  <c r="Z52" i="165" a="1"/>
  <c r="Z52" i="165" s="1"/>
  <c r="Z52" i="166" a="1"/>
  <c r="Z52" i="166" s="1"/>
  <c r="Z53" i="165" a="1"/>
  <c r="Z53" i="165" s="1"/>
  <c r="Z53" i="166" a="1"/>
  <c r="Z53" i="166" s="1"/>
  <c r="Z54" i="165" a="1"/>
  <c r="Z54" i="165" s="1"/>
  <c r="Z54" i="166" a="1"/>
  <c r="Z54" i="166" s="1"/>
  <c r="Z55" i="165" a="1"/>
  <c r="Z55" i="165" s="1"/>
  <c r="Z55" i="166" a="1"/>
  <c r="Z55" i="166" s="1"/>
  <c r="Z56" i="165" a="1"/>
  <c r="Z56" i="165" s="1"/>
  <c r="Z56" i="166" a="1"/>
  <c r="Z56" i="166" s="1"/>
  <c r="Z57" i="165" a="1"/>
  <c r="Z57" i="165" s="1"/>
  <c r="Z57" i="166" a="1"/>
  <c r="Z57" i="166" s="1"/>
  <c r="Z59" i="166" a="1"/>
  <c r="Z59" i="166" s="1"/>
  <c r="Z60" i="165" a="1"/>
  <c r="Z60" i="165" s="1"/>
  <c r="Z60" i="166" a="1"/>
  <c r="Z60" i="166" s="1"/>
  <c r="Z61" i="165" a="1"/>
  <c r="Z61" i="165" s="1"/>
  <c r="Z61" i="166" a="1"/>
  <c r="Z61" i="166" s="1"/>
  <c r="Z62" i="165" a="1"/>
  <c r="Z62" i="165" s="1"/>
  <c r="Z62" i="166" a="1"/>
  <c r="Z62" i="166" s="1"/>
  <c r="Z64" i="165" a="1"/>
  <c r="Z64" i="165" s="1"/>
  <c r="Z64" i="166" a="1"/>
  <c r="Z64" i="166" s="1"/>
  <c r="Z65" i="165" a="1"/>
  <c r="Z65" i="165" s="1"/>
  <c r="Z65" i="166" a="1"/>
  <c r="Z65" i="166" s="1"/>
  <c r="Z66" i="165" a="1"/>
  <c r="Z66" i="165" s="1"/>
  <c r="Z66" i="166" a="1"/>
  <c r="Z66" i="166" s="1"/>
  <c r="Z67" i="165" a="1"/>
  <c r="Z67" i="165" s="1"/>
  <c r="Z67" i="166" a="1"/>
  <c r="Z67" i="166" s="1"/>
  <c r="Z72" i="166" a="1"/>
  <c r="Z72" i="166" s="1"/>
  <c r="Z73" i="165" a="1"/>
  <c r="Z73" i="165" s="1"/>
  <c r="Z73" i="166" a="1"/>
  <c r="Z73" i="166" s="1"/>
  <c r="Z74" i="165" a="1"/>
  <c r="Z74" i="165" s="1"/>
  <c r="Z74" i="166" a="1"/>
  <c r="Z74" i="166" s="1"/>
  <c r="Z75" i="165" a="1"/>
  <c r="Z75" i="165" s="1"/>
  <c r="Z75" i="166" a="1"/>
  <c r="Z75" i="166" s="1"/>
  <c r="Z76" i="165" a="1"/>
  <c r="Z76" i="165" s="1"/>
  <c r="Z76" i="166" a="1"/>
  <c r="Z76" i="166" s="1"/>
  <c r="Z77" i="165" a="1"/>
  <c r="Z77" i="165" s="1"/>
  <c r="Z77" i="166" a="1"/>
  <c r="Z77" i="166" s="1"/>
  <c r="Z78" i="165" a="1"/>
  <c r="Z78" i="165" s="1"/>
  <c r="Z78" i="166" a="1"/>
  <c r="Z78" i="166" s="1"/>
  <c r="Z79" i="165" a="1"/>
  <c r="Z79" i="165" s="1"/>
  <c r="Z79" i="166" a="1"/>
  <c r="Z79" i="166" s="1"/>
  <c r="Z80" i="165" a="1"/>
  <c r="Z80" i="165" s="1"/>
  <c r="Z80" i="166" a="1"/>
  <c r="Z80" i="166" s="1"/>
  <c r="Z81" i="165" a="1"/>
  <c r="Z81" i="165" s="1"/>
  <c r="Z81" i="166" a="1"/>
  <c r="Z81" i="166" s="1"/>
  <c r="Z82" i="165" a="1"/>
  <c r="Z82" i="165" s="1"/>
  <c r="Z82" i="166" a="1"/>
  <c r="Z82" i="166" s="1"/>
  <c r="Z85" i="165" a="1"/>
  <c r="Z85" i="165" s="1"/>
  <c r="Z85" i="166" a="1"/>
  <c r="Z85" i="166" s="1"/>
  <c r="Z86" i="165" a="1"/>
  <c r="Z86" i="165" s="1"/>
  <c r="Z86" i="166" a="1"/>
  <c r="Z86" i="166" s="1"/>
  <c r="Z88" i="165" a="1"/>
  <c r="Z88" i="165" s="1"/>
  <c r="Z88" i="166" a="1"/>
  <c r="Z88" i="166" s="1"/>
  <c r="Z90" i="165" a="1"/>
  <c r="Z90" i="165" s="1"/>
  <c r="Z90" i="166" a="1"/>
  <c r="Z90" i="166" s="1"/>
  <c r="Z91" i="165" a="1"/>
  <c r="Z91" i="165" s="1"/>
  <c r="Z91" i="166" a="1"/>
  <c r="Z91" i="166" s="1"/>
  <c r="Y6" i="166" a="1"/>
  <c r="Y6" i="166" s="1"/>
  <c r="Z6" i="167" s="1"/>
  <c r="Y7" i="165" a="1"/>
  <c r="Y7" i="165" s="1"/>
  <c r="Y7" i="166" a="1"/>
  <c r="Y7" i="166" s="1"/>
  <c r="Z7" i="167" s="1"/>
  <c r="Y8" i="165" a="1"/>
  <c r="Y8" i="165" s="1"/>
  <c r="Y8" i="166" a="1"/>
  <c r="Y8" i="166" s="1"/>
  <c r="Z8" i="167" s="1"/>
  <c r="Y9" i="165" a="1"/>
  <c r="Y9" i="165" s="1"/>
  <c r="Y9" i="166" a="1"/>
  <c r="Y9" i="166" s="1"/>
  <c r="Z9" i="167" s="1"/>
  <c r="Y10" i="165" a="1"/>
  <c r="Y10" i="165" s="1"/>
  <c r="Y10" i="166" a="1"/>
  <c r="Y10" i="166" s="1"/>
  <c r="Z10" i="167" s="1"/>
  <c r="Y13" i="165" a="1"/>
  <c r="Y13" i="165" s="1"/>
  <c r="Y13" i="166" a="1"/>
  <c r="Y13" i="166" s="1"/>
  <c r="Z13" i="167" s="1"/>
  <c r="Y14" i="165" a="1"/>
  <c r="Y14" i="165" s="1"/>
  <c r="Y14" i="166" a="1"/>
  <c r="Y14" i="166" s="1"/>
  <c r="Z14" i="167" s="1"/>
  <c r="Y16" i="165" a="1"/>
  <c r="Y16" i="165" s="1"/>
  <c r="Y16" i="166" a="1"/>
  <c r="Y16" i="166" s="1"/>
  <c r="Z16" i="167" s="1"/>
  <c r="Y18" i="165" a="1"/>
  <c r="Y18" i="165" s="1"/>
  <c r="Y18" i="166" a="1"/>
  <c r="Y18" i="166" s="1"/>
  <c r="Z18" i="167" s="1"/>
  <c r="Y19" i="165" a="1"/>
  <c r="Y19" i="165" s="1"/>
  <c r="Y19" i="166" a="1"/>
  <c r="Y19" i="166" s="1"/>
  <c r="Z19" i="167" s="1"/>
  <c r="Y21" i="165" a="1"/>
  <c r="Y21" i="165" s="1"/>
  <c r="Y21" i="166" a="1"/>
  <c r="Y21" i="166" s="1"/>
  <c r="Z21" i="167" s="1"/>
  <c r="Y22" i="165" a="1"/>
  <c r="Y22" i="165" s="1"/>
  <c r="Y22" i="166" a="1"/>
  <c r="Y22" i="166" s="1"/>
  <c r="Z22" i="167" s="1"/>
  <c r="Y23" i="165" a="1"/>
  <c r="Y23" i="165" s="1"/>
  <c r="Y23" i="166" a="1"/>
  <c r="Y23" i="166" s="1"/>
  <c r="Z23" i="167" s="1"/>
  <c r="Y24" i="165" a="1"/>
  <c r="Y24" i="165" s="1"/>
  <c r="Y24" i="166" a="1"/>
  <c r="Y24" i="166" s="1"/>
  <c r="Z24" i="167" s="1"/>
  <c r="Y25" i="165" a="1"/>
  <c r="Y25" i="165" s="1"/>
  <c r="Y25" i="166" a="1"/>
  <c r="Y25" i="166" s="1"/>
  <c r="Z25" i="167" s="1"/>
  <c r="Y26" i="165" a="1"/>
  <c r="Y26" i="165" s="1"/>
  <c r="Y26" i="166" a="1"/>
  <c r="Y26" i="166" s="1"/>
  <c r="Z26" i="167" s="1"/>
  <c r="Y28" i="165" a="1"/>
  <c r="Y28" i="165" s="1"/>
  <c r="Y28" i="166" a="1"/>
  <c r="Y28" i="166" s="1"/>
  <c r="Z28" i="167" s="1"/>
  <c r="Y29" i="165" a="1"/>
  <c r="Y29" i="165" s="1"/>
  <c r="Y29" i="166" a="1"/>
  <c r="Y29" i="166" s="1"/>
  <c r="Z29" i="167" s="1"/>
  <c r="Y30" i="165" a="1"/>
  <c r="Y30" i="165" s="1"/>
  <c r="Y30" i="166" a="1"/>
  <c r="Y30" i="166" s="1"/>
  <c r="Z30" i="167" s="1"/>
  <c r="Y31" i="165" a="1"/>
  <c r="Y31" i="165" s="1"/>
  <c r="Y31" i="166" a="1"/>
  <c r="Y31" i="166" s="1"/>
  <c r="Z31" i="167" s="1"/>
  <c r="Y32" i="165" a="1"/>
  <c r="Y32" i="165" s="1"/>
  <c r="Y32" i="166" a="1"/>
  <c r="Y32" i="166" s="1"/>
  <c r="Z32" i="167" s="1"/>
  <c r="Y33" i="165" a="1"/>
  <c r="Y33" i="165" s="1"/>
  <c r="Y33" i="166" a="1"/>
  <c r="Y33" i="166" s="1"/>
  <c r="Z33" i="167" s="1"/>
  <c r="Y35" i="165" a="1"/>
  <c r="Y35" i="165" s="1"/>
  <c r="Y35" i="166" a="1"/>
  <c r="Y35" i="166" s="1"/>
  <c r="Z35" i="167" s="1"/>
  <c r="Y36" i="165" a="1"/>
  <c r="Y36" i="165" s="1"/>
  <c r="Y36" i="166" a="1"/>
  <c r="Y36" i="166" s="1"/>
  <c r="Z36" i="167" s="1"/>
  <c r="Y37" i="165" a="1"/>
  <c r="Y37" i="165" s="1"/>
  <c r="Y37" i="166" a="1"/>
  <c r="Y37" i="166" s="1"/>
  <c r="Z37" i="167" s="1"/>
  <c r="Y38" i="165" a="1"/>
  <c r="Y38" i="165" s="1"/>
  <c r="Y38" i="166" a="1"/>
  <c r="Y38" i="166" s="1"/>
  <c r="Z38" i="167" s="1"/>
  <c r="Y39" i="165" a="1"/>
  <c r="Y39" i="165" s="1"/>
  <c r="Y39" i="166" a="1"/>
  <c r="Y39" i="166" s="1"/>
  <c r="Z39" i="167" s="1"/>
  <c r="Y41" i="165" a="1"/>
  <c r="Y41" i="165" s="1"/>
  <c r="Y41" i="166" a="1"/>
  <c r="Y41" i="166" s="1"/>
  <c r="Z41" i="167" s="1"/>
  <c r="Y42" i="165" a="1"/>
  <c r="Y42" i="165" s="1"/>
  <c r="Y42" i="166" a="1"/>
  <c r="Y42" i="166" s="1"/>
  <c r="Z42" i="167" s="1"/>
  <c r="Y44" i="166" a="1"/>
  <c r="Y44" i="166" s="1"/>
  <c r="Y45" i="165" a="1"/>
  <c r="Y45" i="165" s="1"/>
  <c r="Y45" i="166" a="1"/>
  <c r="Y45" i="166" s="1"/>
  <c r="Y46" i="165" a="1"/>
  <c r="Y46" i="165" s="1"/>
  <c r="Y46" i="166" a="1"/>
  <c r="Y46" i="166" s="1"/>
  <c r="Y47" i="165" a="1"/>
  <c r="Y47" i="165" s="1"/>
  <c r="Y47" i="166" a="1"/>
  <c r="Y47" i="166" s="1"/>
  <c r="Y48" i="165" a="1"/>
  <c r="Y48" i="165" s="1"/>
  <c r="Y48" i="166" a="1"/>
  <c r="Y48" i="166" s="1"/>
  <c r="Y49" i="165" a="1"/>
  <c r="Y49" i="165" s="1"/>
  <c r="Y49" i="166" a="1"/>
  <c r="Y49" i="166" s="1"/>
  <c r="Y50" i="165" a="1"/>
  <c r="Y50" i="165" s="1"/>
  <c r="Y50" i="166" a="1"/>
  <c r="Y50" i="166" s="1"/>
  <c r="Y51" i="165" a="1"/>
  <c r="Y51" i="165" s="1"/>
  <c r="Y51" i="166" a="1"/>
  <c r="Y51" i="166" s="1"/>
  <c r="Y52" i="165" a="1"/>
  <c r="Y52" i="165" s="1"/>
  <c r="Y52" i="166" a="1"/>
  <c r="Y52" i="166" s="1"/>
  <c r="Y53" i="165" a="1"/>
  <c r="Y53" i="165" s="1"/>
  <c r="Y53" i="166" a="1"/>
  <c r="Y53" i="166" s="1"/>
  <c r="Y54" i="165" a="1"/>
  <c r="Y54" i="165" s="1"/>
  <c r="Y54" i="166" a="1"/>
  <c r="Y54" i="166" s="1"/>
  <c r="Y55" i="165" a="1"/>
  <c r="Y55" i="165" s="1"/>
  <c r="Y55" i="166" a="1"/>
  <c r="Y55" i="166" s="1"/>
  <c r="Y56" i="165" a="1"/>
  <c r="Y56" i="165" s="1"/>
  <c r="Y56" i="166" a="1"/>
  <c r="Y56" i="166" s="1"/>
  <c r="Y57" i="165" a="1"/>
  <c r="Y57" i="165" s="1"/>
  <c r="Y57" i="166" a="1"/>
  <c r="Y57" i="166" s="1"/>
  <c r="Y59" i="166" a="1"/>
  <c r="Y59" i="166" s="1"/>
  <c r="Y60" i="165" a="1"/>
  <c r="Y60" i="165" s="1"/>
  <c r="Y60" i="166" a="1"/>
  <c r="Y60" i="166" s="1"/>
  <c r="Y61" i="165" a="1"/>
  <c r="Y61" i="165" s="1"/>
  <c r="Y61" i="166" a="1"/>
  <c r="Y61" i="166" s="1"/>
  <c r="Y62" i="165" a="1"/>
  <c r="Y62" i="165" s="1"/>
  <c r="Y62" i="166" a="1"/>
  <c r="Y62" i="166" s="1"/>
  <c r="Y64" i="165" a="1"/>
  <c r="Y64" i="165" s="1"/>
  <c r="Y64" i="166" a="1"/>
  <c r="Y64" i="166" s="1"/>
  <c r="Y65" i="165" a="1"/>
  <c r="Y65" i="165" s="1"/>
  <c r="Y65" i="166" a="1"/>
  <c r="Y65" i="166" s="1"/>
  <c r="Y66" i="165" a="1"/>
  <c r="Y66" i="165" s="1"/>
  <c r="Y66" i="166" a="1"/>
  <c r="Y66" i="166" s="1"/>
  <c r="Y67" i="165" a="1"/>
  <c r="Y67" i="165" s="1"/>
  <c r="Y67" i="166" a="1"/>
  <c r="Y67" i="166" s="1"/>
  <c r="Y72" i="166" a="1"/>
  <c r="Y72" i="166" s="1"/>
  <c r="Y73" i="165" a="1"/>
  <c r="Y73" i="165" s="1"/>
  <c r="Y73" i="166" a="1"/>
  <c r="Y73" i="166" s="1"/>
  <c r="Y74" i="165" a="1"/>
  <c r="Y74" i="165" s="1"/>
  <c r="Y74" i="166" a="1"/>
  <c r="Y74" i="166" s="1"/>
  <c r="Y75" i="165" a="1"/>
  <c r="Y75" i="165" s="1"/>
  <c r="Y75" i="166" a="1"/>
  <c r="Y75" i="166" s="1"/>
  <c r="Y76" i="165" a="1"/>
  <c r="Y76" i="165" s="1"/>
  <c r="Y76" i="166" a="1"/>
  <c r="Y76" i="166" s="1"/>
  <c r="Y77" i="165" a="1"/>
  <c r="Y77" i="165" s="1"/>
  <c r="Y77" i="166" a="1"/>
  <c r="Y77" i="166" s="1"/>
  <c r="Y78" i="165" a="1"/>
  <c r="Y78" i="165" s="1"/>
  <c r="Y78" i="166" a="1"/>
  <c r="Y78" i="166" s="1"/>
  <c r="Y79" i="165" a="1"/>
  <c r="Y79" i="165" s="1"/>
  <c r="Y79" i="166" a="1"/>
  <c r="Y79" i="166" s="1"/>
  <c r="Y80" i="165" a="1"/>
  <c r="Y80" i="165" s="1"/>
  <c r="Y80" i="166" a="1"/>
  <c r="Y80" i="166" s="1"/>
  <c r="Y81" i="165" a="1"/>
  <c r="Y81" i="165" s="1"/>
  <c r="Y81" i="166" a="1"/>
  <c r="Y81" i="166" s="1"/>
  <c r="Y82" i="165" a="1"/>
  <c r="Y82" i="165" s="1"/>
  <c r="Y82" i="166" a="1"/>
  <c r="Y82" i="166" s="1"/>
  <c r="Y85" i="165" a="1"/>
  <c r="Y85" i="165" s="1"/>
  <c r="Y85" i="166" a="1"/>
  <c r="Y85" i="166" s="1"/>
  <c r="Y86" i="165" a="1"/>
  <c r="Y86" i="165" s="1"/>
  <c r="Y86" i="166" a="1"/>
  <c r="Y86" i="166" s="1"/>
  <c r="Y88" i="165" a="1"/>
  <c r="Y88" i="165" s="1"/>
  <c r="Y88" i="166" a="1"/>
  <c r="Y88" i="166" s="1"/>
  <c r="Y90" i="165" a="1"/>
  <c r="Y90" i="165" s="1"/>
  <c r="Y90" i="166" a="1"/>
  <c r="Y90" i="166" s="1"/>
  <c r="Y91" i="165" a="1"/>
  <c r="Y91" i="165" s="1"/>
  <c r="Y91" i="166" a="1"/>
  <c r="Y91" i="166" s="1"/>
  <c r="X6" i="166" a="1"/>
  <c r="X6" i="166" s="1"/>
  <c r="Y6" i="167" s="1"/>
  <c r="X7" i="165" a="1"/>
  <c r="X7" i="165" s="1"/>
  <c r="X7" i="166" a="1"/>
  <c r="X7" i="166" s="1"/>
  <c r="Y7" i="167" s="1"/>
  <c r="X8" i="165" a="1"/>
  <c r="X8" i="165" s="1"/>
  <c r="X8" i="166" a="1"/>
  <c r="X8" i="166" s="1"/>
  <c r="Y8" i="167" s="1"/>
  <c r="X9" i="165" a="1"/>
  <c r="X9" i="165" s="1"/>
  <c r="X9" i="166" a="1"/>
  <c r="X9" i="166" s="1"/>
  <c r="Y9" i="167" s="1"/>
  <c r="X10" i="165" a="1"/>
  <c r="X10" i="165" s="1"/>
  <c r="X10" i="166" a="1"/>
  <c r="X10" i="166" s="1"/>
  <c r="Y10" i="167" s="1"/>
  <c r="X13" i="165" a="1"/>
  <c r="X13" i="165" s="1"/>
  <c r="X13" i="166" a="1"/>
  <c r="X13" i="166" s="1"/>
  <c r="Y13" i="167" s="1"/>
  <c r="X14" i="165" a="1"/>
  <c r="X14" i="165" s="1"/>
  <c r="X14" i="166" a="1"/>
  <c r="X14" i="166" s="1"/>
  <c r="Y14" i="167" s="1"/>
  <c r="X16" i="165" a="1"/>
  <c r="X16" i="165" s="1"/>
  <c r="X16" i="166" a="1"/>
  <c r="X16" i="166" s="1"/>
  <c r="Y16" i="167" s="1"/>
  <c r="X18" i="165" a="1"/>
  <c r="X18" i="165" s="1"/>
  <c r="X18" i="166" a="1"/>
  <c r="X18" i="166" s="1"/>
  <c r="Y18" i="167" s="1"/>
  <c r="X19" i="165" a="1"/>
  <c r="X19" i="165" s="1"/>
  <c r="X19" i="166" a="1"/>
  <c r="X19" i="166" s="1"/>
  <c r="Y19" i="167" s="1"/>
  <c r="X21" i="165" a="1"/>
  <c r="X21" i="165" s="1"/>
  <c r="X21" i="166" a="1"/>
  <c r="X21" i="166" s="1"/>
  <c r="Y21" i="167" s="1"/>
  <c r="X22" i="165" a="1"/>
  <c r="X22" i="165" s="1"/>
  <c r="X22" i="166" a="1"/>
  <c r="X22" i="166" s="1"/>
  <c r="Y22" i="167" s="1"/>
  <c r="X23" i="165" a="1"/>
  <c r="X23" i="165" s="1"/>
  <c r="X23" i="166" a="1"/>
  <c r="X23" i="166" s="1"/>
  <c r="Y23" i="167" s="1"/>
  <c r="X24" i="165" a="1"/>
  <c r="X24" i="165" s="1"/>
  <c r="X24" i="166" a="1"/>
  <c r="X24" i="166" s="1"/>
  <c r="Y24" i="167" s="1"/>
  <c r="X25" i="165" a="1"/>
  <c r="X25" i="165" s="1"/>
  <c r="X25" i="166" a="1"/>
  <c r="X25" i="166" s="1"/>
  <c r="Y25" i="167" s="1"/>
  <c r="X26" i="165" a="1"/>
  <c r="X26" i="165" s="1"/>
  <c r="X26" i="166" a="1"/>
  <c r="X26" i="166" s="1"/>
  <c r="Y26" i="167" s="1"/>
  <c r="X28" i="165" a="1"/>
  <c r="X28" i="165" s="1"/>
  <c r="X28" i="166" a="1"/>
  <c r="X28" i="166" s="1"/>
  <c r="Y28" i="167" s="1"/>
  <c r="X29" i="165" a="1"/>
  <c r="X29" i="165" s="1"/>
  <c r="X29" i="166" a="1"/>
  <c r="X29" i="166" s="1"/>
  <c r="Y29" i="167" s="1"/>
  <c r="X30" i="165" a="1"/>
  <c r="X30" i="165" s="1"/>
  <c r="X30" i="166" a="1"/>
  <c r="X30" i="166" s="1"/>
  <c r="Y30" i="167" s="1"/>
  <c r="X31" i="165" a="1"/>
  <c r="X31" i="165" s="1"/>
  <c r="X31" i="166" a="1"/>
  <c r="X31" i="166" s="1"/>
  <c r="Y31" i="167" s="1"/>
  <c r="X32" i="165" a="1"/>
  <c r="X32" i="165" s="1"/>
  <c r="X32" i="166" a="1"/>
  <c r="X32" i="166" s="1"/>
  <c r="Y32" i="167" s="1"/>
  <c r="X33" i="165" a="1"/>
  <c r="X33" i="165" s="1"/>
  <c r="X33" i="166" a="1"/>
  <c r="X33" i="166" s="1"/>
  <c r="Y33" i="167" s="1"/>
  <c r="X35" i="165" a="1"/>
  <c r="X35" i="165" s="1"/>
  <c r="X35" i="166" a="1"/>
  <c r="X35" i="166" s="1"/>
  <c r="Y35" i="167" s="1"/>
  <c r="X36" i="165" a="1"/>
  <c r="X36" i="165" s="1"/>
  <c r="X36" i="166" a="1"/>
  <c r="X36" i="166" s="1"/>
  <c r="Y36" i="167" s="1"/>
  <c r="X37" i="165" a="1"/>
  <c r="X37" i="165" s="1"/>
  <c r="X37" i="166" a="1"/>
  <c r="X37" i="166" s="1"/>
  <c r="Y37" i="167" s="1"/>
  <c r="X38" i="165" a="1"/>
  <c r="X38" i="165" s="1"/>
  <c r="X38" i="166" a="1"/>
  <c r="X38" i="166" s="1"/>
  <c r="Y38" i="167" s="1"/>
  <c r="X39" i="165" a="1"/>
  <c r="X39" i="165" s="1"/>
  <c r="X39" i="166" a="1"/>
  <c r="X39" i="166" s="1"/>
  <c r="Y39" i="167" s="1"/>
  <c r="X41" i="165" a="1"/>
  <c r="X41" i="165" s="1"/>
  <c r="X41" i="166" a="1"/>
  <c r="X41" i="166" s="1"/>
  <c r="Y41" i="167" s="1"/>
  <c r="X42" i="165" a="1"/>
  <c r="X42" i="165" s="1"/>
  <c r="X42" i="166" a="1"/>
  <c r="X42" i="166" s="1"/>
  <c r="Y42" i="167" s="1"/>
  <c r="X44" i="166" a="1"/>
  <c r="X44" i="166" s="1"/>
  <c r="X45" i="165" a="1"/>
  <c r="X45" i="165" s="1"/>
  <c r="X45" i="166" a="1"/>
  <c r="X45" i="166" s="1"/>
  <c r="X46" i="165" a="1"/>
  <c r="X46" i="165" s="1"/>
  <c r="X46" i="166" a="1"/>
  <c r="X46" i="166" s="1"/>
  <c r="X47" i="165" a="1"/>
  <c r="X47" i="165" s="1"/>
  <c r="X47" i="166" a="1"/>
  <c r="X47" i="166" s="1"/>
  <c r="X48" i="165" a="1"/>
  <c r="X48" i="165" s="1"/>
  <c r="X48" i="166" a="1"/>
  <c r="X48" i="166" s="1"/>
  <c r="X49" i="165" a="1"/>
  <c r="X49" i="165" s="1"/>
  <c r="X49" i="166" a="1"/>
  <c r="X49" i="166" s="1"/>
  <c r="X50" i="165" a="1"/>
  <c r="X50" i="165" s="1"/>
  <c r="X50" i="166" a="1"/>
  <c r="X50" i="166" s="1"/>
  <c r="X51" i="165" a="1"/>
  <c r="X51" i="165" s="1"/>
  <c r="X51" i="166" a="1"/>
  <c r="X51" i="166" s="1"/>
  <c r="X52" i="165" a="1"/>
  <c r="X52" i="165" s="1"/>
  <c r="X52" i="166" a="1"/>
  <c r="X52" i="166" s="1"/>
  <c r="X53" i="165" a="1"/>
  <c r="X53" i="165" s="1"/>
  <c r="X53" i="166" a="1"/>
  <c r="X53" i="166" s="1"/>
  <c r="X54" i="165" a="1"/>
  <c r="X54" i="165" s="1"/>
  <c r="X54" i="166" a="1"/>
  <c r="X54" i="166" s="1"/>
  <c r="X55" i="165" a="1"/>
  <c r="X55" i="165" s="1"/>
  <c r="X55" i="166" a="1"/>
  <c r="X55" i="166" s="1"/>
  <c r="X56" i="165" a="1"/>
  <c r="X56" i="165" s="1"/>
  <c r="X56" i="166" a="1"/>
  <c r="X56" i="166" s="1"/>
  <c r="X57" i="165" a="1"/>
  <c r="X57" i="165" s="1"/>
  <c r="X57" i="166" a="1"/>
  <c r="X57" i="166" s="1"/>
  <c r="X59" i="166" a="1"/>
  <c r="X59" i="166" s="1"/>
  <c r="X60" i="165" a="1"/>
  <c r="X60" i="165" s="1"/>
  <c r="X60" i="166" a="1"/>
  <c r="X60" i="166" s="1"/>
  <c r="X61" i="165" a="1"/>
  <c r="X61" i="165" s="1"/>
  <c r="X61" i="166" a="1"/>
  <c r="X61" i="166" s="1"/>
  <c r="X62" i="165" a="1"/>
  <c r="X62" i="165" s="1"/>
  <c r="X62" i="166" a="1"/>
  <c r="X62" i="166" s="1"/>
  <c r="X64" i="165" a="1"/>
  <c r="X64" i="165" s="1"/>
  <c r="X64" i="166" a="1"/>
  <c r="X64" i="166" s="1"/>
  <c r="X65" i="165" a="1"/>
  <c r="X65" i="165" s="1"/>
  <c r="X65" i="166" a="1"/>
  <c r="X65" i="166" s="1"/>
  <c r="X66" i="165" a="1"/>
  <c r="X66" i="165" s="1"/>
  <c r="X66" i="166" a="1"/>
  <c r="X66" i="166" s="1"/>
  <c r="X67" i="165" a="1"/>
  <c r="X67" i="165" s="1"/>
  <c r="X67" i="166" a="1"/>
  <c r="X67" i="166" s="1"/>
  <c r="X72" i="166" a="1"/>
  <c r="X72" i="166" s="1"/>
  <c r="X73" i="165" a="1"/>
  <c r="X73" i="165" s="1"/>
  <c r="X73" i="166" a="1"/>
  <c r="X73" i="166" s="1"/>
  <c r="X74" i="165" a="1"/>
  <c r="X74" i="165" s="1"/>
  <c r="X74" i="166" a="1"/>
  <c r="X74" i="166" s="1"/>
  <c r="X75" i="165" a="1"/>
  <c r="X75" i="165" s="1"/>
  <c r="X75" i="166" a="1"/>
  <c r="X75" i="166" s="1"/>
  <c r="X76" i="165" a="1"/>
  <c r="X76" i="165" s="1"/>
  <c r="X76" i="166" a="1"/>
  <c r="X76" i="166" s="1"/>
  <c r="X77" i="165" a="1"/>
  <c r="X77" i="165" s="1"/>
  <c r="X77" i="166" a="1"/>
  <c r="X77" i="166" s="1"/>
  <c r="X78" i="165" a="1"/>
  <c r="X78" i="165" s="1"/>
  <c r="X78" i="166" a="1"/>
  <c r="X78" i="166" s="1"/>
  <c r="X79" i="165" a="1"/>
  <c r="X79" i="165" s="1"/>
  <c r="X79" i="166" a="1"/>
  <c r="X79" i="166" s="1"/>
  <c r="X80" i="165" a="1"/>
  <c r="X80" i="165" s="1"/>
  <c r="X80" i="166" a="1"/>
  <c r="X80" i="166" s="1"/>
  <c r="X81" i="165" a="1"/>
  <c r="X81" i="165" s="1"/>
  <c r="X81" i="166" a="1"/>
  <c r="X81" i="166" s="1"/>
  <c r="X82" i="165" a="1"/>
  <c r="X82" i="165" s="1"/>
  <c r="X82" i="166" a="1"/>
  <c r="X82" i="166" s="1"/>
  <c r="X85" i="165" a="1"/>
  <c r="X85" i="165" s="1"/>
  <c r="X85" i="166" a="1"/>
  <c r="X85" i="166" s="1"/>
  <c r="X86" i="165" a="1"/>
  <c r="X86" i="165" s="1"/>
  <c r="X86" i="166" a="1"/>
  <c r="X86" i="166" s="1"/>
  <c r="X88" i="165" a="1"/>
  <c r="X88" i="165" s="1"/>
  <c r="X88" i="166" a="1"/>
  <c r="X88" i="166" s="1"/>
  <c r="X90" i="165" a="1"/>
  <c r="X90" i="165" s="1"/>
  <c r="X90" i="166" a="1"/>
  <c r="X90" i="166" s="1"/>
  <c r="X91" i="165" a="1"/>
  <c r="X91" i="165" s="1"/>
  <c r="X91" i="166" a="1"/>
  <c r="X91" i="166" s="1"/>
  <c r="W6" i="166" a="1"/>
  <c r="W6" i="166" s="1"/>
  <c r="X6" i="167" s="1"/>
  <c r="W7" i="165" a="1"/>
  <c r="W7" i="165" s="1"/>
  <c r="W7" i="166" a="1"/>
  <c r="W7" i="166" s="1"/>
  <c r="X7" i="167" s="1"/>
  <c r="W8" i="165" a="1"/>
  <c r="W8" i="165" s="1"/>
  <c r="W8" i="166" a="1"/>
  <c r="W8" i="166" s="1"/>
  <c r="X8" i="167" s="1"/>
  <c r="W9" i="165" a="1"/>
  <c r="W9" i="165" s="1"/>
  <c r="W9" i="166" a="1"/>
  <c r="W9" i="166" s="1"/>
  <c r="X9" i="167" s="1"/>
  <c r="W10" i="165" a="1"/>
  <c r="W10" i="165" s="1"/>
  <c r="W10" i="166" a="1"/>
  <c r="W10" i="166" s="1"/>
  <c r="X10" i="167" s="1"/>
  <c r="W13" i="165" a="1"/>
  <c r="W13" i="165" s="1"/>
  <c r="W13" i="166" a="1"/>
  <c r="W13" i="166" s="1"/>
  <c r="X13" i="167" s="1"/>
  <c r="W14" i="165" a="1"/>
  <c r="W14" i="165" s="1"/>
  <c r="W14" i="166" a="1"/>
  <c r="W14" i="166" s="1"/>
  <c r="X14" i="167" s="1"/>
  <c r="W16" i="165" a="1"/>
  <c r="W16" i="165" s="1"/>
  <c r="W16" i="166" a="1"/>
  <c r="W16" i="166" s="1"/>
  <c r="X16" i="167" s="1"/>
  <c r="W18" i="165" a="1"/>
  <c r="W18" i="165" s="1"/>
  <c r="W18" i="166" a="1"/>
  <c r="W18" i="166" s="1"/>
  <c r="X18" i="167" s="1"/>
  <c r="W19" i="165" a="1"/>
  <c r="W19" i="165" s="1"/>
  <c r="W19" i="166" a="1"/>
  <c r="W19" i="166" s="1"/>
  <c r="X19" i="167" s="1"/>
  <c r="W21" i="165" a="1"/>
  <c r="W21" i="165" s="1"/>
  <c r="W21" i="166" a="1"/>
  <c r="W21" i="166" s="1"/>
  <c r="X21" i="167" s="1"/>
  <c r="W22" i="165" a="1"/>
  <c r="W22" i="165" s="1"/>
  <c r="W22" i="166" a="1"/>
  <c r="W22" i="166" s="1"/>
  <c r="X22" i="167" s="1"/>
  <c r="W23" i="165" a="1"/>
  <c r="W23" i="165" s="1"/>
  <c r="W23" i="166" a="1"/>
  <c r="W23" i="166" s="1"/>
  <c r="X23" i="167" s="1"/>
  <c r="W24" i="165" a="1"/>
  <c r="W24" i="165" s="1"/>
  <c r="W24" i="166" a="1"/>
  <c r="W24" i="166" s="1"/>
  <c r="X24" i="167" s="1"/>
  <c r="W25" i="165" a="1"/>
  <c r="W25" i="165" s="1"/>
  <c r="W25" i="166" a="1"/>
  <c r="W25" i="166" s="1"/>
  <c r="X25" i="167" s="1"/>
  <c r="W26" i="165" a="1"/>
  <c r="W26" i="165" s="1"/>
  <c r="W26" i="166" a="1"/>
  <c r="W26" i="166" s="1"/>
  <c r="X26" i="167" s="1"/>
  <c r="W28" i="165" a="1"/>
  <c r="W28" i="165" s="1"/>
  <c r="W28" i="166" a="1"/>
  <c r="W28" i="166" s="1"/>
  <c r="X28" i="167" s="1"/>
  <c r="W29" i="165" a="1"/>
  <c r="W29" i="165" s="1"/>
  <c r="W29" i="166" a="1"/>
  <c r="W29" i="166" s="1"/>
  <c r="X29" i="167" s="1"/>
  <c r="W30" i="165" a="1"/>
  <c r="W30" i="165" s="1"/>
  <c r="W30" i="166" a="1"/>
  <c r="W30" i="166" s="1"/>
  <c r="X30" i="167" s="1"/>
  <c r="W31" i="165" a="1"/>
  <c r="W31" i="165" s="1"/>
  <c r="W31" i="166" a="1"/>
  <c r="W31" i="166" s="1"/>
  <c r="X31" i="167" s="1"/>
  <c r="W32" i="165" a="1"/>
  <c r="W32" i="165" s="1"/>
  <c r="W32" i="166" a="1"/>
  <c r="W32" i="166" s="1"/>
  <c r="X32" i="167" s="1"/>
  <c r="W33" i="165" a="1"/>
  <c r="W33" i="165" s="1"/>
  <c r="W33" i="166" a="1"/>
  <c r="W33" i="166" s="1"/>
  <c r="X33" i="167" s="1"/>
  <c r="W35" i="165" a="1"/>
  <c r="W35" i="165" s="1"/>
  <c r="W35" i="166" a="1"/>
  <c r="W35" i="166" s="1"/>
  <c r="X35" i="167" s="1"/>
  <c r="W36" i="165" a="1"/>
  <c r="W36" i="165" s="1"/>
  <c r="W36" i="166" a="1"/>
  <c r="W36" i="166" s="1"/>
  <c r="X36" i="167" s="1"/>
  <c r="W37" i="165" a="1"/>
  <c r="W37" i="165" s="1"/>
  <c r="W37" i="166" a="1"/>
  <c r="W37" i="166" s="1"/>
  <c r="X37" i="167" s="1"/>
  <c r="W38" i="165" a="1"/>
  <c r="W38" i="165" s="1"/>
  <c r="W38" i="166" a="1"/>
  <c r="W38" i="166" s="1"/>
  <c r="X38" i="167" s="1"/>
  <c r="W39" i="165" a="1"/>
  <c r="W39" i="165" s="1"/>
  <c r="W39" i="166" a="1"/>
  <c r="W39" i="166" s="1"/>
  <c r="X39" i="167" s="1"/>
  <c r="W41" i="165" a="1"/>
  <c r="W41" i="165" s="1"/>
  <c r="W41" i="166" a="1"/>
  <c r="W41" i="166" s="1"/>
  <c r="X41" i="167" s="1"/>
  <c r="W42" i="165" a="1"/>
  <c r="W42" i="165" s="1"/>
  <c r="W42" i="166" a="1"/>
  <c r="W42" i="166" s="1"/>
  <c r="X42" i="167" s="1"/>
  <c r="W44" i="166" a="1"/>
  <c r="W44" i="166" s="1"/>
  <c r="W45" i="165" a="1"/>
  <c r="W45" i="165" s="1"/>
  <c r="W45" i="166" a="1"/>
  <c r="W45" i="166" s="1"/>
  <c r="W46" i="165" a="1"/>
  <c r="W46" i="165" s="1"/>
  <c r="W46" i="166" a="1"/>
  <c r="W46" i="166" s="1"/>
  <c r="W47" i="165" a="1"/>
  <c r="W47" i="165" s="1"/>
  <c r="W47" i="166" a="1"/>
  <c r="W47" i="166" s="1"/>
  <c r="W48" i="165" a="1"/>
  <c r="W48" i="165" s="1"/>
  <c r="W48" i="166" a="1"/>
  <c r="W48" i="166" s="1"/>
  <c r="W49" i="165" a="1"/>
  <c r="W49" i="165" s="1"/>
  <c r="W49" i="166" a="1"/>
  <c r="W49" i="166" s="1"/>
  <c r="W50" i="165" a="1"/>
  <c r="W50" i="165" s="1"/>
  <c r="W50" i="166" a="1"/>
  <c r="W50" i="166" s="1"/>
  <c r="W51" i="165" a="1"/>
  <c r="W51" i="165" s="1"/>
  <c r="W51" i="166" a="1"/>
  <c r="W51" i="166" s="1"/>
  <c r="W52" i="165" a="1"/>
  <c r="W52" i="165" s="1"/>
  <c r="W52" i="166" a="1"/>
  <c r="W52" i="166" s="1"/>
  <c r="W53" i="165" a="1"/>
  <c r="W53" i="165" s="1"/>
  <c r="W53" i="166" a="1"/>
  <c r="W53" i="166" s="1"/>
  <c r="W54" i="165" a="1"/>
  <c r="W54" i="165" s="1"/>
  <c r="W54" i="166" a="1"/>
  <c r="W54" i="166" s="1"/>
  <c r="W55" i="165" a="1"/>
  <c r="W55" i="165" s="1"/>
  <c r="W55" i="166" a="1"/>
  <c r="W55" i="166" s="1"/>
  <c r="W56" i="165" a="1"/>
  <c r="W56" i="165" s="1"/>
  <c r="W56" i="166" a="1"/>
  <c r="W56" i="166" s="1"/>
  <c r="W57" i="165" a="1"/>
  <c r="W57" i="165" s="1"/>
  <c r="W57" i="166" a="1"/>
  <c r="W57" i="166" s="1"/>
  <c r="W59" i="166" a="1"/>
  <c r="W59" i="166" s="1"/>
  <c r="W60" i="165" a="1"/>
  <c r="W60" i="165" s="1"/>
  <c r="W60" i="166" a="1"/>
  <c r="W60" i="166" s="1"/>
  <c r="W61" i="165" a="1"/>
  <c r="W61" i="165" s="1"/>
  <c r="W61" i="166" a="1"/>
  <c r="W61" i="166" s="1"/>
  <c r="W62" i="165" a="1"/>
  <c r="W62" i="165" s="1"/>
  <c r="W62" i="166" a="1"/>
  <c r="W62" i="166" s="1"/>
  <c r="W64" i="165" a="1"/>
  <c r="W64" i="165" s="1"/>
  <c r="W64" i="166" a="1"/>
  <c r="W64" i="166" s="1"/>
  <c r="W65" i="165" a="1"/>
  <c r="W65" i="165" s="1"/>
  <c r="W65" i="166" a="1"/>
  <c r="W65" i="166" s="1"/>
  <c r="W66" i="165" a="1"/>
  <c r="W66" i="165" s="1"/>
  <c r="W66" i="166" a="1"/>
  <c r="W66" i="166" s="1"/>
  <c r="W67" i="165" a="1"/>
  <c r="W67" i="165" s="1"/>
  <c r="W67" i="166" a="1"/>
  <c r="W67" i="166" s="1"/>
  <c r="W72" i="166" a="1"/>
  <c r="W72" i="166" s="1"/>
  <c r="W73" i="165" a="1"/>
  <c r="W73" i="165" s="1"/>
  <c r="W73" i="166" a="1"/>
  <c r="W73" i="166" s="1"/>
  <c r="W74" i="165" a="1"/>
  <c r="W74" i="165" s="1"/>
  <c r="W74" i="166" a="1"/>
  <c r="W74" i="166" s="1"/>
  <c r="W75" i="165" a="1"/>
  <c r="W75" i="165" s="1"/>
  <c r="W75" i="166" a="1"/>
  <c r="W75" i="166" s="1"/>
  <c r="W76" i="165" a="1"/>
  <c r="W76" i="165" s="1"/>
  <c r="W76" i="166" a="1"/>
  <c r="W76" i="166" s="1"/>
  <c r="W77" i="165" a="1"/>
  <c r="W77" i="165" s="1"/>
  <c r="W77" i="166" a="1"/>
  <c r="W77" i="166" s="1"/>
  <c r="W78" i="165" a="1"/>
  <c r="W78" i="165" s="1"/>
  <c r="W78" i="166" a="1"/>
  <c r="W78" i="166" s="1"/>
  <c r="W79" i="165" a="1"/>
  <c r="W79" i="165" s="1"/>
  <c r="W79" i="166" a="1"/>
  <c r="W79" i="166" s="1"/>
  <c r="W80" i="165" a="1"/>
  <c r="W80" i="165" s="1"/>
  <c r="W80" i="166" a="1"/>
  <c r="W80" i="166" s="1"/>
  <c r="W81" i="165" a="1"/>
  <c r="W81" i="165" s="1"/>
  <c r="W81" i="166" a="1"/>
  <c r="W81" i="166" s="1"/>
  <c r="W82" i="165" a="1"/>
  <c r="W82" i="165" s="1"/>
  <c r="W82" i="166" a="1"/>
  <c r="W82" i="166" s="1"/>
  <c r="W85" i="165" a="1"/>
  <c r="W85" i="165" s="1"/>
  <c r="W85" i="166" a="1"/>
  <c r="W85" i="166" s="1"/>
  <c r="W86" i="165" a="1"/>
  <c r="W86" i="165" s="1"/>
  <c r="W86" i="166" a="1"/>
  <c r="W86" i="166" s="1"/>
  <c r="W88" i="165" a="1"/>
  <c r="W88" i="165" s="1"/>
  <c r="W88" i="166" a="1"/>
  <c r="W88" i="166" s="1"/>
  <c r="W90" i="165" a="1"/>
  <c r="W90" i="165" s="1"/>
  <c r="W90" i="166" a="1"/>
  <c r="W90" i="166" s="1"/>
  <c r="W91" i="165" a="1"/>
  <c r="W91" i="165" s="1"/>
  <c r="W91" i="166" a="1"/>
  <c r="W91" i="166" s="1"/>
  <c r="V6" i="166" a="1"/>
  <c r="V6" i="166" s="1"/>
  <c r="W6" i="167" s="1"/>
  <c r="V7" i="165" a="1"/>
  <c r="V7" i="165" s="1"/>
  <c r="V7" i="166" a="1"/>
  <c r="V7" i="166" s="1"/>
  <c r="W7" i="167" s="1"/>
  <c r="V8" i="165" a="1"/>
  <c r="V8" i="165" s="1"/>
  <c r="V8" i="166" a="1"/>
  <c r="V8" i="166" s="1"/>
  <c r="W8" i="167" s="1"/>
  <c r="V9" i="165" a="1"/>
  <c r="V9" i="165" s="1"/>
  <c r="V9" i="166" a="1"/>
  <c r="V9" i="166" s="1"/>
  <c r="W9" i="167" s="1"/>
  <c r="V10" i="165" a="1"/>
  <c r="V10" i="165" s="1"/>
  <c r="V10" i="166" a="1"/>
  <c r="V10" i="166" s="1"/>
  <c r="W10" i="167" s="1"/>
  <c r="V13" i="165" a="1"/>
  <c r="V13" i="165" s="1"/>
  <c r="V13" i="166" a="1"/>
  <c r="V13" i="166" s="1"/>
  <c r="W13" i="167" s="1"/>
  <c r="V14" i="165" a="1"/>
  <c r="V14" i="165" s="1"/>
  <c r="V14" i="166" a="1"/>
  <c r="V14" i="166" s="1"/>
  <c r="W14" i="167" s="1"/>
  <c r="V16" i="165" a="1"/>
  <c r="V16" i="165" s="1"/>
  <c r="V16" i="166" a="1"/>
  <c r="V16" i="166" s="1"/>
  <c r="W16" i="167" s="1"/>
  <c r="V18" i="165" a="1"/>
  <c r="V18" i="165" s="1"/>
  <c r="V18" i="166" a="1"/>
  <c r="V18" i="166" s="1"/>
  <c r="W18" i="167" s="1"/>
  <c r="V19" i="165" a="1"/>
  <c r="V19" i="165" s="1"/>
  <c r="V19" i="166" a="1"/>
  <c r="V19" i="166" s="1"/>
  <c r="W19" i="167" s="1"/>
  <c r="V21" i="165" a="1"/>
  <c r="V21" i="165" s="1"/>
  <c r="V21" i="166" a="1"/>
  <c r="V21" i="166" s="1"/>
  <c r="W21" i="167" s="1"/>
  <c r="V22" i="165" a="1"/>
  <c r="V22" i="165" s="1"/>
  <c r="V22" i="166" a="1"/>
  <c r="V22" i="166" s="1"/>
  <c r="W22" i="167" s="1"/>
  <c r="V23" i="165" a="1"/>
  <c r="V23" i="165" s="1"/>
  <c r="V23" i="166" a="1"/>
  <c r="V23" i="166" s="1"/>
  <c r="W23" i="167" s="1"/>
  <c r="V24" i="165" a="1"/>
  <c r="V24" i="165" s="1"/>
  <c r="V24" i="166" a="1"/>
  <c r="V24" i="166" s="1"/>
  <c r="W24" i="167" s="1"/>
  <c r="V25" i="165" a="1"/>
  <c r="V25" i="165" s="1"/>
  <c r="V25" i="166" a="1"/>
  <c r="V25" i="166" s="1"/>
  <c r="W25" i="167" s="1"/>
  <c r="V26" i="165" a="1"/>
  <c r="V26" i="165" s="1"/>
  <c r="V26" i="166" a="1"/>
  <c r="V26" i="166" s="1"/>
  <c r="W26" i="167" s="1"/>
  <c r="V28" i="165" a="1"/>
  <c r="V28" i="165" s="1"/>
  <c r="V28" i="166" a="1"/>
  <c r="V28" i="166" s="1"/>
  <c r="W28" i="167" s="1"/>
  <c r="V29" i="165" a="1"/>
  <c r="V29" i="165" s="1"/>
  <c r="V29" i="166" a="1"/>
  <c r="V29" i="166" s="1"/>
  <c r="W29" i="167" s="1"/>
  <c r="V30" i="165" a="1"/>
  <c r="V30" i="165" s="1"/>
  <c r="V30" i="166" a="1"/>
  <c r="V30" i="166" s="1"/>
  <c r="W30" i="167" s="1"/>
  <c r="V31" i="165" a="1"/>
  <c r="V31" i="165" s="1"/>
  <c r="V31" i="166" a="1"/>
  <c r="V31" i="166" s="1"/>
  <c r="W31" i="167" s="1"/>
  <c r="V32" i="165" a="1"/>
  <c r="V32" i="165" s="1"/>
  <c r="V32" i="166" a="1"/>
  <c r="V32" i="166" s="1"/>
  <c r="W32" i="167" s="1"/>
  <c r="V33" i="165" a="1"/>
  <c r="V33" i="165" s="1"/>
  <c r="V33" i="166" a="1"/>
  <c r="V33" i="166" s="1"/>
  <c r="W33" i="167" s="1"/>
  <c r="V35" i="165" a="1"/>
  <c r="V35" i="165" s="1"/>
  <c r="V35" i="166" a="1"/>
  <c r="V35" i="166" s="1"/>
  <c r="W35" i="167" s="1"/>
  <c r="V36" i="165" a="1"/>
  <c r="V36" i="165" s="1"/>
  <c r="V36" i="166" a="1"/>
  <c r="V36" i="166" s="1"/>
  <c r="W36" i="167" s="1"/>
  <c r="V37" i="165" a="1"/>
  <c r="V37" i="165" s="1"/>
  <c r="V37" i="166" a="1"/>
  <c r="V37" i="166" s="1"/>
  <c r="W37" i="167" s="1"/>
  <c r="V38" i="165" a="1"/>
  <c r="V38" i="165" s="1"/>
  <c r="V38" i="166" a="1"/>
  <c r="V38" i="166" s="1"/>
  <c r="W38" i="167" s="1"/>
  <c r="V39" i="165" a="1"/>
  <c r="V39" i="165" s="1"/>
  <c r="V39" i="166" a="1"/>
  <c r="V39" i="166" s="1"/>
  <c r="W39" i="167" s="1"/>
  <c r="V41" i="165" a="1"/>
  <c r="V41" i="165" s="1"/>
  <c r="V41" i="166" a="1"/>
  <c r="V41" i="166" s="1"/>
  <c r="W41" i="167" s="1"/>
  <c r="V42" i="165" a="1"/>
  <c r="V42" i="165" s="1"/>
  <c r="V42" i="166" a="1"/>
  <c r="V42" i="166" s="1"/>
  <c r="W42" i="167" s="1"/>
  <c r="V44" i="166" a="1"/>
  <c r="V44" i="166" s="1"/>
  <c r="V45" i="165" a="1"/>
  <c r="V45" i="165" s="1"/>
  <c r="V45" i="166" a="1"/>
  <c r="V45" i="166" s="1"/>
  <c r="V46" i="165" a="1"/>
  <c r="V46" i="165" s="1"/>
  <c r="V46" i="166" a="1"/>
  <c r="V46" i="166" s="1"/>
  <c r="V47" i="165" a="1"/>
  <c r="V47" i="165" s="1"/>
  <c r="V47" i="166" a="1"/>
  <c r="V47" i="166" s="1"/>
  <c r="V48" i="165" a="1"/>
  <c r="V48" i="165" s="1"/>
  <c r="V48" i="166" a="1"/>
  <c r="V48" i="166" s="1"/>
  <c r="V49" i="165" a="1"/>
  <c r="V49" i="165" s="1"/>
  <c r="V49" i="166" a="1"/>
  <c r="V49" i="166" s="1"/>
  <c r="V50" i="165" a="1"/>
  <c r="V50" i="165" s="1"/>
  <c r="V50" i="166" a="1"/>
  <c r="V50" i="166" s="1"/>
  <c r="V51" i="165" a="1"/>
  <c r="V51" i="165" s="1"/>
  <c r="V51" i="166" a="1"/>
  <c r="V51" i="166" s="1"/>
  <c r="V52" i="165" a="1"/>
  <c r="V52" i="165" s="1"/>
  <c r="V52" i="166" a="1"/>
  <c r="V52" i="166" s="1"/>
  <c r="V53" i="165" a="1"/>
  <c r="V53" i="165" s="1"/>
  <c r="V53" i="166" a="1"/>
  <c r="V53" i="166" s="1"/>
  <c r="V54" i="165" a="1"/>
  <c r="V54" i="165" s="1"/>
  <c r="V54" i="166" a="1"/>
  <c r="V54" i="166" s="1"/>
  <c r="V55" i="165" a="1"/>
  <c r="V55" i="165" s="1"/>
  <c r="V55" i="166" a="1"/>
  <c r="V55" i="166" s="1"/>
  <c r="V56" i="165" a="1"/>
  <c r="V56" i="165" s="1"/>
  <c r="V56" i="166" a="1"/>
  <c r="V56" i="166" s="1"/>
  <c r="V57" i="165" a="1"/>
  <c r="V57" i="165" s="1"/>
  <c r="V57" i="166" a="1"/>
  <c r="V57" i="166" s="1"/>
  <c r="V59" i="166" a="1"/>
  <c r="V59" i="166" s="1"/>
  <c r="V60" i="165" a="1"/>
  <c r="V60" i="165" s="1"/>
  <c r="V60" i="166" a="1"/>
  <c r="V60" i="166" s="1"/>
  <c r="V61" i="165" a="1"/>
  <c r="V61" i="165" s="1"/>
  <c r="V61" i="166" a="1"/>
  <c r="V61" i="166" s="1"/>
  <c r="V62" i="165" a="1"/>
  <c r="V62" i="165" s="1"/>
  <c r="V62" i="166" a="1"/>
  <c r="V62" i="166" s="1"/>
  <c r="V64" i="165" a="1"/>
  <c r="V64" i="165" s="1"/>
  <c r="V64" i="166" a="1"/>
  <c r="V64" i="166" s="1"/>
  <c r="V65" i="165" a="1"/>
  <c r="V65" i="165" s="1"/>
  <c r="V65" i="166" a="1"/>
  <c r="V65" i="166" s="1"/>
  <c r="V66" i="165" a="1"/>
  <c r="V66" i="165" s="1"/>
  <c r="V66" i="166" a="1"/>
  <c r="V66" i="166" s="1"/>
  <c r="V67" i="165" a="1"/>
  <c r="V67" i="165" s="1"/>
  <c r="V67" i="166" a="1"/>
  <c r="V67" i="166" s="1"/>
  <c r="V72" i="166" a="1"/>
  <c r="V72" i="166" s="1"/>
  <c r="V73" i="165" a="1"/>
  <c r="V73" i="165" s="1"/>
  <c r="V73" i="166" a="1"/>
  <c r="V73" i="166" s="1"/>
  <c r="V74" i="165" a="1"/>
  <c r="V74" i="165" s="1"/>
  <c r="V74" i="166" a="1"/>
  <c r="V74" i="166" s="1"/>
  <c r="V75" i="165" a="1"/>
  <c r="V75" i="165" s="1"/>
  <c r="V75" i="166" a="1"/>
  <c r="V75" i="166" s="1"/>
  <c r="V76" i="165" a="1"/>
  <c r="V76" i="165" s="1"/>
  <c r="V76" i="166" a="1"/>
  <c r="V76" i="166" s="1"/>
  <c r="V77" i="165" a="1"/>
  <c r="V77" i="165" s="1"/>
  <c r="V77" i="166" a="1"/>
  <c r="V77" i="166" s="1"/>
  <c r="V78" i="165" a="1"/>
  <c r="V78" i="165" s="1"/>
  <c r="V78" i="166" a="1"/>
  <c r="V78" i="166" s="1"/>
  <c r="V79" i="165" a="1"/>
  <c r="V79" i="165" s="1"/>
  <c r="V79" i="166" a="1"/>
  <c r="V79" i="166" s="1"/>
  <c r="V80" i="165" a="1"/>
  <c r="V80" i="165" s="1"/>
  <c r="V80" i="166" a="1"/>
  <c r="V80" i="166" s="1"/>
  <c r="V81" i="165" a="1"/>
  <c r="V81" i="165" s="1"/>
  <c r="V81" i="166" a="1"/>
  <c r="V81" i="166" s="1"/>
  <c r="V82" i="165" a="1"/>
  <c r="V82" i="165" s="1"/>
  <c r="V82" i="166" a="1"/>
  <c r="V82" i="166" s="1"/>
  <c r="V85" i="165" a="1"/>
  <c r="V85" i="165" s="1"/>
  <c r="V85" i="166" a="1"/>
  <c r="V85" i="166" s="1"/>
  <c r="V86" i="165" a="1"/>
  <c r="V86" i="165" s="1"/>
  <c r="V86" i="166" a="1"/>
  <c r="V86" i="166" s="1"/>
  <c r="V88" i="165" a="1"/>
  <c r="V88" i="165" s="1"/>
  <c r="V88" i="166" a="1"/>
  <c r="V88" i="166" s="1"/>
  <c r="V90" i="165" a="1"/>
  <c r="V90" i="165" s="1"/>
  <c r="V90" i="166" a="1"/>
  <c r="V90" i="166" s="1"/>
  <c r="V91" i="165" a="1"/>
  <c r="V91" i="165" s="1"/>
  <c r="V91" i="166" a="1"/>
  <c r="V91" i="166" s="1"/>
  <c r="T6" i="166" a="1"/>
  <c r="T6" i="166" s="1"/>
  <c r="U6" i="167" s="1"/>
  <c r="T7" i="165" a="1"/>
  <c r="T7" i="165" s="1"/>
  <c r="T7" i="166" a="1"/>
  <c r="T7" i="166" s="1"/>
  <c r="U7" i="167" s="1"/>
  <c r="T8" i="165" a="1"/>
  <c r="T8" i="165" s="1"/>
  <c r="T8" i="166" a="1"/>
  <c r="T8" i="166" s="1"/>
  <c r="U8" i="167" s="1"/>
  <c r="T9" i="165" a="1"/>
  <c r="T9" i="165" s="1"/>
  <c r="T9" i="166" a="1"/>
  <c r="T9" i="166" s="1"/>
  <c r="U9" i="167" s="1"/>
  <c r="T10" i="165" a="1"/>
  <c r="T10" i="165" s="1"/>
  <c r="T10" i="166" a="1"/>
  <c r="T10" i="166" s="1"/>
  <c r="U10" i="167" s="1"/>
  <c r="T13" i="165" a="1"/>
  <c r="T13" i="165" s="1"/>
  <c r="T13" i="166" a="1"/>
  <c r="T13" i="166" s="1"/>
  <c r="U13" i="167" s="1"/>
  <c r="T14" i="165" a="1"/>
  <c r="T14" i="165" s="1"/>
  <c r="T14" i="166" a="1"/>
  <c r="T14" i="166" s="1"/>
  <c r="U14" i="167" s="1"/>
  <c r="T16" i="165" a="1"/>
  <c r="T16" i="165" s="1"/>
  <c r="T16" i="166" a="1"/>
  <c r="T16" i="166" s="1"/>
  <c r="U16" i="167" s="1"/>
  <c r="T18" i="165" a="1"/>
  <c r="T18" i="165" s="1"/>
  <c r="T18" i="166" a="1"/>
  <c r="T18" i="166" s="1"/>
  <c r="U18" i="167" s="1"/>
  <c r="T19" i="165" a="1"/>
  <c r="T19" i="165" s="1"/>
  <c r="T19" i="166" a="1"/>
  <c r="T19" i="166" s="1"/>
  <c r="U19" i="167" s="1"/>
  <c r="T21" i="165" a="1"/>
  <c r="T21" i="165" s="1"/>
  <c r="T21" i="166" a="1"/>
  <c r="T21" i="166" s="1"/>
  <c r="U21" i="167" s="1"/>
  <c r="T22" i="165" a="1"/>
  <c r="T22" i="165" s="1"/>
  <c r="T22" i="166" a="1"/>
  <c r="T22" i="166" s="1"/>
  <c r="U22" i="167" s="1"/>
  <c r="T23" i="165" a="1"/>
  <c r="T23" i="165" s="1"/>
  <c r="T23" i="166" a="1"/>
  <c r="T23" i="166" s="1"/>
  <c r="U23" i="167" s="1"/>
  <c r="T24" i="165" a="1"/>
  <c r="T24" i="165" s="1"/>
  <c r="T24" i="166" a="1"/>
  <c r="T24" i="166" s="1"/>
  <c r="U24" i="167" s="1"/>
  <c r="T25" i="165" a="1"/>
  <c r="T25" i="165" s="1"/>
  <c r="T25" i="166" a="1"/>
  <c r="T25" i="166" s="1"/>
  <c r="U25" i="167" s="1"/>
  <c r="T26" i="165" a="1"/>
  <c r="T26" i="165" s="1"/>
  <c r="T26" i="166" a="1"/>
  <c r="T26" i="166" s="1"/>
  <c r="U26" i="167" s="1"/>
  <c r="T28" i="165" a="1"/>
  <c r="T28" i="165" s="1"/>
  <c r="T28" i="166" a="1"/>
  <c r="T28" i="166" s="1"/>
  <c r="U28" i="167" s="1"/>
  <c r="T29" i="165" a="1"/>
  <c r="T29" i="165" s="1"/>
  <c r="T29" i="166" a="1"/>
  <c r="T29" i="166" s="1"/>
  <c r="U29" i="167" s="1"/>
  <c r="T30" i="165" a="1"/>
  <c r="T30" i="165" s="1"/>
  <c r="T30" i="166" a="1"/>
  <c r="T30" i="166" s="1"/>
  <c r="U30" i="167" s="1"/>
  <c r="T31" i="165" a="1"/>
  <c r="T31" i="165" s="1"/>
  <c r="T31" i="166" a="1"/>
  <c r="T31" i="166" s="1"/>
  <c r="U31" i="167" s="1"/>
  <c r="T32" i="165" a="1"/>
  <c r="T32" i="165" s="1"/>
  <c r="T32" i="166" a="1"/>
  <c r="T32" i="166" s="1"/>
  <c r="U32" i="167" s="1"/>
  <c r="T33" i="165" a="1"/>
  <c r="T33" i="165" s="1"/>
  <c r="T33" i="166" a="1"/>
  <c r="T33" i="166" s="1"/>
  <c r="U33" i="167" s="1"/>
  <c r="T35" i="165" a="1"/>
  <c r="T35" i="165" s="1"/>
  <c r="T35" i="166" a="1"/>
  <c r="T35" i="166" s="1"/>
  <c r="U35" i="167" s="1"/>
  <c r="T36" i="165" a="1"/>
  <c r="T36" i="165" s="1"/>
  <c r="T36" i="166" a="1"/>
  <c r="T36" i="166" s="1"/>
  <c r="U36" i="167" s="1"/>
  <c r="T37" i="165" a="1"/>
  <c r="T37" i="165" s="1"/>
  <c r="T37" i="166" a="1"/>
  <c r="T37" i="166" s="1"/>
  <c r="U37" i="167" s="1"/>
  <c r="T38" i="165" a="1"/>
  <c r="T38" i="165" s="1"/>
  <c r="T38" i="166" a="1"/>
  <c r="T38" i="166" s="1"/>
  <c r="U38" i="167" s="1"/>
  <c r="T39" i="165" a="1"/>
  <c r="T39" i="165" s="1"/>
  <c r="T39" i="166" a="1"/>
  <c r="T39" i="166" s="1"/>
  <c r="U39" i="167" s="1"/>
  <c r="T41" i="165" a="1"/>
  <c r="T41" i="165" s="1"/>
  <c r="T41" i="166" a="1"/>
  <c r="T41" i="166" s="1"/>
  <c r="U41" i="167" s="1"/>
  <c r="T42" i="165" a="1"/>
  <c r="T42" i="165" s="1"/>
  <c r="T42" i="166" a="1"/>
  <c r="T42" i="166" s="1"/>
  <c r="U42" i="167" s="1"/>
  <c r="T44" i="166" a="1"/>
  <c r="T44" i="166" s="1"/>
  <c r="T45" i="165" a="1"/>
  <c r="T45" i="165" s="1"/>
  <c r="T45" i="166" a="1"/>
  <c r="T45" i="166" s="1"/>
  <c r="T46" i="165" a="1"/>
  <c r="T46" i="165" s="1"/>
  <c r="T46" i="166" a="1"/>
  <c r="T46" i="166" s="1"/>
  <c r="T47" i="165" a="1"/>
  <c r="T47" i="165" s="1"/>
  <c r="T47" i="166" a="1"/>
  <c r="T47" i="166" s="1"/>
  <c r="T48" i="165" a="1"/>
  <c r="T48" i="165" s="1"/>
  <c r="T48" i="166" a="1"/>
  <c r="T48" i="166" s="1"/>
  <c r="T49" i="165" a="1"/>
  <c r="T49" i="165" s="1"/>
  <c r="T49" i="166" a="1"/>
  <c r="T49" i="166" s="1"/>
  <c r="T50" i="165" a="1"/>
  <c r="T50" i="165" s="1"/>
  <c r="T50" i="166" a="1"/>
  <c r="T50" i="166" s="1"/>
  <c r="T51" i="165" a="1"/>
  <c r="T51" i="165" s="1"/>
  <c r="T51" i="166" a="1"/>
  <c r="T51" i="166" s="1"/>
  <c r="T52" i="165" a="1"/>
  <c r="T52" i="165" s="1"/>
  <c r="T52" i="166" a="1"/>
  <c r="T52" i="166" s="1"/>
  <c r="T53" i="165" a="1"/>
  <c r="T53" i="165" s="1"/>
  <c r="T53" i="166" a="1"/>
  <c r="T53" i="166" s="1"/>
  <c r="T54" i="165" a="1"/>
  <c r="T54" i="165" s="1"/>
  <c r="T54" i="166" a="1"/>
  <c r="T54" i="166" s="1"/>
  <c r="T55" i="165" a="1"/>
  <c r="T55" i="165" s="1"/>
  <c r="T55" i="166" a="1"/>
  <c r="T55" i="166" s="1"/>
  <c r="T56" i="165" a="1"/>
  <c r="T56" i="165" s="1"/>
  <c r="T56" i="166" a="1"/>
  <c r="T56" i="166" s="1"/>
  <c r="T57" i="165" a="1"/>
  <c r="T57" i="165" s="1"/>
  <c r="T57" i="166" a="1"/>
  <c r="T57" i="166" s="1"/>
  <c r="T59" i="166" a="1"/>
  <c r="T59" i="166" s="1"/>
  <c r="T60" i="165" a="1"/>
  <c r="T60" i="165" s="1"/>
  <c r="T60" i="166" a="1"/>
  <c r="T60" i="166" s="1"/>
  <c r="T61" i="165" a="1"/>
  <c r="T61" i="165" s="1"/>
  <c r="T61" i="166" a="1"/>
  <c r="T61" i="166" s="1"/>
  <c r="T62" i="165" a="1"/>
  <c r="T62" i="165" s="1"/>
  <c r="T62" i="166" a="1"/>
  <c r="T62" i="166" s="1"/>
  <c r="T64" i="165" a="1"/>
  <c r="T64" i="165" s="1"/>
  <c r="T64" i="166" a="1"/>
  <c r="T64" i="166" s="1"/>
  <c r="T65" i="165" a="1"/>
  <c r="T65" i="165" s="1"/>
  <c r="T65" i="166" a="1"/>
  <c r="T65" i="166" s="1"/>
  <c r="T66" i="165" a="1"/>
  <c r="T66" i="165" s="1"/>
  <c r="T66" i="166" a="1"/>
  <c r="T66" i="166" s="1"/>
  <c r="T67" i="165" a="1"/>
  <c r="T67" i="165" s="1"/>
  <c r="T67" i="166" a="1"/>
  <c r="T67" i="166" s="1"/>
  <c r="T72" i="166" a="1"/>
  <c r="T72" i="166" s="1"/>
  <c r="T73" i="165" a="1"/>
  <c r="T73" i="165" s="1"/>
  <c r="T73" i="166" a="1"/>
  <c r="T73" i="166" s="1"/>
  <c r="T74" i="165" a="1"/>
  <c r="T74" i="165" s="1"/>
  <c r="T74" i="166" a="1"/>
  <c r="T74" i="166" s="1"/>
  <c r="T75" i="165" a="1"/>
  <c r="T75" i="165" s="1"/>
  <c r="T75" i="166" a="1"/>
  <c r="T75" i="166" s="1"/>
  <c r="T76" i="165" a="1"/>
  <c r="T76" i="165" s="1"/>
  <c r="T76" i="166" a="1"/>
  <c r="T76" i="166" s="1"/>
  <c r="T77" i="165" a="1"/>
  <c r="T77" i="165" s="1"/>
  <c r="T77" i="166" a="1"/>
  <c r="T77" i="166" s="1"/>
  <c r="T78" i="165" a="1"/>
  <c r="T78" i="165" s="1"/>
  <c r="T78" i="166" a="1"/>
  <c r="T78" i="166" s="1"/>
  <c r="T79" i="165" a="1"/>
  <c r="T79" i="165" s="1"/>
  <c r="T79" i="166" a="1"/>
  <c r="T79" i="166" s="1"/>
  <c r="T80" i="165" a="1"/>
  <c r="T80" i="165" s="1"/>
  <c r="T80" i="166" a="1"/>
  <c r="T80" i="166" s="1"/>
  <c r="T81" i="165" a="1"/>
  <c r="T81" i="165" s="1"/>
  <c r="T81" i="166" a="1"/>
  <c r="T81" i="166" s="1"/>
  <c r="T82" i="165" a="1"/>
  <c r="T82" i="165" s="1"/>
  <c r="T82" i="166" a="1"/>
  <c r="T82" i="166" s="1"/>
  <c r="T85" i="165" a="1"/>
  <c r="T85" i="165" s="1"/>
  <c r="T85" i="166" a="1"/>
  <c r="T85" i="166" s="1"/>
  <c r="T86" i="165" a="1"/>
  <c r="T86" i="165" s="1"/>
  <c r="T86" i="166" a="1"/>
  <c r="T86" i="166" s="1"/>
  <c r="T88" i="165" a="1"/>
  <c r="T88" i="165" s="1"/>
  <c r="T88" i="166" a="1"/>
  <c r="T88" i="166" s="1"/>
  <c r="T90" i="165" a="1"/>
  <c r="T90" i="165" s="1"/>
  <c r="T90" i="166" a="1"/>
  <c r="T90" i="166" s="1"/>
  <c r="T91" i="165" a="1"/>
  <c r="T91" i="165" s="1"/>
  <c r="T91" i="166" a="1"/>
  <c r="T91" i="166" s="1"/>
  <c r="R6" i="166" a="1"/>
  <c r="R6" i="166" s="1"/>
  <c r="S6" i="167" s="1"/>
  <c r="R7" i="165" a="1"/>
  <c r="R7" i="165" s="1"/>
  <c r="R7" i="166" a="1"/>
  <c r="R7" i="166" s="1"/>
  <c r="S7" i="167" s="1"/>
  <c r="R8" i="165" a="1"/>
  <c r="R8" i="165" s="1"/>
  <c r="R8" i="166" a="1"/>
  <c r="R8" i="166" s="1"/>
  <c r="S8" i="167" s="1"/>
  <c r="R9" i="165" a="1"/>
  <c r="R9" i="165" s="1"/>
  <c r="R9" i="166" a="1"/>
  <c r="R9" i="166" s="1"/>
  <c r="S9" i="167" s="1"/>
  <c r="R10" i="165" a="1"/>
  <c r="R10" i="165" s="1"/>
  <c r="R10" i="166" a="1"/>
  <c r="R10" i="166" s="1"/>
  <c r="S10" i="167" s="1"/>
  <c r="R13" i="165" a="1"/>
  <c r="R13" i="165" s="1"/>
  <c r="R13" i="166" a="1"/>
  <c r="R13" i="166" s="1"/>
  <c r="S13" i="167" s="1"/>
  <c r="R14" i="165" a="1"/>
  <c r="R14" i="165" s="1"/>
  <c r="R14" i="166" a="1"/>
  <c r="R14" i="166" s="1"/>
  <c r="S14" i="167" s="1"/>
  <c r="R16" i="165" a="1"/>
  <c r="R16" i="165" s="1"/>
  <c r="R16" i="166" a="1"/>
  <c r="R16" i="166" s="1"/>
  <c r="S16" i="167" s="1"/>
  <c r="R18" i="165" a="1"/>
  <c r="R18" i="165" s="1"/>
  <c r="R18" i="166" a="1"/>
  <c r="R18" i="166" s="1"/>
  <c r="S18" i="167" s="1"/>
  <c r="R19" i="165" a="1"/>
  <c r="R19" i="165" s="1"/>
  <c r="R19" i="166" a="1"/>
  <c r="R19" i="166" s="1"/>
  <c r="S19" i="167" s="1"/>
  <c r="R21" i="165" a="1"/>
  <c r="R21" i="165" s="1"/>
  <c r="R21" i="166" a="1"/>
  <c r="R21" i="166" s="1"/>
  <c r="S21" i="167" s="1"/>
  <c r="R22" i="165" a="1"/>
  <c r="R22" i="165" s="1"/>
  <c r="R22" i="166" a="1"/>
  <c r="R22" i="166" s="1"/>
  <c r="S22" i="167" s="1"/>
  <c r="R23" i="165" a="1"/>
  <c r="R23" i="165" s="1"/>
  <c r="R23" i="166" a="1"/>
  <c r="R23" i="166" s="1"/>
  <c r="S23" i="167" s="1"/>
  <c r="R24" i="165" a="1"/>
  <c r="R24" i="165" s="1"/>
  <c r="R24" i="166" a="1"/>
  <c r="R24" i="166" s="1"/>
  <c r="S24" i="167" s="1"/>
  <c r="R25" i="165" a="1"/>
  <c r="R25" i="165" s="1"/>
  <c r="R25" i="166" a="1"/>
  <c r="R25" i="166" s="1"/>
  <c r="S25" i="167" s="1"/>
  <c r="R26" i="165" a="1"/>
  <c r="R26" i="165" s="1"/>
  <c r="R26" i="166" a="1"/>
  <c r="R26" i="166" s="1"/>
  <c r="S26" i="167" s="1"/>
  <c r="R28" i="165" a="1"/>
  <c r="R28" i="165" s="1"/>
  <c r="R28" i="166" a="1"/>
  <c r="R28" i="166" s="1"/>
  <c r="S28" i="167" s="1"/>
  <c r="R29" i="165" a="1"/>
  <c r="R29" i="165" s="1"/>
  <c r="R29" i="166" a="1"/>
  <c r="R29" i="166" s="1"/>
  <c r="S29" i="167" s="1"/>
  <c r="R30" i="165" a="1"/>
  <c r="R30" i="165" s="1"/>
  <c r="R30" i="166" a="1"/>
  <c r="R30" i="166" s="1"/>
  <c r="S30" i="167" s="1"/>
  <c r="R31" i="165" a="1"/>
  <c r="R31" i="165" s="1"/>
  <c r="R31" i="166" a="1"/>
  <c r="R31" i="166" s="1"/>
  <c r="S31" i="167" s="1"/>
  <c r="R32" i="165" a="1"/>
  <c r="R32" i="165" s="1"/>
  <c r="R32" i="166" a="1"/>
  <c r="R32" i="166" s="1"/>
  <c r="S32" i="167" s="1"/>
  <c r="R33" i="165" a="1"/>
  <c r="R33" i="165" s="1"/>
  <c r="R33" i="166" a="1"/>
  <c r="R33" i="166" s="1"/>
  <c r="S33" i="167" s="1"/>
  <c r="R35" i="165" a="1"/>
  <c r="R35" i="165" s="1"/>
  <c r="R35" i="166" a="1"/>
  <c r="R35" i="166" s="1"/>
  <c r="S35" i="167" s="1"/>
  <c r="R36" i="165" a="1"/>
  <c r="R36" i="165" s="1"/>
  <c r="R36" i="166" a="1"/>
  <c r="R36" i="166" s="1"/>
  <c r="S36" i="167" s="1"/>
  <c r="R37" i="165" a="1"/>
  <c r="R37" i="165" s="1"/>
  <c r="R37" i="166" a="1"/>
  <c r="R37" i="166" s="1"/>
  <c r="S37" i="167" s="1"/>
  <c r="R38" i="165" a="1"/>
  <c r="R38" i="165" s="1"/>
  <c r="R38" i="166" a="1"/>
  <c r="R38" i="166" s="1"/>
  <c r="S38" i="167" s="1"/>
  <c r="R39" i="165" a="1"/>
  <c r="R39" i="165" s="1"/>
  <c r="R39" i="166" a="1"/>
  <c r="R39" i="166" s="1"/>
  <c r="S39" i="167" s="1"/>
  <c r="R41" i="165" a="1"/>
  <c r="R41" i="165" s="1"/>
  <c r="R41" i="166" a="1"/>
  <c r="R41" i="166" s="1"/>
  <c r="S41" i="167" s="1"/>
  <c r="R42" i="165" a="1"/>
  <c r="R42" i="165" s="1"/>
  <c r="R42" i="166" a="1"/>
  <c r="R42" i="166" s="1"/>
  <c r="S42" i="167" s="1"/>
  <c r="R44" i="166" a="1"/>
  <c r="R44" i="166" s="1"/>
  <c r="R45" i="165" a="1"/>
  <c r="R45" i="165" s="1"/>
  <c r="R45" i="166" a="1"/>
  <c r="R45" i="166" s="1"/>
  <c r="R46" i="165" a="1"/>
  <c r="R46" i="165" s="1"/>
  <c r="R46" i="166" a="1"/>
  <c r="R46" i="166" s="1"/>
  <c r="R47" i="165" a="1"/>
  <c r="R47" i="165" s="1"/>
  <c r="R47" i="166" a="1"/>
  <c r="R47" i="166" s="1"/>
  <c r="R48" i="165" a="1"/>
  <c r="R48" i="165" s="1"/>
  <c r="R48" i="166" a="1"/>
  <c r="R48" i="166" s="1"/>
  <c r="R49" i="165" a="1"/>
  <c r="R49" i="165" s="1"/>
  <c r="R49" i="166" a="1"/>
  <c r="R49" i="166" s="1"/>
  <c r="R50" i="165" a="1"/>
  <c r="R50" i="165" s="1"/>
  <c r="R50" i="166" a="1"/>
  <c r="R50" i="166" s="1"/>
  <c r="R51" i="165" a="1"/>
  <c r="R51" i="165" s="1"/>
  <c r="R51" i="166" a="1"/>
  <c r="R51" i="166" s="1"/>
  <c r="R52" i="165" a="1"/>
  <c r="R52" i="165" s="1"/>
  <c r="R52" i="166" a="1"/>
  <c r="R52" i="166" s="1"/>
  <c r="R53" i="165" a="1"/>
  <c r="R53" i="165" s="1"/>
  <c r="R53" i="166" a="1"/>
  <c r="R53" i="166" s="1"/>
  <c r="R54" i="165" a="1"/>
  <c r="R54" i="165" s="1"/>
  <c r="R54" i="166" a="1"/>
  <c r="R54" i="166" s="1"/>
  <c r="R55" i="165" a="1"/>
  <c r="R55" i="165" s="1"/>
  <c r="R55" i="166" a="1"/>
  <c r="R55" i="166" s="1"/>
  <c r="R56" i="165" a="1"/>
  <c r="R56" i="165" s="1"/>
  <c r="R56" i="166" a="1"/>
  <c r="R56" i="166" s="1"/>
  <c r="R57" i="165" a="1"/>
  <c r="R57" i="165" s="1"/>
  <c r="R57" i="166" a="1"/>
  <c r="R57" i="166" s="1"/>
  <c r="R59" i="166" a="1"/>
  <c r="R59" i="166" s="1"/>
  <c r="R60" i="165" a="1"/>
  <c r="R60" i="165" s="1"/>
  <c r="R60" i="166" a="1"/>
  <c r="R60" i="166" s="1"/>
  <c r="R61" i="165" a="1"/>
  <c r="R61" i="165" s="1"/>
  <c r="R61" i="166" a="1"/>
  <c r="R61" i="166" s="1"/>
  <c r="R62" i="165" a="1"/>
  <c r="R62" i="165" s="1"/>
  <c r="R62" i="166" a="1"/>
  <c r="R62" i="166" s="1"/>
  <c r="R64" i="165" a="1"/>
  <c r="R64" i="165" s="1"/>
  <c r="R64" i="166" a="1"/>
  <c r="R64" i="166" s="1"/>
  <c r="R65" i="165" a="1"/>
  <c r="R65" i="165" s="1"/>
  <c r="R65" i="166" a="1"/>
  <c r="R65" i="166" s="1"/>
  <c r="R66" i="165" a="1"/>
  <c r="R66" i="165" s="1"/>
  <c r="R66" i="166" a="1"/>
  <c r="R66" i="166" s="1"/>
  <c r="R67" i="165" a="1"/>
  <c r="R67" i="165" s="1"/>
  <c r="R67" i="166" a="1"/>
  <c r="R67" i="166" s="1"/>
  <c r="R72" i="166" a="1"/>
  <c r="R72" i="166" s="1"/>
  <c r="R73" i="165" a="1"/>
  <c r="R73" i="165" s="1"/>
  <c r="R73" i="166" a="1"/>
  <c r="R73" i="166" s="1"/>
  <c r="R74" i="165" a="1"/>
  <c r="R74" i="165" s="1"/>
  <c r="R74" i="166" a="1"/>
  <c r="R74" i="166" s="1"/>
  <c r="R75" i="165" a="1"/>
  <c r="R75" i="165" s="1"/>
  <c r="R75" i="166" a="1"/>
  <c r="R75" i="166" s="1"/>
  <c r="R76" i="165" a="1"/>
  <c r="R76" i="165" s="1"/>
  <c r="R76" i="166" a="1"/>
  <c r="R76" i="166" s="1"/>
  <c r="R77" i="165" a="1"/>
  <c r="R77" i="165" s="1"/>
  <c r="R77" i="166" a="1"/>
  <c r="R77" i="166" s="1"/>
  <c r="R78" i="165" a="1"/>
  <c r="R78" i="165" s="1"/>
  <c r="R78" i="166" a="1"/>
  <c r="R78" i="166" s="1"/>
  <c r="R79" i="165" a="1"/>
  <c r="R79" i="165" s="1"/>
  <c r="R79" i="166" a="1"/>
  <c r="R79" i="166" s="1"/>
  <c r="R80" i="165" a="1"/>
  <c r="R80" i="165" s="1"/>
  <c r="R80" i="166" a="1"/>
  <c r="R80" i="166" s="1"/>
  <c r="R81" i="165" a="1"/>
  <c r="R81" i="165" s="1"/>
  <c r="R81" i="166" a="1"/>
  <c r="R81" i="166" s="1"/>
  <c r="R82" i="165" a="1"/>
  <c r="R82" i="165" s="1"/>
  <c r="R82" i="166" a="1"/>
  <c r="R82" i="166" s="1"/>
  <c r="R85" i="165" a="1"/>
  <c r="R85" i="165" s="1"/>
  <c r="R85" i="166" a="1"/>
  <c r="R85" i="166" s="1"/>
  <c r="R86" i="165" a="1"/>
  <c r="R86" i="165" s="1"/>
  <c r="R86" i="166" a="1"/>
  <c r="R86" i="166" s="1"/>
  <c r="R88" i="165" a="1"/>
  <c r="R88" i="165" s="1"/>
  <c r="R88" i="166" a="1"/>
  <c r="R88" i="166" s="1"/>
  <c r="R90" i="165" a="1"/>
  <c r="R90" i="165" s="1"/>
  <c r="R90" i="166" a="1"/>
  <c r="R90" i="166" s="1"/>
  <c r="R91" i="165" a="1"/>
  <c r="R91" i="165" s="1"/>
  <c r="R91" i="166" a="1"/>
  <c r="R91" i="166" s="1"/>
  <c r="P6" i="166"/>
  <c r="Q6" i="167" s="1"/>
  <c r="P7" i="165"/>
  <c r="P7" i="166"/>
  <c r="Q7" i="167" s="1"/>
  <c r="P8" i="165"/>
  <c r="P8" i="166"/>
  <c r="Q8" i="167" s="1"/>
  <c r="P9" i="165"/>
  <c r="P9" i="166"/>
  <c r="Q9" i="167" s="1"/>
  <c r="P10" i="165"/>
  <c r="P10" i="166"/>
  <c r="Q10" i="167" s="1"/>
  <c r="P13" i="165"/>
  <c r="P13" i="166"/>
  <c r="Q13" i="167" s="1"/>
  <c r="P14" i="165"/>
  <c r="P14" i="166"/>
  <c r="Q14" i="167" s="1"/>
  <c r="P16" i="165"/>
  <c r="P16" i="166"/>
  <c r="Q16" i="167" s="1"/>
  <c r="P18" i="165"/>
  <c r="P18" i="166"/>
  <c r="Q18" i="167" s="1"/>
  <c r="P19" i="165"/>
  <c r="P19" i="166"/>
  <c r="Q19" i="167" s="1"/>
  <c r="P21" i="165"/>
  <c r="P21" i="166"/>
  <c r="Q21" i="167" s="1"/>
  <c r="P22" i="165"/>
  <c r="P22" i="166"/>
  <c r="Q22" i="167" s="1"/>
  <c r="P23" i="165"/>
  <c r="P23" i="166"/>
  <c r="Q23" i="167" s="1"/>
  <c r="P24" i="165"/>
  <c r="P24" i="166"/>
  <c r="Q24" i="167" s="1"/>
  <c r="P25" i="165"/>
  <c r="P25" i="166"/>
  <c r="Q25" i="167" s="1"/>
  <c r="P26" i="165"/>
  <c r="P26" i="166"/>
  <c r="Q26" i="167" s="1"/>
  <c r="P28" i="165"/>
  <c r="P28" i="166"/>
  <c r="Q28" i="167" s="1"/>
  <c r="P29" i="165"/>
  <c r="P29" i="166"/>
  <c r="Q29" i="167" s="1"/>
  <c r="P30" i="165"/>
  <c r="P30" i="166"/>
  <c r="Q30" i="167" s="1"/>
  <c r="P31" i="165"/>
  <c r="P31" i="166"/>
  <c r="Q31" i="167" s="1"/>
  <c r="P32" i="165"/>
  <c r="P32" i="166"/>
  <c r="Q32" i="167" s="1"/>
  <c r="P33" i="165"/>
  <c r="P33" i="166"/>
  <c r="Q33" i="167" s="1"/>
  <c r="P35" i="165"/>
  <c r="P35" i="166"/>
  <c r="Q35" i="167" s="1"/>
  <c r="P36" i="165"/>
  <c r="P36" i="166"/>
  <c r="Q36" i="167" s="1"/>
  <c r="P37" i="165"/>
  <c r="P37" i="166"/>
  <c r="Q37" i="167" s="1"/>
  <c r="P38" i="165"/>
  <c r="P38" i="166"/>
  <c r="Q38" i="167" s="1"/>
  <c r="P39" i="165"/>
  <c r="P39" i="166"/>
  <c r="Q39" i="167" s="1"/>
  <c r="P41" i="165"/>
  <c r="P41" i="166"/>
  <c r="Q41" i="167" s="1"/>
  <c r="P42" i="165"/>
  <c r="P42" i="166"/>
  <c r="Q42" i="167" s="1"/>
  <c r="P44" i="166"/>
  <c r="P45" i="165"/>
  <c r="P45" i="166"/>
  <c r="P46" i="165"/>
  <c r="P46" i="166"/>
  <c r="P47" i="165"/>
  <c r="P47" i="166"/>
  <c r="P48" i="165"/>
  <c r="P48" i="166"/>
  <c r="P49" i="165"/>
  <c r="P49" i="166"/>
  <c r="P50" i="165"/>
  <c r="P50" i="166"/>
  <c r="P51" i="165"/>
  <c r="P51" i="166"/>
  <c r="P52" i="165"/>
  <c r="P52" i="166"/>
  <c r="P53" i="165"/>
  <c r="P53" i="166"/>
  <c r="P54" i="165"/>
  <c r="P54" i="166"/>
  <c r="P55" i="165"/>
  <c r="P55" i="166"/>
  <c r="P56" i="165"/>
  <c r="P56" i="166"/>
  <c r="P57" i="165"/>
  <c r="P57" i="166"/>
  <c r="P59" i="166"/>
  <c r="P60" i="165"/>
  <c r="P60" i="166"/>
  <c r="P61" i="165"/>
  <c r="P61" i="166"/>
  <c r="P62" i="165"/>
  <c r="P62" i="166"/>
  <c r="P64" i="165"/>
  <c r="P64" i="166"/>
  <c r="P65" i="165"/>
  <c r="P65" i="166"/>
  <c r="P66" i="165"/>
  <c r="P66" i="166"/>
  <c r="P67" i="165"/>
  <c r="P67" i="166"/>
  <c r="P72" i="166"/>
  <c r="P73" i="165"/>
  <c r="P73" i="166"/>
  <c r="P74" i="165"/>
  <c r="P74" i="166"/>
  <c r="P75" i="165"/>
  <c r="P75" i="166"/>
  <c r="P76" i="165"/>
  <c r="P76" i="166"/>
  <c r="P77" i="165"/>
  <c r="P77" i="166"/>
  <c r="P78" i="165"/>
  <c r="P78" i="166"/>
  <c r="P79" i="165"/>
  <c r="P79" i="166"/>
  <c r="P80" i="165"/>
  <c r="P80" i="166"/>
  <c r="P81" i="165"/>
  <c r="P81" i="166"/>
  <c r="P82" i="165"/>
  <c r="P82" i="166"/>
  <c r="P85" i="165"/>
  <c r="P85" i="166"/>
  <c r="P86" i="165"/>
  <c r="P86" i="166"/>
  <c r="P88" i="165"/>
  <c r="P88" i="166"/>
  <c r="P90" i="165"/>
  <c r="P90" i="166"/>
  <c r="P91" i="165"/>
  <c r="P91" i="166"/>
  <c r="O6" i="166" a="1"/>
  <c r="O6" i="166" s="1"/>
  <c r="P6" i="167" s="1"/>
  <c r="O7" i="165" a="1"/>
  <c r="O7" i="165" s="1"/>
  <c r="O7" i="166" a="1"/>
  <c r="O7" i="166" s="1"/>
  <c r="P7" i="167" s="1"/>
  <c r="O8" i="165" a="1"/>
  <c r="O8" i="165" s="1"/>
  <c r="O8" i="166" a="1"/>
  <c r="O8" i="166" s="1"/>
  <c r="P8" i="167" s="1"/>
  <c r="O9" i="165" a="1"/>
  <c r="O9" i="165" s="1"/>
  <c r="O9" i="166" a="1"/>
  <c r="O9" i="166" s="1"/>
  <c r="P9" i="167" s="1"/>
  <c r="O10" i="165" a="1"/>
  <c r="O10" i="165" s="1"/>
  <c r="O10" i="166" a="1"/>
  <c r="O10" i="166" s="1"/>
  <c r="P10" i="167" s="1"/>
  <c r="O13" i="165" a="1"/>
  <c r="O13" i="165" s="1"/>
  <c r="O13" i="166" a="1"/>
  <c r="O13" i="166" s="1"/>
  <c r="P13" i="167" s="1"/>
  <c r="O14" i="165" a="1"/>
  <c r="O14" i="165" s="1"/>
  <c r="O14" i="166" a="1"/>
  <c r="O14" i="166" s="1"/>
  <c r="P14" i="167" s="1"/>
  <c r="O16" i="165" a="1"/>
  <c r="O16" i="165" s="1"/>
  <c r="O16" i="166" a="1"/>
  <c r="O16" i="166" s="1"/>
  <c r="P16" i="167" s="1"/>
  <c r="O18" i="165" a="1"/>
  <c r="O18" i="165" s="1"/>
  <c r="O18" i="166" a="1"/>
  <c r="O18" i="166" s="1"/>
  <c r="P18" i="167" s="1"/>
  <c r="O19" i="165" a="1"/>
  <c r="O19" i="165" s="1"/>
  <c r="O19" i="166" a="1"/>
  <c r="O19" i="166" s="1"/>
  <c r="P19" i="167" s="1"/>
  <c r="O21" i="165" a="1"/>
  <c r="O21" i="165" s="1"/>
  <c r="O21" i="166" a="1"/>
  <c r="O21" i="166" s="1"/>
  <c r="P21" i="167" s="1"/>
  <c r="O22" i="165" a="1"/>
  <c r="O22" i="165" s="1"/>
  <c r="O22" i="166" a="1"/>
  <c r="O22" i="166" s="1"/>
  <c r="P22" i="167" s="1"/>
  <c r="O23" i="165" a="1"/>
  <c r="O23" i="165" s="1"/>
  <c r="O23" i="166" a="1"/>
  <c r="O23" i="166" s="1"/>
  <c r="P23" i="167" s="1"/>
  <c r="O24" i="165" a="1"/>
  <c r="O24" i="165" s="1"/>
  <c r="O24" i="166" a="1"/>
  <c r="O24" i="166" s="1"/>
  <c r="P24" i="167" s="1"/>
  <c r="O25" i="165" a="1"/>
  <c r="O25" i="165" s="1"/>
  <c r="O25" i="166" a="1"/>
  <c r="O25" i="166" s="1"/>
  <c r="P25" i="167" s="1"/>
  <c r="O26" i="165" a="1"/>
  <c r="O26" i="165" s="1"/>
  <c r="O26" i="166" a="1"/>
  <c r="O26" i="166" s="1"/>
  <c r="P26" i="167" s="1"/>
  <c r="O28" i="165" a="1"/>
  <c r="O28" i="165" s="1"/>
  <c r="O28" i="166" a="1"/>
  <c r="O28" i="166" s="1"/>
  <c r="P28" i="167" s="1"/>
  <c r="O29" i="165" a="1"/>
  <c r="O29" i="165" s="1"/>
  <c r="O29" i="166" a="1"/>
  <c r="O29" i="166" s="1"/>
  <c r="P29" i="167" s="1"/>
  <c r="O30" i="165" a="1"/>
  <c r="O30" i="165" s="1"/>
  <c r="O30" i="166" a="1"/>
  <c r="O30" i="166" s="1"/>
  <c r="P30" i="167" s="1"/>
  <c r="O31" i="165" a="1"/>
  <c r="O31" i="165" s="1"/>
  <c r="O31" i="166" a="1"/>
  <c r="O31" i="166" s="1"/>
  <c r="P31" i="167" s="1"/>
  <c r="O32" i="165" a="1"/>
  <c r="O32" i="165" s="1"/>
  <c r="O32" i="166" a="1"/>
  <c r="O32" i="166" s="1"/>
  <c r="P32" i="167" s="1"/>
  <c r="O33" i="165" a="1"/>
  <c r="O33" i="165" s="1"/>
  <c r="O33" i="166" a="1"/>
  <c r="O33" i="166" s="1"/>
  <c r="P33" i="167" s="1"/>
  <c r="O35" i="165" a="1"/>
  <c r="O35" i="165" s="1"/>
  <c r="O35" i="166" a="1"/>
  <c r="O35" i="166" s="1"/>
  <c r="P35" i="167" s="1"/>
  <c r="O36" i="165" a="1"/>
  <c r="O36" i="165" s="1"/>
  <c r="O36" i="166" a="1"/>
  <c r="O36" i="166" s="1"/>
  <c r="P36" i="167" s="1"/>
  <c r="O37" i="165" a="1"/>
  <c r="O37" i="165" s="1"/>
  <c r="O37" i="166" a="1"/>
  <c r="O37" i="166" s="1"/>
  <c r="P37" i="167" s="1"/>
  <c r="O38" i="165" a="1"/>
  <c r="O38" i="165" s="1"/>
  <c r="O38" i="166" a="1"/>
  <c r="O38" i="166" s="1"/>
  <c r="P38" i="167" s="1"/>
  <c r="O39" i="165" a="1"/>
  <c r="O39" i="165" s="1"/>
  <c r="O39" i="166" a="1"/>
  <c r="O39" i="166" s="1"/>
  <c r="P39" i="167" s="1"/>
  <c r="O41" i="165" a="1"/>
  <c r="O41" i="165" s="1"/>
  <c r="O41" i="166" a="1"/>
  <c r="O41" i="166" s="1"/>
  <c r="P41" i="167" s="1"/>
  <c r="O42" i="165" a="1"/>
  <c r="O42" i="165" s="1"/>
  <c r="O42" i="166" a="1"/>
  <c r="O42" i="166" s="1"/>
  <c r="P42" i="167" s="1"/>
  <c r="O44" i="166" a="1"/>
  <c r="O44" i="166" s="1"/>
  <c r="O45" i="165" a="1"/>
  <c r="O45" i="165" s="1"/>
  <c r="O45" i="166" a="1"/>
  <c r="O45" i="166" s="1"/>
  <c r="O46" i="165" a="1"/>
  <c r="O46" i="165" s="1"/>
  <c r="O46" i="166" a="1"/>
  <c r="O46" i="166" s="1"/>
  <c r="O47" i="165" a="1"/>
  <c r="O47" i="165" s="1"/>
  <c r="O47" i="166" a="1"/>
  <c r="O47" i="166" s="1"/>
  <c r="O48" i="165" a="1"/>
  <c r="O48" i="165" s="1"/>
  <c r="O48" i="166" a="1"/>
  <c r="O48" i="166" s="1"/>
  <c r="O49" i="165" a="1"/>
  <c r="O49" i="165" s="1"/>
  <c r="O49" i="166" a="1"/>
  <c r="O49" i="166" s="1"/>
  <c r="O50" i="165" a="1"/>
  <c r="O50" i="165" s="1"/>
  <c r="O50" i="166" a="1"/>
  <c r="O50" i="166" s="1"/>
  <c r="O51" i="165" a="1"/>
  <c r="O51" i="165" s="1"/>
  <c r="O51" i="166" a="1"/>
  <c r="O51" i="166" s="1"/>
  <c r="O52" i="165" a="1"/>
  <c r="O52" i="165" s="1"/>
  <c r="O52" i="166" a="1"/>
  <c r="O52" i="166" s="1"/>
  <c r="O53" i="165" a="1"/>
  <c r="O53" i="165" s="1"/>
  <c r="O53" i="166" a="1"/>
  <c r="O53" i="166" s="1"/>
  <c r="O54" i="165" a="1"/>
  <c r="O54" i="165" s="1"/>
  <c r="O54" i="166" a="1"/>
  <c r="O54" i="166" s="1"/>
  <c r="O55" i="165" a="1"/>
  <c r="O55" i="165" s="1"/>
  <c r="O55" i="166" a="1"/>
  <c r="O55" i="166" s="1"/>
  <c r="O56" i="165" a="1"/>
  <c r="O56" i="165" s="1"/>
  <c r="O56" i="166" a="1"/>
  <c r="O56" i="166" s="1"/>
  <c r="O57" i="165" a="1"/>
  <c r="O57" i="165" s="1"/>
  <c r="O57" i="166" a="1"/>
  <c r="O57" i="166" s="1"/>
  <c r="O59" i="166" a="1"/>
  <c r="O59" i="166" s="1"/>
  <c r="O60" i="165" a="1"/>
  <c r="O60" i="165" s="1"/>
  <c r="O60" i="166" a="1"/>
  <c r="O60" i="166" s="1"/>
  <c r="O61" i="165" a="1"/>
  <c r="O61" i="165" s="1"/>
  <c r="O61" i="166" a="1"/>
  <c r="O61" i="166" s="1"/>
  <c r="O62" i="165" a="1"/>
  <c r="O62" i="165" s="1"/>
  <c r="O62" i="166" a="1"/>
  <c r="O62" i="166" s="1"/>
  <c r="O64" i="165" a="1"/>
  <c r="O64" i="165" s="1"/>
  <c r="O64" i="166" a="1"/>
  <c r="O64" i="166" s="1"/>
  <c r="O65" i="165" a="1"/>
  <c r="O65" i="165" s="1"/>
  <c r="O65" i="166" a="1"/>
  <c r="O65" i="166" s="1"/>
  <c r="O66" i="165" a="1"/>
  <c r="O66" i="165" s="1"/>
  <c r="O66" i="166" a="1"/>
  <c r="O66" i="166" s="1"/>
  <c r="O67" i="165" a="1"/>
  <c r="O67" i="165" s="1"/>
  <c r="O67" i="166" a="1"/>
  <c r="O67" i="166" s="1"/>
  <c r="O72" i="166" a="1"/>
  <c r="O72" i="166" s="1"/>
  <c r="O73" i="165" a="1"/>
  <c r="O73" i="165" s="1"/>
  <c r="O73" i="166" a="1"/>
  <c r="O73" i="166" s="1"/>
  <c r="O74" i="165" a="1"/>
  <c r="O74" i="165" s="1"/>
  <c r="O74" i="166" a="1"/>
  <c r="O74" i="166" s="1"/>
  <c r="O75" i="165" a="1"/>
  <c r="O75" i="165" s="1"/>
  <c r="O75" i="166" a="1"/>
  <c r="O75" i="166" s="1"/>
  <c r="O76" i="165" a="1"/>
  <c r="O76" i="165" s="1"/>
  <c r="O76" i="166" a="1"/>
  <c r="O76" i="166" s="1"/>
  <c r="O77" i="165" a="1"/>
  <c r="O77" i="165" s="1"/>
  <c r="O77" i="166" a="1"/>
  <c r="O77" i="166" s="1"/>
  <c r="O78" i="165" a="1"/>
  <c r="O78" i="165" s="1"/>
  <c r="O78" i="166" a="1"/>
  <c r="O78" i="166" s="1"/>
  <c r="O79" i="165" a="1"/>
  <c r="O79" i="165" s="1"/>
  <c r="O79" i="166" a="1"/>
  <c r="O79" i="166" s="1"/>
  <c r="O80" i="165" a="1"/>
  <c r="O80" i="165" s="1"/>
  <c r="O80" i="166" a="1"/>
  <c r="O80" i="166" s="1"/>
  <c r="O81" i="165" a="1"/>
  <c r="O81" i="165" s="1"/>
  <c r="O81" i="166" a="1"/>
  <c r="O81" i="166" s="1"/>
  <c r="O82" i="165" a="1"/>
  <c r="O82" i="165" s="1"/>
  <c r="O82" i="166" a="1"/>
  <c r="O82" i="166" s="1"/>
  <c r="O85" i="165" a="1"/>
  <c r="O85" i="165" s="1"/>
  <c r="O85" i="166" a="1"/>
  <c r="O85" i="166" s="1"/>
  <c r="O86" i="165" a="1"/>
  <c r="O86" i="165" s="1"/>
  <c r="O86" i="166" a="1"/>
  <c r="O86" i="166" s="1"/>
  <c r="O88" i="165" a="1"/>
  <c r="O88" i="165" s="1"/>
  <c r="O88" i="166" a="1"/>
  <c r="O88" i="166" s="1"/>
  <c r="O90" i="165" a="1"/>
  <c r="O90" i="165" s="1"/>
  <c r="O90" i="166" a="1"/>
  <c r="O90" i="166" s="1"/>
  <c r="O91" i="165" a="1"/>
  <c r="O91" i="165" s="1"/>
  <c r="O91" i="166" a="1"/>
  <c r="O91" i="166" s="1"/>
  <c r="L6" i="166" a="1"/>
  <c r="L6" i="166" s="1"/>
  <c r="M6" i="167" s="1"/>
  <c r="L7" i="165" a="1"/>
  <c r="L7" i="165" s="1"/>
  <c r="L7" i="166" a="1"/>
  <c r="L7" i="166" s="1"/>
  <c r="M7" i="167" s="1"/>
  <c r="L8" i="165" a="1"/>
  <c r="L8" i="165" s="1"/>
  <c r="L8" i="166" a="1"/>
  <c r="L8" i="166" s="1"/>
  <c r="M8" i="167" s="1"/>
  <c r="L9" i="165" a="1"/>
  <c r="L9" i="165" s="1"/>
  <c r="L9" i="166" a="1"/>
  <c r="L9" i="166" s="1"/>
  <c r="M9" i="167" s="1"/>
  <c r="L10" i="165" a="1"/>
  <c r="L10" i="165" s="1"/>
  <c r="L10" i="166" a="1"/>
  <c r="L10" i="166" s="1"/>
  <c r="M10" i="167" s="1"/>
  <c r="L13" i="165" a="1"/>
  <c r="L13" i="165" s="1"/>
  <c r="L13" i="166" a="1"/>
  <c r="L13" i="166" s="1"/>
  <c r="M13" i="167" s="1"/>
  <c r="L14" i="165" a="1"/>
  <c r="L14" i="165" s="1"/>
  <c r="L14" i="166" a="1"/>
  <c r="L14" i="166" s="1"/>
  <c r="M14" i="167" s="1"/>
  <c r="L16" i="165" a="1"/>
  <c r="L16" i="165" s="1"/>
  <c r="L16" i="166" a="1"/>
  <c r="L16" i="166" s="1"/>
  <c r="M16" i="167" s="1"/>
  <c r="L18" i="165" a="1"/>
  <c r="L18" i="165" s="1"/>
  <c r="L18" i="166" a="1"/>
  <c r="L18" i="166" s="1"/>
  <c r="M18" i="167" s="1"/>
  <c r="L19" i="165" a="1"/>
  <c r="L19" i="165" s="1"/>
  <c r="L19" i="166" a="1"/>
  <c r="L19" i="166" s="1"/>
  <c r="M19" i="167" s="1"/>
  <c r="L21" i="165" a="1"/>
  <c r="L21" i="165" s="1"/>
  <c r="L21" i="166" a="1"/>
  <c r="L21" i="166" s="1"/>
  <c r="M21" i="167" s="1"/>
  <c r="L22" i="165" a="1"/>
  <c r="L22" i="165" s="1"/>
  <c r="L22" i="166" a="1"/>
  <c r="L22" i="166" s="1"/>
  <c r="M22" i="167" s="1"/>
  <c r="L23" i="165" a="1"/>
  <c r="L23" i="165" s="1"/>
  <c r="L23" i="166" a="1"/>
  <c r="L23" i="166" s="1"/>
  <c r="M23" i="167" s="1"/>
  <c r="L24" i="165" a="1"/>
  <c r="L24" i="165" s="1"/>
  <c r="L24" i="166" a="1"/>
  <c r="L24" i="166" s="1"/>
  <c r="M24" i="167" s="1"/>
  <c r="L25" i="165" a="1"/>
  <c r="L25" i="165" s="1"/>
  <c r="L25" i="166" a="1"/>
  <c r="L25" i="166" s="1"/>
  <c r="M25" i="167" s="1"/>
  <c r="L26" i="165" a="1"/>
  <c r="L26" i="165" s="1"/>
  <c r="L26" i="166" a="1"/>
  <c r="L26" i="166" s="1"/>
  <c r="M26" i="167" s="1"/>
  <c r="L28" i="165" a="1"/>
  <c r="L28" i="165" s="1"/>
  <c r="L28" i="166" a="1"/>
  <c r="L28" i="166" s="1"/>
  <c r="M28" i="167" s="1"/>
  <c r="L29" i="165" a="1"/>
  <c r="L29" i="165" s="1"/>
  <c r="L29" i="166" a="1"/>
  <c r="L29" i="166" s="1"/>
  <c r="M29" i="167" s="1"/>
  <c r="L30" i="165" a="1"/>
  <c r="L30" i="165" s="1"/>
  <c r="L30" i="166" a="1"/>
  <c r="L30" i="166" s="1"/>
  <c r="M30" i="167" s="1"/>
  <c r="L31" i="165" a="1"/>
  <c r="L31" i="165" s="1"/>
  <c r="L31" i="166" a="1"/>
  <c r="L31" i="166" s="1"/>
  <c r="M31" i="167" s="1"/>
  <c r="L32" i="165" a="1"/>
  <c r="L32" i="165" s="1"/>
  <c r="L32" i="166" a="1"/>
  <c r="L32" i="166" s="1"/>
  <c r="M32" i="167" s="1"/>
  <c r="L33" i="165" a="1"/>
  <c r="L33" i="165" s="1"/>
  <c r="L33" i="166" a="1"/>
  <c r="L33" i="166" s="1"/>
  <c r="M33" i="167" s="1"/>
  <c r="L35" i="165" a="1"/>
  <c r="L35" i="165" s="1"/>
  <c r="L35" i="166" a="1"/>
  <c r="L35" i="166" s="1"/>
  <c r="M35" i="167" s="1"/>
  <c r="L36" i="165" a="1"/>
  <c r="L36" i="165" s="1"/>
  <c r="L36" i="166" a="1"/>
  <c r="L36" i="166" s="1"/>
  <c r="M36" i="167" s="1"/>
  <c r="L37" i="165" a="1"/>
  <c r="L37" i="165" s="1"/>
  <c r="L37" i="166" a="1"/>
  <c r="L37" i="166" s="1"/>
  <c r="M37" i="167" s="1"/>
  <c r="L38" i="165" a="1"/>
  <c r="L38" i="165" s="1"/>
  <c r="L38" i="166" a="1"/>
  <c r="L38" i="166" s="1"/>
  <c r="M38" i="167" s="1"/>
  <c r="L39" i="165" a="1"/>
  <c r="L39" i="165" s="1"/>
  <c r="L39" i="166" a="1"/>
  <c r="L39" i="166" s="1"/>
  <c r="M39" i="167" s="1"/>
  <c r="L41" i="165" a="1"/>
  <c r="L41" i="165" s="1"/>
  <c r="L41" i="166" a="1"/>
  <c r="L41" i="166" s="1"/>
  <c r="M41" i="167" s="1"/>
  <c r="L42" i="165" a="1"/>
  <c r="L42" i="165" s="1"/>
  <c r="L42" i="166" a="1"/>
  <c r="L42" i="166" s="1"/>
  <c r="M42" i="167" s="1"/>
  <c r="L44" i="166" a="1"/>
  <c r="L44" i="166" s="1"/>
  <c r="L45" i="165" a="1"/>
  <c r="L45" i="165" s="1"/>
  <c r="L45" i="166" a="1"/>
  <c r="L45" i="166" s="1"/>
  <c r="L46" i="165" a="1"/>
  <c r="L46" i="165" s="1"/>
  <c r="L46" i="166" a="1"/>
  <c r="L46" i="166" s="1"/>
  <c r="L47" i="165" a="1"/>
  <c r="L47" i="165" s="1"/>
  <c r="L47" i="166" a="1"/>
  <c r="L47" i="166" s="1"/>
  <c r="L48" i="165" a="1"/>
  <c r="L48" i="165" s="1"/>
  <c r="L48" i="166" a="1"/>
  <c r="L48" i="166" s="1"/>
  <c r="L49" i="165" a="1"/>
  <c r="L49" i="165" s="1"/>
  <c r="L49" i="166" a="1"/>
  <c r="L49" i="166" s="1"/>
  <c r="L50" i="165" a="1"/>
  <c r="L50" i="165" s="1"/>
  <c r="L50" i="166" a="1"/>
  <c r="L50" i="166" s="1"/>
  <c r="L51" i="165" a="1"/>
  <c r="L51" i="165" s="1"/>
  <c r="L51" i="166" a="1"/>
  <c r="L51" i="166" s="1"/>
  <c r="L52" i="165" a="1"/>
  <c r="L52" i="165" s="1"/>
  <c r="L52" i="166" a="1"/>
  <c r="L52" i="166" s="1"/>
  <c r="L53" i="165" a="1"/>
  <c r="L53" i="165" s="1"/>
  <c r="L53" i="166" a="1"/>
  <c r="L53" i="166" s="1"/>
  <c r="L54" i="165" a="1"/>
  <c r="L54" i="165" s="1"/>
  <c r="L54" i="166" a="1"/>
  <c r="L54" i="166" s="1"/>
  <c r="L55" i="165" a="1"/>
  <c r="L55" i="165" s="1"/>
  <c r="L55" i="166" a="1"/>
  <c r="L55" i="166" s="1"/>
  <c r="L56" i="165" a="1"/>
  <c r="L56" i="165" s="1"/>
  <c r="L56" i="166" a="1"/>
  <c r="L56" i="166" s="1"/>
  <c r="L57" i="165" a="1"/>
  <c r="L57" i="165" s="1"/>
  <c r="L57" i="166" a="1"/>
  <c r="L57" i="166" s="1"/>
  <c r="L59" i="166" a="1"/>
  <c r="L59" i="166" s="1"/>
  <c r="L60" i="165" a="1"/>
  <c r="L60" i="165" s="1"/>
  <c r="L60" i="166" a="1"/>
  <c r="L60" i="166" s="1"/>
  <c r="L61" i="165" a="1"/>
  <c r="L61" i="165" s="1"/>
  <c r="L61" i="166" a="1"/>
  <c r="L61" i="166" s="1"/>
  <c r="L62" i="165" a="1"/>
  <c r="L62" i="165" s="1"/>
  <c r="L62" i="166" a="1"/>
  <c r="L62" i="166" s="1"/>
  <c r="L64" i="165" a="1"/>
  <c r="L64" i="165" s="1"/>
  <c r="L64" i="166" a="1"/>
  <c r="L64" i="166" s="1"/>
  <c r="L65" i="165" a="1"/>
  <c r="L65" i="165" s="1"/>
  <c r="L65" i="166" a="1"/>
  <c r="L65" i="166" s="1"/>
  <c r="L66" i="165" a="1"/>
  <c r="L66" i="165" s="1"/>
  <c r="L66" i="166" a="1"/>
  <c r="L66" i="166" s="1"/>
  <c r="L67" i="165" a="1"/>
  <c r="L67" i="165" s="1"/>
  <c r="L67" i="166" a="1"/>
  <c r="L67" i="166" s="1"/>
  <c r="L72" i="166" a="1"/>
  <c r="L72" i="166" s="1"/>
  <c r="L73" i="165" a="1"/>
  <c r="L73" i="165" s="1"/>
  <c r="L73" i="166" a="1"/>
  <c r="L73" i="166" s="1"/>
  <c r="L74" i="165" a="1"/>
  <c r="L74" i="165" s="1"/>
  <c r="L74" i="166" a="1"/>
  <c r="L74" i="166" s="1"/>
  <c r="L75" i="165" a="1"/>
  <c r="L75" i="165" s="1"/>
  <c r="L75" i="166" a="1"/>
  <c r="L75" i="166" s="1"/>
  <c r="L76" i="165" a="1"/>
  <c r="L76" i="165" s="1"/>
  <c r="L76" i="166" a="1"/>
  <c r="L76" i="166" s="1"/>
  <c r="L77" i="165" a="1"/>
  <c r="L77" i="165" s="1"/>
  <c r="L77" i="166" a="1"/>
  <c r="L77" i="166" s="1"/>
  <c r="L78" i="165" a="1"/>
  <c r="L78" i="165" s="1"/>
  <c r="L78" i="166" a="1"/>
  <c r="L78" i="166" s="1"/>
  <c r="L79" i="165" a="1"/>
  <c r="L79" i="165" s="1"/>
  <c r="L79" i="166" a="1"/>
  <c r="L79" i="166" s="1"/>
  <c r="L80" i="165" a="1"/>
  <c r="L80" i="165" s="1"/>
  <c r="L80" i="166" a="1"/>
  <c r="L80" i="166" s="1"/>
  <c r="L81" i="165" a="1"/>
  <c r="L81" i="165" s="1"/>
  <c r="L81" i="166" a="1"/>
  <c r="L81" i="166" s="1"/>
  <c r="L82" i="165" a="1"/>
  <c r="L82" i="165" s="1"/>
  <c r="L82" i="166" a="1"/>
  <c r="L82" i="166" s="1"/>
  <c r="L85" i="165" a="1"/>
  <c r="L85" i="165" s="1"/>
  <c r="L85" i="166" a="1"/>
  <c r="L85" i="166" s="1"/>
  <c r="L86" i="165" a="1"/>
  <c r="L86" i="165" s="1"/>
  <c r="L86" i="166" a="1"/>
  <c r="L86" i="166" s="1"/>
  <c r="L88" i="165" a="1"/>
  <c r="L88" i="165" s="1"/>
  <c r="L88" i="166" a="1"/>
  <c r="L88" i="166" s="1"/>
  <c r="L90" i="165" a="1"/>
  <c r="L90" i="165" s="1"/>
  <c r="L90" i="166" a="1"/>
  <c r="L90" i="166" s="1"/>
  <c r="L91" i="165" a="1"/>
  <c r="L91" i="165" s="1"/>
  <c r="L91" i="166" a="1"/>
  <c r="L91" i="166" s="1"/>
  <c r="K6" i="166" a="1"/>
  <c r="K6" i="166" s="1"/>
  <c r="L6" i="167" s="1"/>
  <c r="K7" i="165" a="1"/>
  <c r="K7" i="165" s="1"/>
  <c r="K7" i="166" a="1"/>
  <c r="K7" i="166" s="1"/>
  <c r="L7" i="167" s="1"/>
  <c r="K8" i="165" a="1"/>
  <c r="K8" i="165" s="1"/>
  <c r="K8" i="166" a="1"/>
  <c r="K8" i="166" s="1"/>
  <c r="L8" i="167" s="1"/>
  <c r="K9" i="165" a="1"/>
  <c r="K9" i="165" s="1"/>
  <c r="K9" i="166" a="1"/>
  <c r="K9" i="166" s="1"/>
  <c r="L9" i="167" s="1"/>
  <c r="K10" i="165" a="1"/>
  <c r="K10" i="165" s="1"/>
  <c r="K10" i="166" a="1"/>
  <c r="K10" i="166" s="1"/>
  <c r="L10" i="167" s="1"/>
  <c r="K13" i="165" a="1"/>
  <c r="K13" i="165" s="1"/>
  <c r="K13" i="166" a="1"/>
  <c r="K13" i="166" s="1"/>
  <c r="L13" i="167" s="1"/>
  <c r="K14" i="165" a="1"/>
  <c r="K14" i="165" s="1"/>
  <c r="K14" i="166" a="1"/>
  <c r="K14" i="166" s="1"/>
  <c r="L14" i="167" s="1"/>
  <c r="K16" i="165" a="1"/>
  <c r="K16" i="165" s="1"/>
  <c r="K16" i="166" a="1"/>
  <c r="K16" i="166" s="1"/>
  <c r="L16" i="167" s="1"/>
  <c r="K18" i="165" a="1"/>
  <c r="K18" i="165" s="1"/>
  <c r="K18" i="166" a="1"/>
  <c r="K18" i="166" s="1"/>
  <c r="L18" i="167" s="1"/>
  <c r="K19" i="165" a="1"/>
  <c r="K19" i="165" s="1"/>
  <c r="K19" i="166" a="1"/>
  <c r="K19" i="166" s="1"/>
  <c r="L19" i="167" s="1"/>
  <c r="K21" i="165" a="1"/>
  <c r="K21" i="165" s="1"/>
  <c r="K21" i="166" a="1"/>
  <c r="K21" i="166" s="1"/>
  <c r="L21" i="167" s="1"/>
  <c r="K22" i="165" a="1"/>
  <c r="K22" i="165" s="1"/>
  <c r="K22" i="166" a="1"/>
  <c r="K22" i="166" s="1"/>
  <c r="L22" i="167" s="1"/>
  <c r="K23" i="165" a="1"/>
  <c r="K23" i="165" s="1"/>
  <c r="K23" i="166" a="1"/>
  <c r="K23" i="166" s="1"/>
  <c r="L23" i="167" s="1"/>
  <c r="K24" i="165" a="1"/>
  <c r="K24" i="165" s="1"/>
  <c r="K24" i="166" a="1"/>
  <c r="K24" i="166" s="1"/>
  <c r="L24" i="167" s="1"/>
  <c r="K25" i="165" a="1"/>
  <c r="K25" i="165" s="1"/>
  <c r="K25" i="166" a="1"/>
  <c r="K25" i="166" s="1"/>
  <c r="L25" i="167" s="1"/>
  <c r="K26" i="165" a="1"/>
  <c r="K26" i="165" s="1"/>
  <c r="K26" i="166" a="1"/>
  <c r="K26" i="166" s="1"/>
  <c r="L26" i="167" s="1"/>
  <c r="K28" i="165" a="1"/>
  <c r="K28" i="165" s="1"/>
  <c r="K28" i="166" a="1"/>
  <c r="K28" i="166" s="1"/>
  <c r="L28" i="167" s="1"/>
  <c r="K29" i="165" a="1"/>
  <c r="K29" i="165" s="1"/>
  <c r="K29" i="166" a="1"/>
  <c r="K29" i="166" s="1"/>
  <c r="L29" i="167" s="1"/>
  <c r="K30" i="165" a="1"/>
  <c r="K30" i="165" s="1"/>
  <c r="K30" i="166" a="1"/>
  <c r="K30" i="166" s="1"/>
  <c r="L30" i="167" s="1"/>
  <c r="K31" i="165" a="1"/>
  <c r="K31" i="165" s="1"/>
  <c r="K31" i="166" a="1"/>
  <c r="K31" i="166" s="1"/>
  <c r="L31" i="167" s="1"/>
  <c r="K32" i="165" a="1"/>
  <c r="K32" i="165" s="1"/>
  <c r="K32" i="166" a="1"/>
  <c r="K32" i="166" s="1"/>
  <c r="L32" i="167" s="1"/>
  <c r="K33" i="165" a="1"/>
  <c r="K33" i="165" s="1"/>
  <c r="K33" i="166" a="1"/>
  <c r="K33" i="166" s="1"/>
  <c r="L33" i="167" s="1"/>
  <c r="K35" i="165" a="1"/>
  <c r="K35" i="165" s="1"/>
  <c r="K35" i="166" a="1"/>
  <c r="K35" i="166" s="1"/>
  <c r="L35" i="167" s="1"/>
  <c r="K36" i="165" a="1"/>
  <c r="K36" i="165" s="1"/>
  <c r="K36" i="166" a="1"/>
  <c r="K36" i="166" s="1"/>
  <c r="L36" i="167" s="1"/>
  <c r="K37" i="165" a="1"/>
  <c r="K37" i="165" s="1"/>
  <c r="K37" i="166" a="1"/>
  <c r="K37" i="166" s="1"/>
  <c r="L37" i="167" s="1"/>
  <c r="K38" i="165" a="1"/>
  <c r="K38" i="165" s="1"/>
  <c r="K38" i="166" a="1"/>
  <c r="K38" i="166" s="1"/>
  <c r="L38" i="167" s="1"/>
  <c r="K39" i="165" a="1"/>
  <c r="K39" i="165" s="1"/>
  <c r="K39" i="166" a="1"/>
  <c r="K39" i="166" s="1"/>
  <c r="L39" i="167" s="1"/>
  <c r="K41" i="165" a="1"/>
  <c r="K41" i="165" s="1"/>
  <c r="K41" i="166" a="1"/>
  <c r="K41" i="166" s="1"/>
  <c r="L41" i="167" s="1"/>
  <c r="K42" i="165" a="1"/>
  <c r="K42" i="165" s="1"/>
  <c r="K42" i="166" a="1"/>
  <c r="K42" i="166" s="1"/>
  <c r="L42" i="167" s="1"/>
  <c r="K44" i="166" a="1"/>
  <c r="K44" i="166" s="1"/>
  <c r="K45" i="165" a="1"/>
  <c r="K45" i="165" s="1"/>
  <c r="K45" i="166" a="1"/>
  <c r="K45" i="166" s="1"/>
  <c r="K46" i="165" a="1"/>
  <c r="K46" i="165" s="1"/>
  <c r="K46" i="166" a="1"/>
  <c r="K46" i="166" s="1"/>
  <c r="K47" i="165" a="1"/>
  <c r="K47" i="165" s="1"/>
  <c r="K47" i="166" a="1"/>
  <c r="K47" i="166" s="1"/>
  <c r="K48" i="165" a="1"/>
  <c r="K48" i="165" s="1"/>
  <c r="K48" i="166" a="1"/>
  <c r="K48" i="166" s="1"/>
  <c r="K49" i="165" a="1"/>
  <c r="K49" i="165" s="1"/>
  <c r="K49" i="166" a="1"/>
  <c r="K49" i="166" s="1"/>
  <c r="K50" i="165" a="1"/>
  <c r="K50" i="165" s="1"/>
  <c r="K50" i="166" a="1"/>
  <c r="K50" i="166" s="1"/>
  <c r="K51" i="165" a="1"/>
  <c r="K51" i="165" s="1"/>
  <c r="K51" i="166" a="1"/>
  <c r="K51" i="166" s="1"/>
  <c r="K52" i="165" a="1"/>
  <c r="K52" i="165" s="1"/>
  <c r="K52" i="166" a="1"/>
  <c r="K52" i="166" s="1"/>
  <c r="K53" i="165" a="1"/>
  <c r="K53" i="165" s="1"/>
  <c r="K53" i="166" a="1"/>
  <c r="K53" i="166" s="1"/>
  <c r="K54" i="165" a="1"/>
  <c r="K54" i="165" s="1"/>
  <c r="K54" i="166" a="1"/>
  <c r="K54" i="166" s="1"/>
  <c r="K55" i="165" a="1"/>
  <c r="K55" i="165" s="1"/>
  <c r="K55" i="166" a="1"/>
  <c r="K55" i="166" s="1"/>
  <c r="K56" i="165" a="1"/>
  <c r="K56" i="165" s="1"/>
  <c r="K56" i="166" a="1"/>
  <c r="K56" i="166" s="1"/>
  <c r="K57" i="165" a="1"/>
  <c r="K57" i="165" s="1"/>
  <c r="K57" i="166" a="1"/>
  <c r="K57" i="166" s="1"/>
  <c r="K59" i="166" a="1"/>
  <c r="K59" i="166" s="1"/>
  <c r="K60" i="165" a="1"/>
  <c r="K60" i="165" s="1"/>
  <c r="K60" i="166" a="1"/>
  <c r="K60" i="166" s="1"/>
  <c r="K61" i="165" a="1"/>
  <c r="K61" i="165" s="1"/>
  <c r="K61" i="166" a="1"/>
  <c r="K61" i="166" s="1"/>
  <c r="K62" i="165" a="1"/>
  <c r="K62" i="165" s="1"/>
  <c r="K62" i="166" a="1"/>
  <c r="K62" i="166" s="1"/>
  <c r="K64" i="165" a="1"/>
  <c r="K64" i="165" s="1"/>
  <c r="K64" i="166" a="1"/>
  <c r="K64" i="166" s="1"/>
  <c r="K65" i="165" a="1"/>
  <c r="K65" i="165" s="1"/>
  <c r="K65" i="166" a="1"/>
  <c r="K65" i="166" s="1"/>
  <c r="K66" i="165" a="1"/>
  <c r="K66" i="165" s="1"/>
  <c r="K66" i="166" a="1"/>
  <c r="K66" i="166" s="1"/>
  <c r="K67" i="165" a="1"/>
  <c r="K67" i="165" s="1"/>
  <c r="K67" i="166" a="1"/>
  <c r="K67" i="166" s="1"/>
  <c r="K72" i="166" a="1"/>
  <c r="K72" i="166" s="1"/>
  <c r="K73" i="165" a="1"/>
  <c r="K73" i="165" s="1"/>
  <c r="K73" i="166" a="1"/>
  <c r="K73" i="166" s="1"/>
  <c r="K74" i="165" a="1"/>
  <c r="K74" i="165" s="1"/>
  <c r="K74" i="166" a="1"/>
  <c r="K74" i="166" s="1"/>
  <c r="K75" i="165" a="1"/>
  <c r="K75" i="165" s="1"/>
  <c r="K75" i="166" a="1"/>
  <c r="K75" i="166" s="1"/>
  <c r="K76" i="165" a="1"/>
  <c r="K76" i="165" s="1"/>
  <c r="K76" i="166" a="1"/>
  <c r="K76" i="166" s="1"/>
  <c r="K77" i="165" a="1"/>
  <c r="K77" i="165" s="1"/>
  <c r="K77" i="166" a="1"/>
  <c r="K77" i="166" s="1"/>
  <c r="K78" i="165" a="1"/>
  <c r="K78" i="165" s="1"/>
  <c r="K78" i="166" a="1"/>
  <c r="K78" i="166" s="1"/>
  <c r="K79" i="165" a="1"/>
  <c r="K79" i="165" s="1"/>
  <c r="K79" i="166" a="1"/>
  <c r="K79" i="166" s="1"/>
  <c r="K80" i="165" a="1"/>
  <c r="K80" i="165" s="1"/>
  <c r="K80" i="166" a="1"/>
  <c r="K80" i="166" s="1"/>
  <c r="K81" i="165" a="1"/>
  <c r="K81" i="165" s="1"/>
  <c r="K81" i="166" a="1"/>
  <c r="K81" i="166" s="1"/>
  <c r="K82" i="165" a="1"/>
  <c r="K82" i="165" s="1"/>
  <c r="K82" i="166" a="1"/>
  <c r="K82" i="166" s="1"/>
  <c r="K85" i="165" a="1"/>
  <c r="K85" i="165" s="1"/>
  <c r="K85" i="166" a="1"/>
  <c r="K85" i="166" s="1"/>
  <c r="K86" i="165" a="1"/>
  <c r="K86" i="165" s="1"/>
  <c r="K86" i="166" a="1"/>
  <c r="K86" i="166" s="1"/>
  <c r="K88" i="165" a="1"/>
  <c r="K88" i="165" s="1"/>
  <c r="K88" i="166" a="1"/>
  <c r="K88" i="166" s="1"/>
  <c r="K90" i="165" a="1"/>
  <c r="K90" i="165" s="1"/>
  <c r="K90" i="166" a="1"/>
  <c r="K90" i="166" s="1"/>
  <c r="K91" i="165" a="1"/>
  <c r="K91" i="165" s="1"/>
  <c r="K91" i="166" a="1"/>
  <c r="K91" i="166" s="1"/>
  <c r="J6" i="166" a="1"/>
  <c r="J6" i="166" s="1"/>
  <c r="K6" i="167" s="1"/>
  <c r="J7" i="165" a="1"/>
  <c r="J7" i="165" s="1"/>
  <c r="J7" i="166" a="1"/>
  <c r="J7" i="166" s="1"/>
  <c r="K7" i="167" s="1"/>
  <c r="J8" i="165" a="1"/>
  <c r="J8" i="165" s="1"/>
  <c r="J8" i="166" a="1"/>
  <c r="J8" i="166" s="1"/>
  <c r="K8" i="167" s="1"/>
  <c r="J9" i="165" a="1"/>
  <c r="J9" i="165" s="1"/>
  <c r="J9" i="166" a="1"/>
  <c r="J9" i="166" s="1"/>
  <c r="K9" i="167" s="1"/>
  <c r="J10" i="165" a="1"/>
  <c r="J10" i="165" s="1"/>
  <c r="J10" i="166" a="1"/>
  <c r="J10" i="166" s="1"/>
  <c r="K10" i="167" s="1"/>
  <c r="J13" i="165" a="1"/>
  <c r="J13" i="165" s="1"/>
  <c r="J13" i="166" a="1"/>
  <c r="J13" i="166" s="1"/>
  <c r="K13" i="167" s="1"/>
  <c r="J14" i="165" a="1"/>
  <c r="J14" i="165" s="1"/>
  <c r="J14" i="166" a="1"/>
  <c r="J14" i="166" s="1"/>
  <c r="K14" i="167" s="1"/>
  <c r="J16" i="165" a="1"/>
  <c r="J16" i="165" s="1"/>
  <c r="J16" i="166" a="1"/>
  <c r="J16" i="166" s="1"/>
  <c r="K16" i="167" s="1"/>
  <c r="J18" i="165" a="1"/>
  <c r="J18" i="165" s="1"/>
  <c r="J18" i="166" a="1"/>
  <c r="J18" i="166" s="1"/>
  <c r="K18" i="167" s="1"/>
  <c r="J19" i="165" a="1"/>
  <c r="J19" i="165" s="1"/>
  <c r="J19" i="166" a="1"/>
  <c r="J19" i="166" s="1"/>
  <c r="K19" i="167" s="1"/>
  <c r="J21" i="165" a="1"/>
  <c r="J21" i="165" s="1"/>
  <c r="J21" i="166" a="1"/>
  <c r="J21" i="166" s="1"/>
  <c r="K21" i="167" s="1"/>
  <c r="J22" i="165" a="1"/>
  <c r="J22" i="165" s="1"/>
  <c r="J22" i="166" a="1"/>
  <c r="J22" i="166" s="1"/>
  <c r="K22" i="167" s="1"/>
  <c r="J23" i="165" a="1"/>
  <c r="J23" i="165" s="1"/>
  <c r="J23" i="166" a="1"/>
  <c r="J23" i="166" s="1"/>
  <c r="K23" i="167" s="1"/>
  <c r="J24" i="165" a="1"/>
  <c r="J24" i="165" s="1"/>
  <c r="J24" i="166" a="1"/>
  <c r="J24" i="166" s="1"/>
  <c r="K24" i="167" s="1"/>
  <c r="J25" i="165" a="1"/>
  <c r="J25" i="165" s="1"/>
  <c r="J25" i="166" a="1"/>
  <c r="J25" i="166" s="1"/>
  <c r="K25" i="167" s="1"/>
  <c r="J26" i="165" a="1"/>
  <c r="J26" i="165" s="1"/>
  <c r="J26" i="166" a="1"/>
  <c r="J26" i="166" s="1"/>
  <c r="K26" i="167" s="1"/>
  <c r="J28" i="165" a="1"/>
  <c r="J28" i="165" s="1"/>
  <c r="J28" i="166" a="1"/>
  <c r="J28" i="166" s="1"/>
  <c r="K28" i="167" s="1"/>
  <c r="J29" i="165" a="1"/>
  <c r="J29" i="165" s="1"/>
  <c r="J29" i="166" a="1"/>
  <c r="J29" i="166" s="1"/>
  <c r="K29" i="167" s="1"/>
  <c r="J30" i="165" a="1"/>
  <c r="J30" i="165" s="1"/>
  <c r="J30" i="166" a="1"/>
  <c r="J30" i="166" s="1"/>
  <c r="K30" i="167" s="1"/>
  <c r="J31" i="165" a="1"/>
  <c r="J31" i="165" s="1"/>
  <c r="J31" i="166" a="1"/>
  <c r="J31" i="166" s="1"/>
  <c r="K31" i="167" s="1"/>
  <c r="J32" i="165" a="1"/>
  <c r="J32" i="165" s="1"/>
  <c r="J32" i="166" a="1"/>
  <c r="J32" i="166" s="1"/>
  <c r="K32" i="167" s="1"/>
  <c r="J33" i="165" a="1"/>
  <c r="J33" i="165" s="1"/>
  <c r="J33" i="166" a="1"/>
  <c r="J33" i="166" s="1"/>
  <c r="K33" i="167" s="1"/>
  <c r="J35" i="165" a="1"/>
  <c r="J35" i="165" s="1"/>
  <c r="J35" i="166" a="1"/>
  <c r="J35" i="166" s="1"/>
  <c r="K35" i="167" s="1"/>
  <c r="J36" i="165" a="1"/>
  <c r="J36" i="165" s="1"/>
  <c r="J36" i="166" a="1"/>
  <c r="J36" i="166" s="1"/>
  <c r="K36" i="167" s="1"/>
  <c r="J37" i="165" a="1"/>
  <c r="J37" i="165" s="1"/>
  <c r="J37" i="166" a="1"/>
  <c r="J37" i="166" s="1"/>
  <c r="K37" i="167" s="1"/>
  <c r="J38" i="165" a="1"/>
  <c r="J38" i="165" s="1"/>
  <c r="J38" i="166" a="1"/>
  <c r="J38" i="166" s="1"/>
  <c r="K38" i="167" s="1"/>
  <c r="J39" i="165" a="1"/>
  <c r="J39" i="165" s="1"/>
  <c r="J39" i="166" a="1"/>
  <c r="J39" i="166" s="1"/>
  <c r="K39" i="167" s="1"/>
  <c r="J41" i="165" a="1"/>
  <c r="J41" i="165" s="1"/>
  <c r="J41" i="166" a="1"/>
  <c r="J41" i="166" s="1"/>
  <c r="K41" i="167" s="1"/>
  <c r="J42" i="165" a="1"/>
  <c r="J42" i="165" s="1"/>
  <c r="J42" i="166" a="1"/>
  <c r="J42" i="166" s="1"/>
  <c r="K42" i="167" s="1"/>
  <c r="J44" i="166" a="1"/>
  <c r="J44" i="166" s="1"/>
  <c r="J45" i="165" a="1"/>
  <c r="J45" i="165" s="1"/>
  <c r="J45" i="166" a="1"/>
  <c r="J45" i="166" s="1"/>
  <c r="J46" i="165" a="1"/>
  <c r="J46" i="165" s="1"/>
  <c r="J46" i="166" a="1"/>
  <c r="J46" i="166" s="1"/>
  <c r="J47" i="165" a="1"/>
  <c r="J47" i="165" s="1"/>
  <c r="J47" i="166" a="1"/>
  <c r="J47" i="166" s="1"/>
  <c r="J48" i="165" a="1"/>
  <c r="J48" i="165" s="1"/>
  <c r="J48" i="166" a="1"/>
  <c r="J48" i="166" s="1"/>
  <c r="J49" i="165" a="1"/>
  <c r="J49" i="165" s="1"/>
  <c r="J49" i="166" a="1"/>
  <c r="J49" i="166" s="1"/>
  <c r="J50" i="165" a="1"/>
  <c r="J50" i="165" s="1"/>
  <c r="J50" i="166" a="1"/>
  <c r="J50" i="166" s="1"/>
  <c r="J51" i="165" a="1"/>
  <c r="J51" i="165" s="1"/>
  <c r="J51" i="166" a="1"/>
  <c r="J51" i="166" s="1"/>
  <c r="J52" i="165" a="1"/>
  <c r="J52" i="165" s="1"/>
  <c r="J52" i="166" a="1"/>
  <c r="J52" i="166" s="1"/>
  <c r="J53" i="165" a="1"/>
  <c r="J53" i="165" s="1"/>
  <c r="J53" i="166" a="1"/>
  <c r="J53" i="166" s="1"/>
  <c r="J54" i="165" a="1"/>
  <c r="J54" i="165" s="1"/>
  <c r="J54" i="166" a="1"/>
  <c r="J54" i="166" s="1"/>
  <c r="J55" i="165" a="1"/>
  <c r="J55" i="165" s="1"/>
  <c r="J55" i="166" a="1"/>
  <c r="J55" i="166" s="1"/>
  <c r="J56" i="165" a="1"/>
  <c r="J56" i="165" s="1"/>
  <c r="J56" i="166" a="1"/>
  <c r="J56" i="166" s="1"/>
  <c r="J57" i="165" a="1"/>
  <c r="J57" i="165" s="1"/>
  <c r="J57" i="166" a="1"/>
  <c r="J57" i="166" s="1"/>
  <c r="J59" i="166" a="1"/>
  <c r="J59" i="166" s="1"/>
  <c r="J60" i="165" a="1"/>
  <c r="J60" i="165" s="1"/>
  <c r="J60" i="166" a="1"/>
  <c r="J60" i="166" s="1"/>
  <c r="J61" i="165" a="1"/>
  <c r="J61" i="165" s="1"/>
  <c r="J61" i="166" a="1"/>
  <c r="J61" i="166" s="1"/>
  <c r="J62" i="165" a="1"/>
  <c r="J62" i="165" s="1"/>
  <c r="J62" i="166" a="1"/>
  <c r="J62" i="166" s="1"/>
  <c r="J64" i="165" a="1"/>
  <c r="J64" i="165" s="1"/>
  <c r="J64" i="166" a="1"/>
  <c r="J64" i="166" s="1"/>
  <c r="J65" i="165" a="1"/>
  <c r="J65" i="165" s="1"/>
  <c r="J65" i="166" a="1"/>
  <c r="J65" i="166" s="1"/>
  <c r="J66" i="165" a="1"/>
  <c r="J66" i="165" s="1"/>
  <c r="J66" i="166" a="1"/>
  <c r="J66" i="166" s="1"/>
  <c r="J67" i="165" a="1"/>
  <c r="J67" i="165" s="1"/>
  <c r="J67" i="166" a="1"/>
  <c r="J67" i="166" s="1"/>
  <c r="J72" i="166" a="1"/>
  <c r="J72" i="166" s="1"/>
  <c r="J73" i="165" a="1"/>
  <c r="J73" i="165" s="1"/>
  <c r="J73" i="166" a="1"/>
  <c r="J73" i="166" s="1"/>
  <c r="J74" i="165" a="1"/>
  <c r="J74" i="165" s="1"/>
  <c r="J74" i="166" a="1"/>
  <c r="J74" i="166" s="1"/>
  <c r="J75" i="165" a="1"/>
  <c r="J75" i="165" s="1"/>
  <c r="J75" i="166" a="1"/>
  <c r="J75" i="166" s="1"/>
  <c r="J76" i="165" a="1"/>
  <c r="J76" i="165" s="1"/>
  <c r="J76" i="166" a="1"/>
  <c r="J76" i="166" s="1"/>
  <c r="J77" i="165" a="1"/>
  <c r="J77" i="165" s="1"/>
  <c r="J77" i="166" a="1"/>
  <c r="J77" i="166" s="1"/>
  <c r="J78" i="165" a="1"/>
  <c r="J78" i="165" s="1"/>
  <c r="J78" i="166" a="1"/>
  <c r="J78" i="166" s="1"/>
  <c r="J79" i="165" a="1"/>
  <c r="J79" i="165" s="1"/>
  <c r="J79" i="166" a="1"/>
  <c r="J79" i="166" s="1"/>
  <c r="J80" i="165" a="1"/>
  <c r="J80" i="165" s="1"/>
  <c r="J80" i="166" a="1"/>
  <c r="J80" i="166" s="1"/>
  <c r="J81" i="165" a="1"/>
  <c r="J81" i="165" s="1"/>
  <c r="J81" i="166" a="1"/>
  <c r="J81" i="166" s="1"/>
  <c r="J82" i="165" a="1"/>
  <c r="J82" i="165" s="1"/>
  <c r="J82" i="166" a="1"/>
  <c r="J82" i="166" s="1"/>
  <c r="J85" i="165" a="1"/>
  <c r="J85" i="165" s="1"/>
  <c r="J85" i="166" a="1"/>
  <c r="J85" i="166" s="1"/>
  <c r="J86" i="165" a="1"/>
  <c r="J86" i="165" s="1"/>
  <c r="J86" i="166" a="1"/>
  <c r="J86" i="166" s="1"/>
  <c r="J88" i="165" a="1"/>
  <c r="J88" i="165" s="1"/>
  <c r="J88" i="166" a="1"/>
  <c r="J88" i="166" s="1"/>
  <c r="J90" i="165" a="1"/>
  <c r="J90" i="165" s="1"/>
  <c r="J90" i="166" a="1"/>
  <c r="J90" i="166" s="1"/>
  <c r="J91" i="165" a="1"/>
  <c r="J91" i="165" s="1"/>
  <c r="J91" i="166" a="1"/>
  <c r="J91" i="166" s="1"/>
  <c r="I6" i="165" a="1"/>
  <c r="I6" i="165" s="1"/>
  <c r="I6" i="166" a="1"/>
  <c r="I6" i="166" s="1"/>
  <c r="J6" i="167" s="1"/>
  <c r="I7" i="165" a="1"/>
  <c r="I7" i="165" s="1"/>
  <c r="I7" i="166" a="1"/>
  <c r="I7" i="166" s="1"/>
  <c r="J7" i="167" s="1"/>
  <c r="I8" i="165" a="1"/>
  <c r="I8" i="165" s="1"/>
  <c r="I8" i="166" a="1"/>
  <c r="I8" i="166" s="1"/>
  <c r="J8" i="167" s="1"/>
  <c r="I9" i="165" a="1"/>
  <c r="I9" i="165" s="1"/>
  <c r="I9" i="166" a="1"/>
  <c r="I9" i="166" s="1"/>
  <c r="J9" i="167" s="1"/>
  <c r="I10" i="165" a="1"/>
  <c r="I10" i="165" s="1"/>
  <c r="I10" i="166" a="1"/>
  <c r="I10" i="166" s="1"/>
  <c r="J10" i="167" s="1"/>
  <c r="I13" i="165" a="1"/>
  <c r="I13" i="165" s="1"/>
  <c r="I13" i="166" a="1"/>
  <c r="I13" i="166" s="1"/>
  <c r="J13" i="167" s="1"/>
  <c r="I14" i="165" a="1"/>
  <c r="I14" i="165" s="1"/>
  <c r="I14" i="166" a="1"/>
  <c r="I14" i="166" s="1"/>
  <c r="J14" i="167" s="1"/>
  <c r="I16" i="165" a="1"/>
  <c r="I16" i="165" s="1"/>
  <c r="I16" i="166" a="1"/>
  <c r="I16" i="166" s="1"/>
  <c r="J16" i="167" s="1"/>
  <c r="I18" i="165" a="1"/>
  <c r="I18" i="165" s="1"/>
  <c r="I18" i="166" a="1"/>
  <c r="I18" i="166" s="1"/>
  <c r="J18" i="167" s="1"/>
  <c r="I19" i="165" a="1"/>
  <c r="I19" i="165" s="1"/>
  <c r="I19" i="166" a="1"/>
  <c r="I19" i="166" s="1"/>
  <c r="J19" i="167" s="1"/>
  <c r="I21" i="165" a="1"/>
  <c r="I21" i="165" s="1"/>
  <c r="I21" i="166" a="1"/>
  <c r="I21" i="166" s="1"/>
  <c r="J21" i="167" s="1"/>
  <c r="I22" i="165" a="1"/>
  <c r="I22" i="165" s="1"/>
  <c r="I22" i="166" a="1"/>
  <c r="I22" i="166" s="1"/>
  <c r="J22" i="167" s="1"/>
  <c r="I23" i="165" a="1"/>
  <c r="I23" i="165" s="1"/>
  <c r="I23" i="166" a="1"/>
  <c r="I23" i="166" s="1"/>
  <c r="J23" i="167" s="1"/>
  <c r="I24" i="165" a="1"/>
  <c r="I24" i="165" s="1"/>
  <c r="I24" i="166" a="1"/>
  <c r="I24" i="166" s="1"/>
  <c r="J24" i="167" s="1"/>
  <c r="I25" i="165" a="1"/>
  <c r="I25" i="165" s="1"/>
  <c r="I25" i="166" a="1"/>
  <c r="I25" i="166" s="1"/>
  <c r="J25" i="167" s="1"/>
  <c r="I26" i="165" a="1"/>
  <c r="I26" i="165" s="1"/>
  <c r="I26" i="166" a="1"/>
  <c r="I26" i="166" s="1"/>
  <c r="J26" i="167" s="1"/>
  <c r="I28" i="165" a="1"/>
  <c r="I28" i="165" s="1"/>
  <c r="I28" i="166" a="1"/>
  <c r="I28" i="166" s="1"/>
  <c r="J28" i="167" s="1"/>
  <c r="I29" i="165" a="1"/>
  <c r="I29" i="165" s="1"/>
  <c r="I29" i="166" a="1"/>
  <c r="I29" i="166" s="1"/>
  <c r="J29" i="167" s="1"/>
  <c r="I30" i="165" a="1"/>
  <c r="I30" i="165" s="1"/>
  <c r="I30" i="166" a="1"/>
  <c r="I30" i="166" s="1"/>
  <c r="J30" i="167" s="1"/>
  <c r="I31" i="165" a="1"/>
  <c r="I31" i="165" s="1"/>
  <c r="I31" i="166" a="1"/>
  <c r="I31" i="166" s="1"/>
  <c r="J31" i="167" s="1"/>
  <c r="I32" i="165" a="1"/>
  <c r="I32" i="165" s="1"/>
  <c r="I32" i="166" a="1"/>
  <c r="I32" i="166" s="1"/>
  <c r="J32" i="167" s="1"/>
  <c r="I33" i="165" a="1"/>
  <c r="I33" i="165" s="1"/>
  <c r="I33" i="166" a="1"/>
  <c r="I33" i="166" s="1"/>
  <c r="J33" i="167" s="1"/>
  <c r="I35" i="165" a="1"/>
  <c r="I35" i="165" s="1"/>
  <c r="I35" i="166" a="1"/>
  <c r="I35" i="166" s="1"/>
  <c r="J35" i="167" s="1"/>
  <c r="I36" i="165" a="1"/>
  <c r="I36" i="165" s="1"/>
  <c r="I36" i="166" a="1"/>
  <c r="I36" i="166" s="1"/>
  <c r="J36" i="167" s="1"/>
  <c r="I37" i="165" a="1"/>
  <c r="I37" i="165" s="1"/>
  <c r="I37" i="166" a="1"/>
  <c r="I37" i="166" s="1"/>
  <c r="J37" i="167" s="1"/>
  <c r="I38" i="165" a="1"/>
  <c r="I38" i="165" s="1"/>
  <c r="I38" i="166" a="1"/>
  <c r="I38" i="166" s="1"/>
  <c r="J38" i="167" s="1"/>
  <c r="I39" i="165" a="1"/>
  <c r="I39" i="165" s="1"/>
  <c r="I39" i="166" a="1"/>
  <c r="I39" i="166" s="1"/>
  <c r="J39" i="167" s="1"/>
  <c r="I41" i="165" a="1"/>
  <c r="I41" i="165" s="1"/>
  <c r="I41" i="166" a="1"/>
  <c r="I41" i="166" s="1"/>
  <c r="J41" i="167" s="1"/>
  <c r="I42" i="165" a="1"/>
  <c r="I42" i="165" s="1"/>
  <c r="I42" i="166" a="1"/>
  <c r="I42" i="166" s="1"/>
  <c r="J42" i="167" s="1"/>
  <c r="I44" i="165" a="1"/>
  <c r="I44" i="165" s="1"/>
  <c r="I44" i="166" a="1"/>
  <c r="I44" i="166" s="1"/>
  <c r="I45" i="165" a="1"/>
  <c r="I45" i="165" s="1"/>
  <c r="I45" i="166" a="1"/>
  <c r="I45" i="166" s="1"/>
  <c r="I46" i="165" a="1"/>
  <c r="I46" i="165" s="1"/>
  <c r="I46" i="166" a="1"/>
  <c r="I46" i="166" s="1"/>
  <c r="I47" i="165" a="1"/>
  <c r="I47" i="165" s="1"/>
  <c r="I47" i="166" a="1"/>
  <c r="I47" i="166" s="1"/>
  <c r="I48" i="165" a="1"/>
  <c r="I48" i="165" s="1"/>
  <c r="I48" i="166" a="1"/>
  <c r="I48" i="166" s="1"/>
  <c r="I49" i="165" a="1"/>
  <c r="I49" i="165" s="1"/>
  <c r="I49" i="166" a="1"/>
  <c r="I49" i="166" s="1"/>
  <c r="I50" i="165" a="1"/>
  <c r="I50" i="165" s="1"/>
  <c r="I50" i="166" a="1"/>
  <c r="I50" i="166" s="1"/>
  <c r="I51" i="165" a="1"/>
  <c r="I51" i="165" s="1"/>
  <c r="I51" i="166" a="1"/>
  <c r="I51" i="166" s="1"/>
  <c r="I52" i="165" a="1"/>
  <c r="I52" i="165" s="1"/>
  <c r="I52" i="166" a="1"/>
  <c r="I52" i="166" s="1"/>
  <c r="I53" i="165" a="1"/>
  <c r="I53" i="165" s="1"/>
  <c r="I53" i="166" a="1"/>
  <c r="I53" i="166" s="1"/>
  <c r="I54" i="165" a="1"/>
  <c r="I54" i="165" s="1"/>
  <c r="I54" i="166" a="1"/>
  <c r="I54" i="166" s="1"/>
  <c r="I55" i="165" a="1"/>
  <c r="I55" i="165" s="1"/>
  <c r="I55" i="166" a="1"/>
  <c r="I55" i="166" s="1"/>
  <c r="I56" i="165" a="1"/>
  <c r="I56" i="165" s="1"/>
  <c r="I56" i="166" a="1"/>
  <c r="I56" i="166" s="1"/>
  <c r="I57" i="165" a="1"/>
  <c r="I57" i="165" s="1"/>
  <c r="I57" i="166" a="1"/>
  <c r="I57" i="166" s="1"/>
  <c r="I59" i="165" a="1"/>
  <c r="I59" i="165" s="1"/>
  <c r="I59" i="166" a="1"/>
  <c r="I59" i="166" s="1"/>
  <c r="I60" i="165" a="1"/>
  <c r="I60" i="165" s="1"/>
  <c r="I60" i="166" a="1"/>
  <c r="I60" i="166" s="1"/>
  <c r="I61" i="165" a="1"/>
  <c r="I61" i="165" s="1"/>
  <c r="I61" i="166" a="1"/>
  <c r="I61" i="166" s="1"/>
  <c r="I62" i="165" a="1"/>
  <c r="I62" i="165" s="1"/>
  <c r="I62" i="166" a="1"/>
  <c r="I62" i="166" s="1"/>
  <c r="I64" i="165" a="1"/>
  <c r="I64" i="165" s="1"/>
  <c r="I64" i="166" a="1"/>
  <c r="I64" i="166" s="1"/>
  <c r="I65" i="165" a="1"/>
  <c r="I65" i="165" s="1"/>
  <c r="I65" i="166" a="1"/>
  <c r="I65" i="166" s="1"/>
  <c r="I66" i="165" a="1"/>
  <c r="I66" i="165" s="1"/>
  <c r="I66" i="166" a="1"/>
  <c r="I66" i="166" s="1"/>
  <c r="I67" i="165" a="1"/>
  <c r="I67" i="165" s="1"/>
  <c r="I67" i="166" a="1"/>
  <c r="I67" i="166" s="1"/>
  <c r="I72" i="165" a="1"/>
  <c r="I72" i="165" s="1"/>
  <c r="I72" i="166" a="1"/>
  <c r="I72" i="166" s="1"/>
  <c r="I73" i="165" a="1"/>
  <c r="I73" i="165" s="1"/>
  <c r="I73" i="166" a="1"/>
  <c r="I73" i="166" s="1"/>
  <c r="I74" i="165" a="1"/>
  <c r="I74" i="165" s="1"/>
  <c r="I74" i="166" a="1"/>
  <c r="I74" i="166" s="1"/>
  <c r="I75" i="165" a="1"/>
  <c r="I75" i="165" s="1"/>
  <c r="I75" i="166" a="1"/>
  <c r="I75" i="166" s="1"/>
  <c r="I76" i="165" a="1"/>
  <c r="I76" i="165" s="1"/>
  <c r="I76" i="166" a="1"/>
  <c r="I76" i="166" s="1"/>
  <c r="I77" i="165" a="1"/>
  <c r="I77" i="165" s="1"/>
  <c r="I77" i="166" a="1"/>
  <c r="I77" i="166" s="1"/>
  <c r="I78" i="165" a="1"/>
  <c r="I78" i="165" s="1"/>
  <c r="I78" i="166" a="1"/>
  <c r="I78" i="166" s="1"/>
  <c r="I79" i="165" a="1"/>
  <c r="I79" i="165" s="1"/>
  <c r="I79" i="166" a="1"/>
  <c r="I79" i="166" s="1"/>
  <c r="I80" i="165" a="1"/>
  <c r="I80" i="165" s="1"/>
  <c r="I80" i="166" a="1"/>
  <c r="I80" i="166" s="1"/>
  <c r="I81" i="165" a="1"/>
  <c r="I81" i="165" s="1"/>
  <c r="I81" i="166" a="1"/>
  <c r="I81" i="166" s="1"/>
  <c r="I82" i="165" a="1"/>
  <c r="I82" i="165" s="1"/>
  <c r="I82" i="166" a="1"/>
  <c r="I82" i="166" s="1"/>
  <c r="I85" i="165" a="1"/>
  <c r="I85" i="165" s="1"/>
  <c r="I85" i="166" a="1"/>
  <c r="I85" i="166" s="1"/>
  <c r="I86" i="165" a="1"/>
  <c r="I86" i="165" s="1"/>
  <c r="I86" i="166" a="1"/>
  <c r="I86" i="166" s="1"/>
  <c r="I88" i="165" a="1"/>
  <c r="I88" i="165" s="1"/>
  <c r="I88" i="166" a="1"/>
  <c r="I88" i="166" s="1"/>
  <c r="I90" i="165" a="1"/>
  <c r="I90" i="165" s="1"/>
  <c r="I90" i="166" a="1"/>
  <c r="I90" i="166" s="1"/>
  <c r="I91" i="165" a="1"/>
  <c r="I91" i="165" s="1"/>
  <c r="I91" i="166" a="1"/>
  <c r="I91" i="166" s="1"/>
  <c r="G75" i="118"/>
  <c r="I75" i="118" s="1"/>
  <c r="G86" i="118"/>
  <c r="I86" i="118" s="1"/>
  <c r="G87" i="118"/>
  <c r="H87" i="166" s="1" a="1"/>
  <c r="H87" i="166" s="1"/>
  <c r="G88" i="118"/>
  <c r="I88" i="118" s="1"/>
  <c r="G89" i="118"/>
  <c r="H89" i="166" s="1" a="1"/>
  <c r="H89" i="166" s="1"/>
  <c r="G90" i="118"/>
  <c r="I90" i="118" s="1"/>
  <c r="G91" i="118"/>
  <c r="I91" i="118" s="1"/>
  <c r="G85" i="118"/>
  <c r="I85" i="118" s="1"/>
  <c r="G80" i="118"/>
  <c r="I80" i="118" s="1"/>
  <c r="G81" i="118"/>
  <c r="I81" i="118" s="1"/>
  <c r="G79" i="118"/>
  <c r="I79" i="118" s="1"/>
  <c r="G45" i="118"/>
  <c r="I45" i="118" s="1"/>
  <c r="G46" i="118"/>
  <c r="I46" i="118" s="1"/>
  <c r="G47" i="118"/>
  <c r="I47" i="118" s="1"/>
  <c r="G48" i="118"/>
  <c r="I48" i="118" s="1"/>
  <c r="G49" i="118"/>
  <c r="I49" i="118" s="1"/>
  <c r="G50" i="118"/>
  <c r="I50" i="118" s="1"/>
  <c r="G51" i="118"/>
  <c r="I51" i="118" s="1"/>
  <c r="G52" i="118"/>
  <c r="I52" i="118" s="1"/>
  <c r="G53" i="118"/>
  <c r="I53" i="118" s="1"/>
  <c r="G54" i="118"/>
  <c r="I54" i="118" s="1"/>
  <c r="G55" i="118"/>
  <c r="I55" i="118" s="1"/>
  <c r="G56" i="118"/>
  <c r="I56" i="118" s="1"/>
  <c r="G57" i="118"/>
  <c r="I57" i="118" s="1"/>
  <c r="G58" i="118"/>
  <c r="H58" i="166" s="1" a="1"/>
  <c r="H58" i="166" s="1"/>
  <c r="G59" i="118"/>
  <c r="I59" i="118" s="1"/>
  <c r="G60" i="118"/>
  <c r="I60" i="118" s="1"/>
  <c r="G61" i="118"/>
  <c r="I61" i="118" s="1"/>
  <c r="G62" i="118"/>
  <c r="I62" i="118" s="1"/>
  <c r="G63" i="118"/>
  <c r="H63" i="166" s="1" a="1"/>
  <c r="H63" i="166" s="1"/>
  <c r="G64" i="118"/>
  <c r="I64" i="118" s="1"/>
  <c r="G65" i="118"/>
  <c r="I65" i="118" s="1"/>
  <c r="G66" i="118"/>
  <c r="I66" i="118" s="1"/>
  <c r="G67" i="118"/>
  <c r="I67" i="118" s="1"/>
  <c r="G68" i="118"/>
  <c r="H68" i="166" s="1" a="1"/>
  <c r="H68" i="166" s="1"/>
  <c r="G69" i="118"/>
  <c r="H69" i="166" s="1" a="1"/>
  <c r="H69" i="166" s="1"/>
  <c r="G70" i="118"/>
  <c r="H70" i="166" s="1" a="1"/>
  <c r="H70" i="166" s="1"/>
  <c r="G71" i="118"/>
  <c r="H71" i="166" s="1" a="1"/>
  <c r="H71" i="166" s="1"/>
  <c r="G72" i="118"/>
  <c r="I72" i="118" s="1"/>
  <c r="G73" i="118"/>
  <c r="I73" i="118" s="1"/>
  <c r="G74" i="118"/>
  <c r="I74" i="118" s="1"/>
  <c r="G76" i="118"/>
  <c r="I76" i="118" s="1"/>
  <c r="G77" i="118"/>
  <c r="I77" i="118" s="1"/>
  <c r="G78" i="118"/>
  <c r="I78" i="118" s="1"/>
  <c r="G82" i="118"/>
  <c r="I82" i="118" s="1"/>
  <c r="K57" i="164"/>
  <c r="K4" i="164"/>
  <c r="I4" i="164"/>
  <c r="K5" i="164"/>
  <c r="I5" i="164"/>
  <c r="K6" i="164"/>
  <c r="I6" i="164"/>
  <c r="K7" i="164"/>
  <c r="I7" i="164"/>
  <c r="K8" i="164"/>
  <c r="I8" i="164"/>
  <c r="K9" i="164"/>
  <c r="I9" i="164"/>
  <c r="K10" i="164"/>
  <c r="I10" i="164"/>
  <c r="K11" i="164"/>
  <c r="I11" i="164"/>
  <c r="K12" i="164"/>
  <c r="I12" i="164"/>
  <c r="K13" i="164"/>
  <c r="I13" i="164"/>
  <c r="K14" i="164"/>
  <c r="I14" i="164"/>
  <c r="K15" i="164"/>
  <c r="I15" i="164"/>
  <c r="K16" i="164"/>
  <c r="I16" i="164"/>
  <c r="K17" i="164"/>
  <c r="I17" i="164"/>
  <c r="K18" i="164"/>
  <c r="I18" i="164"/>
  <c r="K19" i="164"/>
  <c r="I19" i="164"/>
  <c r="K20" i="164"/>
  <c r="I20" i="164"/>
  <c r="K21" i="164"/>
  <c r="I21" i="164"/>
  <c r="K22" i="164"/>
  <c r="I22" i="164"/>
  <c r="K23" i="164"/>
  <c r="I23" i="164"/>
  <c r="K24" i="164"/>
  <c r="I24" i="164"/>
  <c r="K25" i="164"/>
  <c r="I25" i="164"/>
  <c r="K26" i="164"/>
  <c r="I26" i="164"/>
  <c r="K27" i="164"/>
  <c r="I27" i="164"/>
  <c r="K28" i="164"/>
  <c r="I28" i="164"/>
  <c r="K29" i="164"/>
  <c r="I29" i="164"/>
  <c r="K30" i="164"/>
  <c r="I30" i="164"/>
  <c r="K31" i="164"/>
  <c r="I31" i="164"/>
  <c r="K32" i="164"/>
  <c r="I32" i="164"/>
  <c r="K33" i="164"/>
  <c r="I33" i="164"/>
  <c r="K34" i="164"/>
  <c r="I34" i="164"/>
  <c r="K35" i="164"/>
  <c r="I35" i="164"/>
  <c r="K36" i="164"/>
  <c r="I36" i="164"/>
  <c r="K37" i="164"/>
  <c r="I37" i="164"/>
  <c r="K38" i="164"/>
  <c r="I38" i="164"/>
  <c r="K39" i="164"/>
  <c r="I39" i="164"/>
  <c r="K40" i="164"/>
  <c r="I40" i="164"/>
  <c r="K41" i="164"/>
  <c r="I41" i="164"/>
  <c r="K42" i="164"/>
  <c r="I42" i="164"/>
  <c r="K43" i="164"/>
  <c r="I43" i="164"/>
  <c r="K44" i="164"/>
  <c r="I44" i="164"/>
  <c r="K45" i="164"/>
  <c r="I45" i="164"/>
  <c r="K46" i="164"/>
  <c r="I46" i="164"/>
  <c r="K47" i="164"/>
  <c r="I47" i="164"/>
  <c r="K48" i="164"/>
  <c r="I48" i="164"/>
  <c r="K49" i="164"/>
  <c r="I49" i="164"/>
  <c r="K50" i="164"/>
  <c r="I50" i="164"/>
  <c r="K51" i="164"/>
  <c r="I51" i="164"/>
  <c r="K52" i="164"/>
  <c r="I52" i="164"/>
  <c r="K53" i="164"/>
  <c r="I53" i="164"/>
  <c r="K54" i="164"/>
  <c r="I54" i="164"/>
  <c r="K55" i="164"/>
  <c r="I55" i="164"/>
  <c r="K56" i="164"/>
  <c r="I56" i="164"/>
  <c r="K58" i="164"/>
  <c r="I58" i="164"/>
  <c r="K59" i="164"/>
  <c r="I59" i="164"/>
  <c r="K61" i="164"/>
  <c r="I61" i="164"/>
  <c r="K64" i="164"/>
  <c r="I64" i="164"/>
  <c r="K65" i="164"/>
  <c r="I65" i="164"/>
  <c r="G22" i="118"/>
  <c r="I22" i="118" s="1"/>
  <c r="G23" i="118"/>
  <c r="I23" i="118" s="1"/>
  <c r="G24" i="118"/>
  <c r="I24" i="118" s="1"/>
  <c r="G25" i="118"/>
  <c r="I25" i="118" s="1"/>
  <c r="G26" i="118"/>
  <c r="I26" i="118" s="1"/>
  <c r="G28" i="118"/>
  <c r="I28" i="118" s="1"/>
  <c r="G29" i="118"/>
  <c r="I29" i="118" s="1"/>
  <c r="G30" i="118"/>
  <c r="I30" i="118" s="1"/>
  <c r="G31" i="118"/>
  <c r="I31" i="118" s="1"/>
  <c r="G32" i="118"/>
  <c r="I32" i="118" s="1"/>
  <c r="G33" i="118"/>
  <c r="I33" i="118" s="1"/>
  <c r="G35" i="118"/>
  <c r="I35" i="118" s="1"/>
  <c r="G36" i="118"/>
  <c r="I36" i="118" s="1"/>
  <c r="G37" i="118"/>
  <c r="I37" i="118" s="1"/>
  <c r="G38" i="118"/>
  <c r="I38" i="118" s="1"/>
  <c r="G39" i="118"/>
  <c r="I39" i="118" s="1"/>
  <c r="G41" i="118"/>
  <c r="I41" i="118" s="1"/>
  <c r="G42" i="118"/>
  <c r="I42" i="118" s="1"/>
  <c r="G21" i="118"/>
  <c r="I21" i="118" s="1"/>
  <c r="G19" i="118"/>
  <c r="I19" i="118" s="1"/>
  <c r="G18" i="118"/>
  <c r="I18" i="118" s="1"/>
  <c r="G16" i="118"/>
  <c r="I16" i="118" s="1"/>
  <c r="G14" i="118"/>
  <c r="I14" i="118" s="1"/>
  <c r="G13" i="118"/>
  <c r="I13" i="118" s="1"/>
  <c r="G9" i="118"/>
  <c r="I9" i="118" s="1"/>
  <c r="G10" i="118"/>
  <c r="I10" i="118" s="1"/>
  <c r="G8" i="118"/>
  <c r="I8" i="118" s="1"/>
  <c r="G7" i="118"/>
  <c r="I7" i="118" s="1"/>
  <c r="G6" i="118"/>
  <c r="J69" i="123"/>
  <c r="J91" i="160"/>
  <c r="J92" i="160" s="1"/>
  <c r="J77" i="160" s="1"/>
  <c r="I9" i="131" s="1"/>
  <c r="J109" i="160"/>
  <c r="J110" i="160" s="1"/>
  <c r="J95" i="160" s="1"/>
  <c r="I10" i="131" s="1"/>
  <c r="J201" i="160"/>
  <c r="J202" i="160" s="1"/>
  <c r="J191" i="160" s="1"/>
  <c r="J229" i="160"/>
  <c r="J230" i="160" s="1"/>
  <c r="J219" i="160" s="1"/>
  <c r="J215" i="160"/>
  <c r="J216" i="160" s="1"/>
  <c r="J205" i="160" s="1"/>
  <c r="J313" i="160"/>
  <c r="J315" i="160" s="1"/>
  <c r="J303" i="160" s="1"/>
  <c r="J404" i="160"/>
  <c r="J405" i="160" s="1"/>
  <c r="J391" i="160" s="1"/>
  <c r="J435" i="160"/>
  <c r="J437" i="160" s="1"/>
  <c r="J422" i="160" s="1"/>
  <c r="I34" i="131" s="1"/>
  <c r="J526" i="160"/>
  <c r="J527" i="160" s="1"/>
  <c r="J513" i="160" s="1"/>
  <c r="I42" i="131" s="1"/>
  <c r="I373" i="160"/>
  <c r="J374" i="160" s="1"/>
  <c r="J363" i="160" s="1"/>
  <c r="J88" i="157"/>
  <c r="J89" i="157" s="1"/>
  <c r="J74" i="157" s="1"/>
  <c r="AA1346" i="129"/>
  <c r="AA1348" i="129" s="1"/>
  <c r="AA1335" i="129" s="1"/>
  <c r="AA1330" i="129"/>
  <c r="AA1332" i="129" s="1"/>
  <c r="AA1317" i="129" s="1"/>
  <c r="I1304" i="129" s="1"/>
  <c r="J1304" i="129" s="1"/>
  <c r="J878" i="129"/>
  <c r="J880" i="129" s="1"/>
  <c r="J866" i="129" s="1"/>
  <c r="J986" i="129"/>
  <c r="J987" i="129" s="1"/>
  <c r="J975" i="129" s="1"/>
  <c r="I80" i="123" s="1"/>
  <c r="J80" i="123" s="1"/>
  <c r="J1011" i="129"/>
  <c r="J1013" i="129" s="1"/>
  <c r="J997" i="129" s="1"/>
  <c r="I83" i="123" s="1"/>
  <c r="J83" i="123" s="1"/>
  <c r="J1125" i="129"/>
  <c r="J1127" i="129" s="1"/>
  <c r="J1111" i="129" s="1"/>
  <c r="I92" i="123" s="1"/>
  <c r="J57" i="129"/>
  <c r="J60" i="129" s="1"/>
  <c r="J46" i="129" s="1"/>
  <c r="I8" i="123" s="1"/>
  <c r="J294" i="129"/>
  <c r="J295" i="129" s="1"/>
  <c r="J282" i="129" s="1"/>
  <c r="J129" i="129"/>
  <c r="J131" i="129" s="1"/>
  <c r="J117" i="129" s="1"/>
  <c r="I13" i="123" s="1"/>
  <c r="J110" i="129"/>
  <c r="J114" i="129" s="1"/>
  <c r="J102" i="129" s="1"/>
  <c r="I12" i="123" s="1"/>
  <c r="J12" i="123" s="1"/>
  <c r="J634" i="129"/>
  <c r="J636" i="129" s="1"/>
  <c r="J623" i="129" s="1"/>
  <c r="I54" i="123" s="1"/>
  <c r="J619" i="129"/>
  <c r="J620" i="129" s="1"/>
  <c r="J607" i="129" s="1"/>
  <c r="I53" i="123" s="1"/>
  <c r="J53" i="123" s="1"/>
  <c r="J526" i="129"/>
  <c r="J528" i="129" s="1"/>
  <c r="J515" i="129" s="1"/>
  <c r="I46" i="123" s="1"/>
  <c r="J512" i="129"/>
  <c r="J498" i="129" s="1"/>
  <c r="I45" i="123" s="1"/>
  <c r="J45" i="123" s="1"/>
  <c r="J492" i="129"/>
  <c r="J495" i="129" s="1"/>
  <c r="J477" i="129" s="1"/>
  <c r="I44" i="123" s="1"/>
  <c r="J44" i="123" s="1"/>
  <c r="J216" i="129"/>
  <c r="J218" i="129" s="1"/>
  <c r="J202" i="129" s="1"/>
  <c r="I22" i="123" s="1"/>
  <c r="J309" i="129"/>
  <c r="J311" i="129" s="1"/>
  <c r="J298" i="129" s="1"/>
  <c r="AA1314" i="129"/>
  <c r="AA1300" i="129" s="1"/>
  <c r="I1303" i="129" s="1"/>
  <c r="J1303" i="129" s="1"/>
  <c r="AD1314" i="129"/>
  <c r="J1273" i="129"/>
  <c r="J1275" i="129" s="1"/>
  <c r="J1259" i="129" s="1"/>
  <c r="I102" i="123" s="1"/>
  <c r="J102" i="123" s="1"/>
  <c r="J660" i="129"/>
  <c r="J661" i="129" s="1"/>
  <c r="J639" i="129" s="1"/>
  <c r="I56" i="123" s="1"/>
  <c r="J580" i="129"/>
  <c r="J582" i="129" s="1"/>
  <c r="J569" i="129" s="1"/>
  <c r="I50" i="123" s="1"/>
  <c r="J50" i="123" s="1"/>
  <c r="J565" i="129"/>
  <c r="J566" i="129" s="1"/>
  <c r="J553" i="129" s="1"/>
  <c r="I49" i="123" s="1"/>
  <c r="J546" i="129"/>
  <c r="J550" i="129" s="1"/>
  <c r="J531" i="129" s="1"/>
  <c r="J472" i="129"/>
  <c r="J474" i="129" s="1"/>
  <c r="J461" i="129" s="1"/>
  <c r="I42" i="123" s="1"/>
  <c r="J457" i="129"/>
  <c r="J458" i="129" s="1"/>
  <c r="J444" i="129" s="1"/>
  <c r="I41" i="123" s="1"/>
  <c r="J438" i="129"/>
  <c r="J441" i="129" s="1"/>
  <c r="J423" i="129" s="1"/>
  <c r="I40" i="123" s="1"/>
  <c r="J418" i="129"/>
  <c r="J420" i="129" s="1"/>
  <c r="J407" i="129" s="1"/>
  <c r="I38" i="123" s="1"/>
  <c r="J403" i="129"/>
  <c r="J404" i="129" s="1"/>
  <c r="J391" i="129" s="1"/>
  <c r="I37" i="123" s="1"/>
  <c r="J385" i="129"/>
  <c r="J388" i="129" s="1"/>
  <c r="J370" i="129" s="1"/>
  <c r="I36" i="123" s="1"/>
  <c r="J36" i="123" s="1"/>
  <c r="J348" i="129"/>
  <c r="J349" i="129" s="1"/>
  <c r="J336" i="129" s="1"/>
  <c r="I33" i="123" s="1"/>
  <c r="J330" i="129"/>
  <c r="J333" i="129" s="1"/>
  <c r="J314" i="129" s="1"/>
  <c r="I32" i="123" s="1"/>
  <c r="J255" i="129"/>
  <c r="J257" i="129" s="1"/>
  <c r="J244" i="129" s="1"/>
  <c r="I26" i="123" s="1"/>
  <c r="J237" i="129"/>
  <c r="J240" i="129" s="1"/>
  <c r="J221" i="129" s="1"/>
  <c r="I25" i="123" s="1"/>
  <c r="J25" i="123" s="1"/>
  <c r="AD1300" i="129"/>
  <c r="J59" i="124"/>
  <c r="J214" i="135"/>
  <c r="I18" i="124" s="1"/>
  <c r="J207" i="135"/>
  <c r="I17" i="124" s="1"/>
  <c r="J200" i="135"/>
  <c r="I16" i="124" s="1"/>
  <c r="J193" i="135"/>
  <c r="I15" i="124" s="1"/>
  <c r="J295" i="135"/>
  <c r="I31" i="124" s="1"/>
  <c r="J678" i="135"/>
  <c r="I74" i="124" s="1"/>
  <c r="J636" i="135"/>
  <c r="I68" i="124" s="1"/>
  <c r="J414" i="135"/>
  <c r="I43" i="124" s="1"/>
  <c r="J356" i="135"/>
  <c r="I35" i="124" s="1"/>
  <c r="J423" i="135"/>
  <c r="I45" i="124" s="1"/>
  <c r="J347" i="135"/>
  <c r="I34" i="124" s="1"/>
  <c r="J321" i="135"/>
  <c r="I32" i="124" s="1"/>
  <c r="I129" i="159"/>
  <c r="J130" i="159" s="1"/>
  <c r="J114" i="159" s="1"/>
  <c r="I101" i="159"/>
  <c r="J88" i="159" s="1"/>
  <c r="I84" i="159"/>
  <c r="J85" i="159" s="1"/>
  <c r="J74" i="159" s="1"/>
  <c r="I62" i="159"/>
  <c r="I44" i="159"/>
  <c r="J45" i="159" s="1"/>
  <c r="J26" i="159" s="1"/>
  <c r="I22" i="159"/>
  <c r="J23" i="159" s="1"/>
  <c r="J5" i="159" s="1"/>
  <c r="J192" i="158"/>
  <c r="J178" i="158" s="1"/>
  <c r="I174" i="158"/>
  <c r="J175" i="158" s="1"/>
  <c r="J163" i="158" s="1"/>
  <c r="I159" i="158"/>
  <c r="J160" i="158" s="1"/>
  <c r="J145" i="158" s="1"/>
  <c r="I141" i="158"/>
  <c r="J142" i="158" s="1"/>
  <c r="J127" i="158" s="1"/>
  <c r="I123" i="158"/>
  <c r="J124" i="158" s="1"/>
  <c r="J108" i="158" s="1"/>
  <c r="I104" i="158"/>
  <c r="J105" i="158" s="1"/>
  <c r="J91" i="158" s="1"/>
  <c r="I87" i="158"/>
  <c r="J88" i="158" s="1"/>
  <c r="J76" i="158" s="1"/>
  <c r="I65" i="158"/>
  <c r="J66" i="158" s="1"/>
  <c r="J50" i="158" s="1"/>
  <c r="I46" i="158"/>
  <c r="J47" i="158" s="1"/>
  <c r="J32" i="158" s="1"/>
  <c r="I247" i="157"/>
  <c r="I701" i="157"/>
  <c r="J702" i="157" s="1"/>
  <c r="J673" i="157" s="1"/>
  <c r="I64" i="122" s="1"/>
  <c r="I655" i="157"/>
  <c r="J656" i="157" s="1"/>
  <c r="J639" i="157" s="1"/>
  <c r="I60" i="122" s="1"/>
  <c r="J60" i="122" s="1"/>
  <c r="J58" i="122" s="1"/>
  <c r="E68" i="164" s="1"/>
  <c r="I614" i="157"/>
  <c r="J615" i="157" s="1"/>
  <c r="J607" i="157" s="1"/>
  <c r="I53" i="122" s="1"/>
  <c r="J53" i="122" s="1"/>
  <c r="I603" i="157"/>
  <c r="J604" i="157" s="1"/>
  <c r="J591" i="157" s="1"/>
  <c r="I51" i="122" s="1"/>
  <c r="J51" i="122" s="1"/>
  <c r="I587" i="157"/>
  <c r="J588" i="157" s="1"/>
  <c r="J575" i="157" s="1"/>
  <c r="I49" i="122" s="1"/>
  <c r="I571" i="157"/>
  <c r="J572" i="157" s="1"/>
  <c r="J558" i="157" s="1"/>
  <c r="I47" i="122" s="1"/>
  <c r="J47" i="122" s="1"/>
  <c r="I554" i="157"/>
  <c r="J555" i="157" s="1"/>
  <c r="J541" i="157" s="1"/>
  <c r="I46" i="122" s="1"/>
  <c r="J46" i="122" s="1"/>
  <c r="I537" i="157"/>
  <c r="J538" i="157" s="1"/>
  <c r="J525" i="157" s="1"/>
  <c r="I45" i="122" s="1"/>
  <c r="J45" i="122" s="1"/>
  <c r="I520" i="157"/>
  <c r="J520" i="157" s="1"/>
  <c r="I499" i="157"/>
  <c r="I445" i="157"/>
  <c r="I426" i="157"/>
  <c r="J427" i="157" s="1"/>
  <c r="J410" i="157" s="1"/>
  <c r="I399" i="157"/>
  <c r="I379" i="157"/>
  <c r="J380" i="157" s="1"/>
  <c r="J364" i="157" s="1"/>
  <c r="I360" i="157"/>
  <c r="I334" i="157"/>
  <c r="I311" i="157"/>
  <c r="I288" i="157"/>
  <c r="I268" i="157"/>
  <c r="I227" i="157"/>
  <c r="I184" i="157"/>
  <c r="I164" i="157"/>
  <c r="I144" i="157"/>
  <c r="Z127" i="157"/>
  <c r="Z107" i="157"/>
  <c r="I121" i="157"/>
  <c r="J122" i="157" s="1"/>
  <c r="J92" i="157" s="1"/>
  <c r="Z92" i="157"/>
  <c r="Z73" i="157"/>
  <c r="AA76" i="157" s="1"/>
  <c r="AA58" i="157" s="1"/>
  <c r="I25" i="157" s="1"/>
  <c r="J25" i="157" s="1"/>
  <c r="I70" i="157"/>
  <c r="J71" i="157" s="1"/>
  <c r="J50" i="157" s="1"/>
  <c r="Z53" i="157"/>
  <c r="AA55" i="157" s="1"/>
  <c r="AA42" i="157" s="1"/>
  <c r="I24" i="157" s="1"/>
  <c r="J24" i="157" s="1"/>
  <c r="I45" i="157"/>
  <c r="Z38" i="157"/>
  <c r="AA39" i="157" s="1"/>
  <c r="AA26" i="157" s="1"/>
  <c r="I23" i="157" s="1"/>
  <c r="J23" i="157" s="1"/>
  <c r="Z20" i="157"/>
  <c r="AA23" i="157" s="1"/>
  <c r="AA5" i="157" s="1"/>
  <c r="I22" i="157" s="1"/>
  <c r="J1325" i="129"/>
  <c r="J1315" i="129"/>
  <c r="J158" i="129"/>
  <c r="J139" i="129" s="1"/>
  <c r="I16" i="123" s="1"/>
  <c r="J604" i="129"/>
  <c r="J585" i="129" s="1"/>
  <c r="I52" i="123" s="1"/>
  <c r="J52" i="123" s="1"/>
  <c r="I1100" i="129"/>
  <c r="J1101" i="129" s="1"/>
  <c r="J1089" i="129" s="1"/>
  <c r="I89" i="123" s="1"/>
  <c r="J89" i="123" s="1"/>
  <c r="I1085" i="129"/>
  <c r="J1086" i="129" s="1"/>
  <c r="J1074" i="129" s="1"/>
  <c r="I88" i="123" s="1"/>
  <c r="J88" i="123" s="1"/>
  <c r="I1070" i="129"/>
  <c r="I1049" i="129"/>
  <c r="I1030" i="129"/>
  <c r="I1207" i="129"/>
  <c r="J1208" i="129" s="1"/>
  <c r="J1196" i="129" s="1"/>
  <c r="I97" i="123" s="1"/>
  <c r="J97" i="123" s="1"/>
  <c r="I1192" i="129"/>
  <c r="J1193" i="129" s="1"/>
  <c r="J1181" i="129" s="1"/>
  <c r="I96" i="123" s="1"/>
  <c r="J96" i="123" s="1"/>
  <c r="I1177" i="129"/>
  <c r="J1178" i="129" s="1"/>
  <c r="J1168" i="129" s="1"/>
  <c r="I95" i="123" s="1"/>
  <c r="J95" i="123" s="1"/>
  <c r="I1163" i="129"/>
  <c r="J1165" i="129" s="1"/>
  <c r="J1149" i="129" s="1"/>
  <c r="I94" i="123" s="1"/>
  <c r="J94" i="123" s="1"/>
  <c r="I1289" i="129"/>
  <c r="I1255" i="129"/>
  <c r="J1256" i="129" s="1"/>
  <c r="J1246" i="129" s="1"/>
  <c r="I101" i="123" s="1"/>
  <c r="J101" i="123" s="1"/>
  <c r="I276" i="129"/>
  <c r="I1467" i="129"/>
  <c r="I197" i="129"/>
  <c r="I178" i="129"/>
  <c r="I734" i="129"/>
  <c r="J735" i="129" s="1"/>
  <c r="J713" i="129"/>
  <c r="I61" i="123" s="1"/>
  <c r="J61" i="123" s="1"/>
  <c r="I96" i="129"/>
  <c r="J96" i="129" s="1"/>
  <c r="I84" i="129"/>
  <c r="J12" i="129"/>
  <c r="J2" i="129" s="1"/>
  <c r="I5" i="123" s="1"/>
  <c r="J485" i="135"/>
  <c r="J394" i="135"/>
  <c r="J97" i="135"/>
  <c r="I9" i="124" s="1"/>
  <c r="J137" i="135"/>
  <c r="I71" i="129"/>
  <c r="J71" i="129" s="1"/>
  <c r="I25" i="129"/>
  <c r="I17" i="131"/>
  <c r="I18" i="131"/>
  <c r="I19" i="131"/>
  <c r="I20" i="131"/>
  <c r="I21" i="131"/>
  <c r="I22" i="131"/>
  <c r="I23" i="131"/>
  <c r="I24" i="131"/>
  <c r="I25" i="131"/>
  <c r="I26" i="131"/>
  <c r="I27" i="131"/>
  <c r="I28" i="131"/>
  <c r="I29" i="131"/>
  <c r="I30" i="131"/>
  <c r="I31" i="131"/>
  <c r="I33" i="131"/>
  <c r="I37" i="131"/>
  <c r="I40" i="131"/>
  <c r="H33" i="123"/>
  <c r="H37" i="123"/>
  <c r="H29" i="74"/>
  <c r="H32" i="123"/>
  <c r="H38" i="123"/>
  <c r="H49" i="124"/>
  <c r="J49" i="124" s="1"/>
  <c r="H50" i="124"/>
  <c r="J50" i="124" s="1"/>
  <c r="H55" i="124"/>
  <c r="J55" i="124" s="1"/>
  <c r="H57" i="124"/>
  <c r="J57" i="124" s="1"/>
  <c r="H62" i="124"/>
  <c r="J62" i="124" s="1"/>
  <c r="H64" i="124"/>
  <c r="J64" i="124" s="1"/>
  <c r="H92" i="123"/>
  <c r="J92" i="123" s="1"/>
  <c r="H90" i="123"/>
  <c r="J90" i="123" s="1"/>
  <c r="H86" i="123"/>
  <c r="J86" i="123" s="1"/>
  <c r="H13" i="123"/>
  <c r="J13" i="123" s="1"/>
  <c r="F17" i="65"/>
  <c r="H63" i="123"/>
  <c r="J20" i="124"/>
  <c r="I48" i="123"/>
  <c r="J48" i="123" s="1"/>
  <c r="I63" i="123"/>
  <c r="I62" i="123"/>
  <c r="J62" i="123" s="1"/>
  <c r="I71" i="123"/>
  <c r="J71" i="123" s="1"/>
  <c r="I70" i="123"/>
  <c r="J70" i="123" s="1"/>
  <c r="I74" i="123"/>
  <c r="J74" i="123" s="1"/>
  <c r="I29" i="123"/>
  <c r="J29" i="123" s="1"/>
  <c r="I30" i="123"/>
  <c r="J30" i="123" s="1"/>
  <c r="I41" i="129"/>
  <c r="J41" i="129" s="1"/>
  <c r="H29" i="72"/>
  <c r="Q34" i="169" s="1"/>
  <c r="F19" i="65"/>
  <c r="F13" i="65"/>
  <c r="H25" i="74"/>
  <c r="H26" i="123" s="1"/>
  <c r="H18" i="161"/>
  <c r="H18" i="102"/>
  <c r="H18" i="103"/>
  <c r="H18" i="100"/>
  <c r="H18" i="152"/>
  <c r="H18" i="104"/>
  <c r="H18" i="106"/>
  <c r="H18" i="107"/>
  <c r="H18" i="99"/>
  <c r="H18" i="110"/>
  <c r="H18" i="150"/>
  <c r="H18" i="112"/>
  <c r="H18" i="149"/>
  <c r="H18" i="148"/>
  <c r="H18" i="113"/>
  <c r="H18" i="146"/>
  <c r="H18" i="141"/>
  <c r="H18" i="147"/>
  <c r="H18" i="98"/>
  <c r="H18" i="151"/>
  <c r="H18" i="97"/>
  <c r="H18" i="143"/>
  <c r="H18" i="142"/>
  <c r="H18" i="154"/>
  <c r="H18" i="117"/>
  <c r="H18" i="144"/>
  <c r="H18" i="116"/>
  <c r="H18" i="96"/>
  <c r="H18" i="111"/>
  <c r="H18" i="95"/>
  <c r="H18" i="109"/>
  <c r="H18" i="108"/>
  <c r="H18" i="94"/>
  <c r="H18" i="153"/>
  <c r="H18" i="105"/>
  <c r="H18" i="101"/>
  <c r="H18" i="93"/>
  <c r="H18" i="92"/>
  <c r="H18" i="91"/>
  <c r="H18" i="145"/>
  <c r="H18" i="90"/>
  <c r="H18" i="156"/>
  <c r="H18" i="89"/>
  <c r="H18" i="87"/>
  <c r="H18" i="88"/>
  <c r="H18" i="86"/>
  <c r="H18" i="155"/>
  <c r="H18" i="85"/>
  <c r="H18" i="84"/>
  <c r="H18" i="83"/>
  <c r="H18" i="82"/>
  <c r="H18" i="80"/>
  <c r="H72" i="113"/>
  <c r="H72" i="141"/>
  <c r="H72" i="143"/>
  <c r="H72" i="142"/>
  <c r="H72" i="154"/>
  <c r="H72" i="117"/>
  <c r="H72" i="144"/>
  <c r="H72" i="116"/>
  <c r="H72" i="94"/>
  <c r="H72" i="93"/>
  <c r="H72" i="92"/>
  <c r="H72" i="91"/>
  <c r="H72" i="145"/>
  <c r="H72" i="90"/>
  <c r="H72" i="156"/>
  <c r="H72" i="89"/>
  <c r="H72" i="87"/>
  <c r="H72" i="88"/>
  <c r="H72" i="86"/>
  <c r="H72" i="155"/>
  <c r="H72" i="85"/>
  <c r="H72" i="84"/>
  <c r="H72" i="83"/>
  <c r="H72" i="82"/>
  <c r="H72" i="80"/>
  <c r="H72" i="118"/>
  <c r="H73" i="113"/>
  <c r="H73" i="141"/>
  <c r="H73" i="143"/>
  <c r="H73" i="142"/>
  <c r="H73" i="154"/>
  <c r="H73" i="117"/>
  <c r="H73" i="144"/>
  <c r="H73" i="116"/>
  <c r="H73" i="94"/>
  <c r="H73" i="93"/>
  <c r="H73" i="92"/>
  <c r="H73" i="91"/>
  <c r="H73" i="145"/>
  <c r="H73" i="90"/>
  <c r="H73" i="156"/>
  <c r="H73" i="89"/>
  <c r="H73" i="87"/>
  <c r="H73" i="88"/>
  <c r="H73" i="86"/>
  <c r="H73" i="155"/>
  <c r="H73" i="85"/>
  <c r="H73" i="84"/>
  <c r="H73" i="83"/>
  <c r="H73" i="82"/>
  <c r="H73" i="80"/>
  <c r="H73" i="118"/>
  <c r="H74" i="113"/>
  <c r="H74" i="141"/>
  <c r="H74" i="143"/>
  <c r="H74" i="142"/>
  <c r="H74" i="154"/>
  <c r="H74" i="117"/>
  <c r="H74" i="144"/>
  <c r="H74" i="116"/>
  <c r="H74" i="94"/>
  <c r="H74" i="93"/>
  <c r="H74" i="92"/>
  <c r="H74" i="91"/>
  <c r="H74" i="145"/>
  <c r="H74" i="90"/>
  <c r="H74" i="156"/>
  <c r="H74" i="89"/>
  <c r="H74" i="87"/>
  <c r="H74" i="88"/>
  <c r="H74" i="86"/>
  <c r="H74" i="155"/>
  <c r="H74" i="85"/>
  <c r="H74" i="84"/>
  <c r="H74" i="83"/>
  <c r="H74" i="82"/>
  <c r="H74" i="80"/>
  <c r="H74" i="118"/>
  <c r="H75" i="113"/>
  <c r="H75" i="141"/>
  <c r="H75" i="143"/>
  <c r="H75" i="142"/>
  <c r="H75" i="154"/>
  <c r="H75" i="117"/>
  <c r="H75" i="144"/>
  <c r="H75" i="116"/>
  <c r="H75" i="94"/>
  <c r="H75" i="93"/>
  <c r="H75" i="92"/>
  <c r="H75" i="91"/>
  <c r="H75" i="145"/>
  <c r="H75" i="90"/>
  <c r="H75" i="156"/>
  <c r="H75" i="89"/>
  <c r="H75" i="87"/>
  <c r="H75" i="88"/>
  <c r="H75" i="86"/>
  <c r="H75" i="155"/>
  <c r="H75" i="85"/>
  <c r="H75" i="84"/>
  <c r="H75" i="83"/>
  <c r="H75" i="82"/>
  <c r="H75" i="80"/>
  <c r="H75" i="118"/>
  <c r="H76" i="113"/>
  <c r="H76" i="141"/>
  <c r="H76" i="143"/>
  <c r="H76" i="142"/>
  <c r="H76" i="154"/>
  <c r="H76" i="117"/>
  <c r="H76" i="144"/>
  <c r="H76" i="116"/>
  <c r="H76" i="94"/>
  <c r="H76" i="93"/>
  <c r="H76" i="92"/>
  <c r="H76" i="91"/>
  <c r="H76" i="145"/>
  <c r="H76" i="90"/>
  <c r="H76" i="156"/>
  <c r="H76" i="89"/>
  <c r="H76" i="87"/>
  <c r="H76" i="88"/>
  <c r="H76" i="86"/>
  <c r="H76" i="155"/>
  <c r="H76" i="85"/>
  <c r="H76" i="84"/>
  <c r="H76" i="83"/>
  <c r="H76" i="82"/>
  <c r="H76" i="80"/>
  <c r="H76" i="118"/>
  <c r="H77" i="113"/>
  <c r="H77" i="141"/>
  <c r="H77" i="143"/>
  <c r="H77" i="142"/>
  <c r="H77" i="154"/>
  <c r="H77" i="117"/>
  <c r="H77" i="144"/>
  <c r="H77" i="116"/>
  <c r="H77" i="94"/>
  <c r="H77" i="93"/>
  <c r="H77" i="92"/>
  <c r="H77" i="91"/>
  <c r="H77" i="145"/>
  <c r="H77" i="90"/>
  <c r="H77" i="156"/>
  <c r="H77" i="89"/>
  <c r="H77" i="87"/>
  <c r="H77" i="88"/>
  <c r="H77" i="86"/>
  <c r="H77" i="155"/>
  <c r="H77" i="85"/>
  <c r="H77" i="84"/>
  <c r="H77" i="83"/>
  <c r="H77" i="82"/>
  <c r="H77" i="80"/>
  <c r="H77" i="118"/>
  <c r="H78" i="113"/>
  <c r="H78" i="141"/>
  <c r="H78" i="143"/>
  <c r="H78" i="142"/>
  <c r="H78" i="154"/>
  <c r="H78" i="117"/>
  <c r="H78" i="144"/>
  <c r="H78" i="116"/>
  <c r="H78" i="94"/>
  <c r="H78" i="93"/>
  <c r="H78" i="92"/>
  <c r="H78" i="91"/>
  <c r="H78" i="145"/>
  <c r="H78" i="90"/>
  <c r="H78" i="156"/>
  <c r="H78" i="89"/>
  <c r="H78" i="87"/>
  <c r="H78" i="88"/>
  <c r="H78" i="86"/>
  <c r="H78" i="155"/>
  <c r="H78" i="85"/>
  <c r="H78" i="84"/>
  <c r="H78" i="83"/>
  <c r="H78" i="82"/>
  <c r="H78" i="80"/>
  <c r="H78" i="118"/>
  <c r="H79" i="113"/>
  <c r="H79" i="141"/>
  <c r="H79" i="143"/>
  <c r="H79" i="142"/>
  <c r="H79" i="154"/>
  <c r="H79" i="117"/>
  <c r="H79" i="144"/>
  <c r="H79" i="116"/>
  <c r="H79" i="94"/>
  <c r="H79" i="93"/>
  <c r="H79" i="92"/>
  <c r="H79" i="91"/>
  <c r="H79" i="145"/>
  <c r="H79" i="90"/>
  <c r="H79" i="156"/>
  <c r="H79" i="89"/>
  <c r="H79" i="87"/>
  <c r="H79" i="88"/>
  <c r="H79" i="86"/>
  <c r="H79" i="155"/>
  <c r="H79" i="85"/>
  <c r="H79" i="84"/>
  <c r="H79" i="83"/>
  <c r="H79" i="82"/>
  <c r="H79" i="80"/>
  <c r="H79" i="118"/>
  <c r="H80" i="113"/>
  <c r="H80" i="141"/>
  <c r="H80" i="143"/>
  <c r="H80" i="142"/>
  <c r="H80" i="154"/>
  <c r="H80" i="117"/>
  <c r="H80" i="144"/>
  <c r="H80" i="116"/>
  <c r="H80" i="94"/>
  <c r="H80" i="93"/>
  <c r="H80" i="92"/>
  <c r="H80" i="91"/>
  <c r="H80" i="145"/>
  <c r="H80" i="90"/>
  <c r="H80" i="156"/>
  <c r="H80" i="89"/>
  <c r="H80" i="87"/>
  <c r="H80" i="88"/>
  <c r="H80" i="86"/>
  <c r="H80" i="155"/>
  <c r="H80" i="85"/>
  <c r="H80" i="84"/>
  <c r="H80" i="83"/>
  <c r="H80" i="82"/>
  <c r="H80" i="80"/>
  <c r="H80" i="118"/>
  <c r="H81" i="113"/>
  <c r="H81" i="141"/>
  <c r="H81" i="143"/>
  <c r="H81" i="142"/>
  <c r="H81" i="154"/>
  <c r="H81" i="117"/>
  <c r="H81" i="144"/>
  <c r="H81" i="116"/>
  <c r="H81" i="94"/>
  <c r="H81" i="93"/>
  <c r="H81" i="92"/>
  <c r="H81" i="91"/>
  <c r="H81" i="145"/>
  <c r="H81" i="90"/>
  <c r="H81" i="156"/>
  <c r="H81" i="89"/>
  <c r="H81" i="87"/>
  <c r="H81" i="88"/>
  <c r="H81" i="86"/>
  <c r="H81" i="155"/>
  <c r="H81" i="85"/>
  <c r="H81" i="84"/>
  <c r="H81" i="83"/>
  <c r="H81" i="82"/>
  <c r="H81" i="80"/>
  <c r="H81" i="118"/>
  <c r="H82" i="113"/>
  <c r="H82" i="141"/>
  <c r="H82" i="143"/>
  <c r="H82" i="142"/>
  <c r="H82" i="154"/>
  <c r="H82" i="117"/>
  <c r="H82" i="144"/>
  <c r="H82" i="116"/>
  <c r="H82" i="94"/>
  <c r="H82" i="93"/>
  <c r="H82" i="92"/>
  <c r="H82" i="91"/>
  <c r="H82" i="145"/>
  <c r="H82" i="90"/>
  <c r="H82" i="156"/>
  <c r="H82" i="89"/>
  <c r="H82" i="87"/>
  <c r="H82" i="88"/>
  <c r="H82" i="86"/>
  <c r="H82" i="155"/>
  <c r="H82" i="85"/>
  <c r="H82" i="84"/>
  <c r="H82" i="83"/>
  <c r="H82" i="82"/>
  <c r="H82" i="80"/>
  <c r="H82" i="118"/>
  <c r="H85" i="113"/>
  <c r="H85" i="141"/>
  <c r="H85" i="143"/>
  <c r="H85" i="142"/>
  <c r="H85" i="154"/>
  <c r="H85" i="117"/>
  <c r="H85" i="144"/>
  <c r="H85" i="116"/>
  <c r="H85" i="94"/>
  <c r="H85" i="93"/>
  <c r="H85" i="92"/>
  <c r="H85" i="91"/>
  <c r="H85" i="145"/>
  <c r="H85" i="90"/>
  <c r="H85" i="156"/>
  <c r="H85" i="89"/>
  <c r="H85" i="87"/>
  <c r="H85" i="88"/>
  <c r="H85" i="86"/>
  <c r="H85" i="155"/>
  <c r="H85" i="85"/>
  <c r="H85" i="84"/>
  <c r="H85" i="83"/>
  <c r="H85" i="82"/>
  <c r="H85" i="80"/>
  <c r="H85" i="118"/>
  <c r="H86" i="113"/>
  <c r="H86" i="141"/>
  <c r="H86" i="143"/>
  <c r="H86" i="142"/>
  <c r="H86" i="154"/>
  <c r="H86" i="117"/>
  <c r="H86" i="144"/>
  <c r="H86" i="116"/>
  <c r="H86" i="94"/>
  <c r="H86" i="93"/>
  <c r="H86" i="92"/>
  <c r="H86" i="91"/>
  <c r="H86" i="145"/>
  <c r="H86" i="90"/>
  <c r="H86" i="156"/>
  <c r="H86" i="89"/>
  <c r="H86" i="87"/>
  <c r="H86" i="88"/>
  <c r="H86" i="86"/>
  <c r="H86" i="155"/>
  <c r="H86" i="85"/>
  <c r="H86" i="84"/>
  <c r="H86" i="83"/>
  <c r="H86" i="82"/>
  <c r="H86" i="80"/>
  <c r="H86" i="118"/>
  <c r="H88" i="113"/>
  <c r="H88" i="141"/>
  <c r="H88" i="143"/>
  <c r="H88" i="142"/>
  <c r="H88" i="154"/>
  <c r="H88" i="117"/>
  <c r="H88" i="144"/>
  <c r="H88" i="116"/>
  <c r="H88" i="94"/>
  <c r="H88" i="93"/>
  <c r="H88" i="92"/>
  <c r="H88" i="91"/>
  <c r="H88" i="145"/>
  <c r="H88" i="90"/>
  <c r="H88" i="156"/>
  <c r="H88" i="89"/>
  <c r="H88" i="87"/>
  <c r="H88" i="88"/>
  <c r="H88" i="86"/>
  <c r="H88" i="155"/>
  <c r="H88" i="85"/>
  <c r="H88" i="84"/>
  <c r="H88" i="83"/>
  <c r="H88" i="82"/>
  <c r="H88" i="80"/>
  <c r="H88" i="118"/>
  <c r="H90" i="113"/>
  <c r="H90" i="141"/>
  <c r="H90" i="143"/>
  <c r="H90" i="142"/>
  <c r="H90" i="154"/>
  <c r="H90" i="117"/>
  <c r="H90" i="144"/>
  <c r="H90" i="116"/>
  <c r="H90" i="94"/>
  <c r="H90" i="93"/>
  <c r="H90" i="92"/>
  <c r="H90" i="91"/>
  <c r="H90" i="145"/>
  <c r="H90" i="90"/>
  <c r="H90" i="156"/>
  <c r="H90" i="89"/>
  <c r="H90" i="87"/>
  <c r="H90" i="88"/>
  <c r="H90" i="86"/>
  <c r="H90" i="155"/>
  <c r="H90" i="85"/>
  <c r="H90" i="84"/>
  <c r="H90" i="83"/>
  <c r="H90" i="82"/>
  <c r="H90" i="80"/>
  <c r="H90" i="118"/>
  <c r="H91" i="113"/>
  <c r="H91" i="141"/>
  <c r="H91" i="143"/>
  <c r="H91" i="142"/>
  <c r="H91" i="154"/>
  <c r="H91" i="117"/>
  <c r="H91" i="144"/>
  <c r="H91" i="116"/>
  <c r="H91" i="94"/>
  <c r="H91" i="93"/>
  <c r="H91" i="92"/>
  <c r="H91" i="91"/>
  <c r="H91" i="145"/>
  <c r="H91" i="90"/>
  <c r="H91" i="156"/>
  <c r="H91" i="89"/>
  <c r="H91" i="87"/>
  <c r="H91" i="88"/>
  <c r="H91" i="86"/>
  <c r="H91" i="155"/>
  <c r="H91" i="85"/>
  <c r="H91" i="84"/>
  <c r="H91" i="83"/>
  <c r="H91" i="82"/>
  <c r="H91" i="80"/>
  <c r="H91" i="118"/>
  <c r="J50" i="122"/>
  <c r="J52" i="122"/>
  <c r="E64" i="164" s="1"/>
  <c r="I7" i="140"/>
  <c r="G12" i="140"/>
  <c r="I11" i="140"/>
  <c r="G8" i="140"/>
  <c r="I6" i="140"/>
  <c r="C88" i="127"/>
  <c r="J26" i="125"/>
  <c r="C86" i="127"/>
  <c r="I10" i="140"/>
  <c r="J25" i="72"/>
  <c r="J24" i="72"/>
  <c r="J29" i="72"/>
  <c r="J27" i="72"/>
  <c r="J33" i="72"/>
  <c r="J31" i="72"/>
  <c r="K25" i="74"/>
  <c r="F11" i="65"/>
  <c r="J25" i="74"/>
  <c r="L25" i="74"/>
  <c r="Z266" i="138"/>
  <c r="I30" i="138" s="1"/>
  <c r="J30" i="138" s="1"/>
  <c r="K4" i="138" s="1"/>
  <c r="N4" i="138"/>
  <c r="J16" i="119"/>
  <c r="J19" i="119"/>
  <c r="J21" i="119"/>
  <c r="J10" i="119"/>
  <c r="J74" i="119"/>
  <c r="J75" i="119"/>
  <c r="J76" i="119"/>
  <c r="J77" i="119"/>
  <c r="J78" i="119"/>
  <c r="J79" i="119"/>
  <c r="J80" i="119"/>
  <c r="J82" i="119"/>
  <c r="J83" i="119"/>
  <c r="J58" i="119"/>
  <c r="AG510" i="121"/>
  <c r="AG513" i="121" s="1"/>
  <c r="AG507" i="121" s="1"/>
  <c r="U437" i="121" s="1"/>
  <c r="AG520" i="121"/>
  <c r="AG523" i="121" s="1"/>
  <c r="AG517" i="121" s="1"/>
  <c r="U438" i="121" s="1"/>
  <c r="F60" i="121"/>
  <c r="J54" i="122"/>
  <c r="E65" i="164" s="1"/>
  <c r="F90" i="121"/>
  <c r="F89" i="121"/>
  <c r="F88" i="121"/>
  <c r="AG35" i="121"/>
  <c r="AG36" i="121" s="1"/>
  <c r="AG22" i="121" s="1"/>
  <c r="U9" i="121" s="1"/>
  <c r="E47" i="121"/>
  <c r="V282" i="121"/>
  <c r="AG82" i="121"/>
  <c r="AG86" i="121" s="1"/>
  <c r="AG74" i="121" s="1"/>
  <c r="J73" i="123"/>
  <c r="J1319" i="129"/>
  <c r="I109" i="123" s="1"/>
  <c r="J109" i="123" s="1"/>
  <c r="J1309" i="129"/>
  <c r="I108" i="123" s="1"/>
  <c r="J108" i="123" s="1"/>
  <c r="V431" i="121"/>
  <c r="E78" i="121"/>
  <c r="V432" i="121"/>
  <c r="E79" i="121"/>
  <c r="V433" i="121"/>
  <c r="E80" i="121"/>
  <c r="F80" i="121" s="1"/>
  <c r="V434" i="121"/>
  <c r="E81" i="121"/>
  <c r="V435" i="121"/>
  <c r="E82" i="121"/>
  <c r="V437" i="121"/>
  <c r="E84" i="121"/>
  <c r="V438" i="121"/>
  <c r="E85" i="121"/>
  <c r="F49" i="121"/>
  <c r="F48" i="121"/>
  <c r="J91" i="123"/>
  <c r="D64" i="164" s="1"/>
  <c r="F78" i="121"/>
  <c r="F79" i="121"/>
  <c r="F81" i="121"/>
  <c r="F82" i="121"/>
  <c r="F84" i="121"/>
  <c r="F85" i="121"/>
  <c r="F86" i="121"/>
  <c r="E59" i="121"/>
  <c r="E62" i="121"/>
  <c r="E64" i="121"/>
  <c r="F65" i="121"/>
  <c r="F64" i="121"/>
  <c r="F62" i="121"/>
  <c r="F59" i="121"/>
  <c r="M2" i="85"/>
  <c r="J43" i="164"/>
  <c r="I364" i="129"/>
  <c r="Z81" i="65"/>
  <c r="AA81" i="65" s="1"/>
  <c r="AA84" i="65" s="1"/>
  <c r="AA70" i="65"/>
  <c r="Z65" i="65"/>
  <c r="AA65" i="65" s="1"/>
  <c r="AA67" i="65" s="1"/>
  <c r="AA53" i="65"/>
  <c r="Z49" i="65"/>
  <c r="AA49" i="65" s="1"/>
  <c r="AA50" i="65" s="1"/>
  <c r="AA42" i="65"/>
  <c r="Z34" i="65"/>
  <c r="AA34" i="65" s="1"/>
  <c r="AA36" i="65" s="1"/>
  <c r="AA26" i="65"/>
  <c r="E53" i="121"/>
  <c r="E46" i="121"/>
  <c r="F53" i="121"/>
  <c r="F47" i="121"/>
  <c r="F46" i="121"/>
  <c r="U71" i="121"/>
  <c r="E37" i="121" s="1"/>
  <c r="AF321" i="121"/>
  <c r="AG321" i="121" s="1"/>
  <c r="AG322" i="121" s="1"/>
  <c r="AG314" i="121" s="1"/>
  <c r="U286" i="121" s="1"/>
  <c r="U61" i="121"/>
  <c r="E27" i="121" s="1"/>
  <c r="U280" i="121"/>
  <c r="F27" i="121"/>
  <c r="F37" i="121"/>
  <c r="V71" i="121"/>
  <c r="E21" i="121"/>
  <c r="F21" i="121" s="1"/>
  <c r="V61" i="121"/>
  <c r="E11" i="121"/>
  <c r="F11" i="121" s="1"/>
  <c r="J54" i="119"/>
  <c r="I59" i="119"/>
  <c r="J59" i="119" s="1"/>
  <c r="Z448" i="119"/>
  <c r="I49" i="119"/>
  <c r="J49" i="119" s="1"/>
  <c r="Y852" i="119"/>
  <c r="Z852" i="119" s="1"/>
  <c r="Z856" i="119" s="1"/>
  <c r="Z844" i="119" s="1"/>
  <c r="Z444" i="119"/>
  <c r="Z445" i="119" s="1"/>
  <c r="Z431" i="119"/>
  <c r="I47" i="119" s="1"/>
  <c r="J47" i="119" s="1"/>
  <c r="Z367" i="119"/>
  <c r="I39" i="119"/>
  <c r="I37" i="119"/>
  <c r="J37" i="119" s="1"/>
  <c r="Z329" i="119"/>
  <c r="I15" i="119"/>
  <c r="J15" i="119" s="1"/>
  <c r="Y169" i="119"/>
  <c r="Z169" i="119" s="1"/>
  <c r="Z170" i="119" s="1"/>
  <c r="Z265" i="119"/>
  <c r="I28" i="119" s="1"/>
  <c r="J28" i="119" s="1"/>
  <c r="Y140" i="119"/>
  <c r="Z140" i="119" s="1"/>
  <c r="Z141" i="119" s="1"/>
  <c r="Z128" i="119" s="1"/>
  <c r="I14" i="119" s="1"/>
  <c r="J14" i="119" s="1"/>
  <c r="I34" i="119"/>
  <c r="J34" i="119" s="1"/>
  <c r="I33" i="119"/>
  <c r="J33" i="119" s="1"/>
  <c r="Y120" i="74"/>
  <c r="Z120" i="74" s="1"/>
  <c r="Z123" i="74" s="1"/>
  <c r="Z113" i="74"/>
  <c r="I15" i="74" s="1"/>
  <c r="J15" i="74" s="1"/>
  <c r="Y108" i="74"/>
  <c r="Z108" i="74" s="1"/>
  <c r="Z110" i="74" s="1"/>
  <c r="Z102" i="74"/>
  <c r="I14" i="74" s="1"/>
  <c r="J14" i="74" s="1"/>
  <c r="Y81" i="74"/>
  <c r="Z81" i="74" s="1"/>
  <c r="Z84" i="74" s="1"/>
  <c r="Z70" i="74"/>
  <c r="I12" i="74" s="1"/>
  <c r="J12" i="74" s="1"/>
  <c r="Y65" i="74"/>
  <c r="Z65" i="74" s="1"/>
  <c r="Z67" i="74" s="1"/>
  <c r="Z53" i="74"/>
  <c r="I11" i="74" s="1"/>
  <c r="J11" i="74" s="1"/>
  <c r="Y49" i="74"/>
  <c r="Z49" i="74" s="1"/>
  <c r="Z50" i="74" s="1"/>
  <c r="Z42" i="74"/>
  <c r="I10" i="74" s="1"/>
  <c r="J10" i="74" s="1"/>
  <c r="Y34" i="74"/>
  <c r="Z34" i="74" s="1"/>
  <c r="Z36" i="74" s="1"/>
  <c r="Z26" i="74" s="1"/>
  <c r="I9" i="74"/>
  <c r="J9" i="74" s="1"/>
  <c r="Y20" i="74"/>
  <c r="Z20" i="74" s="1"/>
  <c r="Z23" i="74" s="1"/>
  <c r="Z7" i="74"/>
  <c r="Y120" i="72"/>
  <c r="Z120" i="72" s="1"/>
  <c r="Z123" i="72" s="1"/>
  <c r="Z113" i="72"/>
  <c r="I15" i="72" s="1"/>
  <c r="J15" i="72" s="1"/>
  <c r="Y108" i="72"/>
  <c r="Z108" i="72" s="1"/>
  <c r="Z110" i="72" s="1"/>
  <c r="Z102" i="72"/>
  <c r="I14" i="72" s="1"/>
  <c r="J14" i="72" s="1"/>
  <c r="Y81" i="72"/>
  <c r="Z81" i="72" s="1"/>
  <c r="Z84" i="72" s="1"/>
  <c r="Z70" i="72"/>
  <c r="I12" i="72" s="1"/>
  <c r="J12" i="72" s="1"/>
  <c r="Y65" i="72"/>
  <c r="Z65" i="72" s="1"/>
  <c r="Z67" i="72" s="1"/>
  <c r="Z53" i="72"/>
  <c r="I11" i="72" s="1"/>
  <c r="J11" i="72" s="1"/>
  <c r="Y49" i="72"/>
  <c r="Z49" i="72" s="1"/>
  <c r="Z50" i="72" s="1"/>
  <c r="Z42" i="72"/>
  <c r="I10" i="72" s="1"/>
  <c r="J10" i="72" s="1"/>
  <c r="Y34" i="72"/>
  <c r="Z34" i="72" s="1"/>
  <c r="Z36" i="72" s="1"/>
  <c r="Z26" i="72" s="1"/>
  <c r="I9" i="72"/>
  <c r="J9" i="72" s="1"/>
  <c r="M9" i="72" s="1"/>
  <c r="Y20" i="72"/>
  <c r="Z20" i="72" s="1"/>
  <c r="Z23" i="72" s="1"/>
  <c r="Z7" i="72"/>
  <c r="K4" i="72" s="1"/>
  <c r="N4" i="72" s="1"/>
  <c r="Y120" i="71"/>
  <c r="Z120" i="71" s="1"/>
  <c r="Z123" i="71" s="1"/>
  <c r="Z113" i="71"/>
  <c r="I15" i="71" s="1"/>
  <c r="J15" i="71" s="1"/>
  <c r="Y108" i="71"/>
  <c r="Z108" i="71" s="1"/>
  <c r="Z110" i="71" s="1"/>
  <c r="Z102" i="71"/>
  <c r="I14" i="71" s="1"/>
  <c r="J14" i="71" s="1"/>
  <c r="Y81" i="71"/>
  <c r="Z81" i="71" s="1"/>
  <c r="Z84" i="71" s="1"/>
  <c r="Z70" i="71"/>
  <c r="I12" i="71" s="1"/>
  <c r="J12" i="71" s="1"/>
  <c r="Y65" i="71"/>
  <c r="Z65" i="71" s="1"/>
  <c r="Z67" i="71" s="1"/>
  <c r="Z53" i="71"/>
  <c r="I11" i="71" s="1"/>
  <c r="J11" i="71" s="1"/>
  <c r="Y49" i="71"/>
  <c r="Z49" i="71" s="1"/>
  <c r="Z50" i="71" s="1"/>
  <c r="Z42" i="71"/>
  <c r="I10" i="71" s="1"/>
  <c r="J10" i="71" s="1"/>
  <c r="Y34" i="71"/>
  <c r="Z34" i="71" s="1"/>
  <c r="Z36" i="71" s="1"/>
  <c r="Z26" i="71" s="1"/>
  <c r="I9" i="71"/>
  <c r="J9" i="71" s="1"/>
  <c r="K4" i="71" s="1"/>
  <c r="N4" i="71" s="1"/>
  <c r="Y20" i="71"/>
  <c r="Z20" i="71" s="1"/>
  <c r="Z23" i="71" s="1"/>
  <c r="Z7" i="71"/>
  <c r="Y95" i="62"/>
  <c r="Z95" i="62" s="1"/>
  <c r="Z99" i="62" s="1"/>
  <c r="Z87" i="62" s="1"/>
  <c r="I13" i="62" s="1"/>
  <c r="Y143" i="62"/>
  <c r="Z143" i="62" s="1"/>
  <c r="Z145" i="62" s="1"/>
  <c r="Z126" i="62"/>
  <c r="I17" i="62" s="1"/>
  <c r="I11" i="62"/>
  <c r="J26" i="123" l="1"/>
  <c r="J38" i="123"/>
  <c r="J32" i="123"/>
  <c r="J37" i="123"/>
  <c r="J33" i="123"/>
  <c r="Q26" i="169"/>
  <c r="L26" i="72"/>
  <c r="H6" i="166" a="1"/>
  <c r="H6" i="166" s="1"/>
  <c r="I6" i="167" s="1"/>
  <c r="I6" i="118"/>
  <c r="G91" i="85"/>
  <c r="I91" i="85" s="1"/>
  <c r="G90" i="85"/>
  <c r="I90" i="85" s="1"/>
  <c r="G89" i="85"/>
  <c r="M89" i="166" s="1" a="1"/>
  <c r="M89" i="166" s="1"/>
  <c r="G88" i="85"/>
  <c r="I88" i="85" s="1"/>
  <c r="G87" i="85"/>
  <c r="M87" i="166" s="1" a="1"/>
  <c r="M87" i="166" s="1"/>
  <c r="G86" i="85"/>
  <c r="I86" i="85" s="1"/>
  <c r="G85" i="85"/>
  <c r="I85" i="85" s="1"/>
  <c r="G82" i="85"/>
  <c r="I82" i="85" s="1"/>
  <c r="G81" i="85"/>
  <c r="I81" i="85" s="1"/>
  <c r="G80" i="85"/>
  <c r="I80" i="85" s="1"/>
  <c r="G79" i="85"/>
  <c r="I79" i="85" s="1"/>
  <c r="G78" i="85"/>
  <c r="I78" i="85" s="1"/>
  <c r="G77" i="85"/>
  <c r="I77" i="85" s="1"/>
  <c r="G76" i="85"/>
  <c r="I76" i="85" s="1"/>
  <c r="G75" i="85"/>
  <c r="I75" i="85" s="1"/>
  <c r="G74" i="85"/>
  <c r="I74" i="85" s="1"/>
  <c r="G73" i="85"/>
  <c r="I73" i="85" s="1"/>
  <c r="G72" i="85"/>
  <c r="I72" i="85" s="1"/>
  <c r="G71" i="85"/>
  <c r="M71" i="166" s="1" a="1"/>
  <c r="M71" i="166" s="1"/>
  <c r="G70" i="85"/>
  <c r="M70" i="166" s="1" a="1"/>
  <c r="M70" i="166" s="1"/>
  <c r="G69" i="85"/>
  <c r="M69" i="166" s="1" a="1"/>
  <c r="M69" i="166" s="1"/>
  <c r="G68" i="85"/>
  <c r="M68" i="166" s="1" a="1"/>
  <c r="M68" i="166" s="1"/>
  <c r="G67" i="85"/>
  <c r="I67" i="85" s="1"/>
  <c r="G66" i="85"/>
  <c r="I66" i="85" s="1"/>
  <c r="G65" i="85"/>
  <c r="I65" i="85" s="1"/>
  <c r="G64" i="85"/>
  <c r="I64" i="85" s="1"/>
  <c r="G63" i="85"/>
  <c r="M63" i="166" s="1" a="1"/>
  <c r="M63" i="166" s="1"/>
  <c r="G62" i="85"/>
  <c r="I62" i="85" s="1"/>
  <c r="G61" i="85"/>
  <c r="I61" i="85" s="1"/>
  <c r="G60" i="85"/>
  <c r="I60" i="85" s="1"/>
  <c r="G59" i="85"/>
  <c r="I59" i="85" s="1"/>
  <c r="G58" i="85"/>
  <c r="M58" i="166" s="1" a="1"/>
  <c r="M58" i="166" s="1"/>
  <c r="G57" i="85"/>
  <c r="I57" i="85" s="1"/>
  <c r="G56" i="85"/>
  <c r="I56" i="85" s="1"/>
  <c r="G55" i="85"/>
  <c r="I55" i="85" s="1"/>
  <c r="G54" i="85"/>
  <c r="I54" i="85" s="1"/>
  <c r="G53" i="85"/>
  <c r="I53" i="85" s="1"/>
  <c r="G52" i="85"/>
  <c r="I52" i="85" s="1"/>
  <c r="G51" i="85"/>
  <c r="I51" i="85" s="1"/>
  <c r="G50" i="85"/>
  <c r="I50" i="85" s="1"/>
  <c r="G49" i="85"/>
  <c r="I49" i="85" s="1"/>
  <c r="G48" i="85"/>
  <c r="I48" i="85" s="1"/>
  <c r="G47" i="85"/>
  <c r="I47" i="85" s="1"/>
  <c r="G46" i="85"/>
  <c r="I46" i="85" s="1"/>
  <c r="G45" i="85"/>
  <c r="I45" i="85" s="1"/>
  <c r="G44" i="85"/>
  <c r="I44" i="85" s="1"/>
  <c r="G42" i="85"/>
  <c r="I42" i="85" s="1"/>
  <c r="G41" i="85"/>
  <c r="I41" i="85" s="1"/>
  <c r="G39" i="85"/>
  <c r="I39" i="85" s="1"/>
  <c r="G38" i="85"/>
  <c r="I38" i="85" s="1"/>
  <c r="G37" i="85"/>
  <c r="I37" i="85" s="1"/>
  <c r="G36" i="85"/>
  <c r="I36" i="85" s="1"/>
  <c r="G35" i="85"/>
  <c r="I35" i="85" s="1"/>
  <c r="G33" i="85"/>
  <c r="I33" i="85" s="1"/>
  <c r="G32" i="85"/>
  <c r="I32" i="85" s="1"/>
  <c r="G31" i="85"/>
  <c r="I31" i="85" s="1"/>
  <c r="G30" i="85"/>
  <c r="I30" i="85" s="1"/>
  <c r="G29" i="85"/>
  <c r="I29" i="85" s="1"/>
  <c r="G28" i="85"/>
  <c r="I28" i="85" s="1"/>
  <c r="G26" i="85"/>
  <c r="I26" i="85" s="1"/>
  <c r="G25" i="85"/>
  <c r="I25" i="85" s="1"/>
  <c r="G24" i="85"/>
  <c r="I24" i="85" s="1"/>
  <c r="G23" i="85"/>
  <c r="I23" i="85" s="1"/>
  <c r="G22" i="85"/>
  <c r="I22" i="85" s="1"/>
  <c r="G21" i="85"/>
  <c r="I21" i="85" s="1"/>
  <c r="G19" i="85"/>
  <c r="I19" i="85" s="1"/>
  <c r="G18" i="85"/>
  <c r="I18" i="85" s="1"/>
  <c r="G16" i="85"/>
  <c r="I16" i="85" s="1"/>
  <c r="G14" i="85"/>
  <c r="I14" i="85" s="1"/>
  <c r="G13" i="85"/>
  <c r="I13" i="85" s="1"/>
  <c r="G10" i="85"/>
  <c r="I10" i="85" s="1"/>
  <c r="G9" i="85"/>
  <c r="I9" i="85" s="1"/>
  <c r="G8" i="85"/>
  <c r="I8" i="85" s="1"/>
  <c r="G7" i="85"/>
  <c r="I7" i="85" s="1"/>
  <c r="G6" i="85"/>
  <c r="I6" i="85" s="1"/>
  <c r="G71" i="166"/>
  <c r="G70" i="166"/>
  <c r="G69" i="166"/>
  <c r="G68" i="166"/>
  <c r="G63" i="166"/>
  <c r="G58" i="166"/>
  <c r="G89" i="166"/>
  <c r="G87" i="166"/>
  <c r="J95" i="167"/>
  <c r="J72" i="165" a="1"/>
  <c r="J72" i="165" s="1"/>
  <c r="J6" i="164"/>
  <c r="J59" i="165" a="1"/>
  <c r="J59" i="165" s="1"/>
  <c r="H6" i="164"/>
  <c r="J44" i="165" a="1"/>
  <c r="J44" i="165" s="1"/>
  <c r="F6" i="164"/>
  <c r="K95" i="167"/>
  <c r="J6" i="165" a="1"/>
  <c r="J6" i="165" s="1"/>
  <c r="E6" i="164"/>
  <c r="K72" i="165" a="1"/>
  <c r="K72" i="165" s="1"/>
  <c r="J7" i="164"/>
  <c r="K59" i="165" a="1"/>
  <c r="K59" i="165" s="1"/>
  <c r="H7" i="164"/>
  <c r="K44" i="165" a="1"/>
  <c r="K44" i="165" s="1"/>
  <c r="F7" i="164"/>
  <c r="L95" i="167"/>
  <c r="K6" i="165" a="1"/>
  <c r="K6" i="165" s="1"/>
  <c r="E7" i="164"/>
  <c r="L72" i="165" a="1"/>
  <c r="L72" i="165" s="1"/>
  <c r="J8" i="164"/>
  <c r="L59" i="165" a="1"/>
  <c r="L59" i="165" s="1"/>
  <c r="H8" i="164"/>
  <c r="L44" i="165" a="1"/>
  <c r="L44" i="165" s="1"/>
  <c r="F8" i="164"/>
  <c r="M95" i="167"/>
  <c r="L6" i="165" a="1"/>
  <c r="L6" i="165" s="1"/>
  <c r="E8" i="164"/>
  <c r="O72" i="165" a="1"/>
  <c r="O72" i="165" s="1"/>
  <c r="J11" i="164"/>
  <c r="O59" i="165" a="1"/>
  <c r="O59" i="165" s="1"/>
  <c r="H11" i="164"/>
  <c r="O44" i="165" a="1"/>
  <c r="O44" i="165" s="1"/>
  <c r="F11" i="164"/>
  <c r="P95" i="167"/>
  <c r="O6" i="165" a="1"/>
  <c r="O6" i="165" s="1"/>
  <c r="E11" i="164"/>
  <c r="P72" i="165"/>
  <c r="J12" i="164"/>
  <c r="P59" i="165"/>
  <c r="H12" i="164"/>
  <c r="P44" i="165"/>
  <c r="F12" i="164"/>
  <c r="Q95" i="167"/>
  <c r="P6" i="165"/>
  <c r="E12" i="164"/>
  <c r="R72" i="165" a="1"/>
  <c r="R72" i="165" s="1"/>
  <c r="J14" i="164"/>
  <c r="R59" i="165" a="1"/>
  <c r="R59" i="165" s="1"/>
  <c r="H14" i="164"/>
  <c r="R44" i="165" a="1"/>
  <c r="R44" i="165" s="1"/>
  <c r="F14" i="164"/>
  <c r="S95" i="167"/>
  <c r="R6" i="165" a="1"/>
  <c r="R6" i="165" s="1"/>
  <c r="E14" i="164"/>
  <c r="T72" i="165" a="1"/>
  <c r="T72" i="165" s="1"/>
  <c r="J16" i="164"/>
  <c r="T59" i="165" a="1"/>
  <c r="T59" i="165" s="1"/>
  <c r="H16" i="164"/>
  <c r="T44" i="165" a="1"/>
  <c r="T44" i="165" s="1"/>
  <c r="F16" i="164"/>
  <c r="U95" i="167"/>
  <c r="T6" i="165" a="1"/>
  <c r="T6" i="165" s="1"/>
  <c r="E16" i="164"/>
  <c r="V72" i="165" a="1"/>
  <c r="V72" i="165" s="1"/>
  <c r="J18" i="164"/>
  <c r="V59" i="165" a="1"/>
  <c r="V59" i="165" s="1"/>
  <c r="H18" i="164"/>
  <c r="V44" i="165" a="1"/>
  <c r="V44" i="165" s="1"/>
  <c r="F18" i="164"/>
  <c r="W95" i="167"/>
  <c r="V6" i="165" a="1"/>
  <c r="V6" i="165" s="1"/>
  <c r="E18" i="164"/>
  <c r="W72" i="165" a="1"/>
  <c r="W72" i="165" s="1"/>
  <c r="J19" i="164"/>
  <c r="W59" i="165" a="1"/>
  <c r="W59" i="165" s="1"/>
  <c r="H19" i="164"/>
  <c r="W44" i="165" a="1"/>
  <c r="W44" i="165" s="1"/>
  <c r="F19" i="164"/>
  <c r="X95" i="167"/>
  <c r="W6" i="165" a="1"/>
  <c r="W6" i="165" s="1"/>
  <c r="E19" i="164"/>
  <c r="X72" i="165" a="1"/>
  <c r="X72" i="165" s="1"/>
  <c r="J20" i="164"/>
  <c r="X59" i="165" a="1"/>
  <c r="X59" i="165" s="1"/>
  <c r="H20" i="164"/>
  <c r="X44" i="165" a="1"/>
  <c r="X44" i="165" s="1"/>
  <c r="F20" i="164"/>
  <c r="Y95" i="167"/>
  <c r="X6" i="165" a="1"/>
  <c r="X6" i="165" s="1"/>
  <c r="E20" i="164"/>
  <c r="Y72" i="165" a="1"/>
  <c r="Y72" i="165" s="1"/>
  <c r="J21" i="164"/>
  <c r="Y59" i="165" a="1"/>
  <c r="Y59" i="165" s="1"/>
  <c r="H21" i="164"/>
  <c r="Y44" i="165" a="1"/>
  <c r="Y44" i="165" s="1"/>
  <c r="F21" i="164"/>
  <c r="Z95" i="167"/>
  <c r="Y6" i="165" a="1"/>
  <c r="Y6" i="165" s="1"/>
  <c r="E21" i="164"/>
  <c r="Z72" i="165" a="1"/>
  <c r="Z72" i="165" s="1"/>
  <c r="J22" i="164"/>
  <c r="Z59" i="165" a="1"/>
  <c r="Z59" i="165" s="1"/>
  <c r="H22" i="164"/>
  <c r="Z44" i="165" a="1"/>
  <c r="Z44" i="165" s="1"/>
  <c r="F22" i="164"/>
  <c r="AA95" i="167"/>
  <c r="Z6" i="165" a="1"/>
  <c r="Z6" i="165" s="1"/>
  <c r="E22" i="164"/>
  <c r="AA72" i="165" a="1"/>
  <c r="AA72" i="165" s="1"/>
  <c r="J23" i="164"/>
  <c r="AA59" i="165" a="1"/>
  <c r="AA59" i="165" s="1"/>
  <c r="H23" i="164"/>
  <c r="AA44" i="165" a="1"/>
  <c r="AA44" i="165" s="1"/>
  <c r="F23" i="164"/>
  <c r="AB95" i="167"/>
  <c r="AA6" i="165" a="1"/>
  <c r="AA6" i="165" s="1"/>
  <c r="E23" i="164"/>
  <c r="AN72" i="165" a="1"/>
  <c r="AN72" i="165" s="1"/>
  <c r="J36" i="164"/>
  <c r="AN59" i="165" a="1"/>
  <c r="AN59" i="165" s="1"/>
  <c r="H36" i="164"/>
  <c r="AN44" i="165" a="1"/>
  <c r="AN44" i="165" s="1"/>
  <c r="F36" i="164"/>
  <c r="AO95" i="167"/>
  <c r="AN6" i="165" a="1"/>
  <c r="AN6" i="165" s="1"/>
  <c r="E36" i="164"/>
  <c r="AO72" i="165" a="1"/>
  <c r="AO72" i="165" s="1"/>
  <c r="J37" i="164"/>
  <c r="AO59" i="165" a="1"/>
  <c r="AO59" i="165" s="1"/>
  <c r="H37" i="164"/>
  <c r="AO44" i="165" a="1"/>
  <c r="AO44" i="165" s="1"/>
  <c r="F37" i="164"/>
  <c r="AP95" i="167"/>
  <c r="AO6" i="165" a="1"/>
  <c r="AO6" i="165" s="1"/>
  <c r="E37" i="164"/>
  <c r="AP72" i="165" a="1"/>
  <c r="AP72" i="165" s="1"/>
  <c r="J38" i="164"/>
  <c r="AP59" i="165" a="1"/>
  <c r="AP59" i="165" s="1"/>
  <c r="H38" i="164"/>
  <c r="AP44" i="165" a="1"/>
  <c r="AP44" i="165" s="1"/>
  <c r="F38" i="164"/>
  <c r="AQ95" i="167"/>
  <c r="AP6" i="165" a="1"/>
  <c r="AP6" i="165" s="1"/>
  <c r="E38" i="164"/>
  <c r="AQ59" i="165" a="1"/>
  <c r="AQ59" i="165" s="1"/>
  <c r="H39" i="164"/>
  <c r="AQ44" i="165" a="1"/>
  <c r="AQ44" i="165" s="1"/>
  <c r="F39" i="164"/>
  <c r="AR95" i="167"/>
  <c r="AQ6" i="165" a="1"/>
  <c r="AQ6" i="165" s="1"/>
  <c r="E39" i="164"/>
  <c r="AR59" i="165" a="1"/>
  <c r="AR59" i="165" s="1"/>
  <c r="H40" i="164"/>
  <c r="AR44" i="165" a="1"/>
  <c r="AR44" i="165" s="1"/>
  <c r="F40" i="164"/>
  <c r="AS95" i="167"/>
  <c r="AR6" i="165" a="1"/>
  <c r="AR6" i="165" s="1"/>
  <c r="E40" i="164"/>
  <c r="AT59" i="165" a="1"/>
  <c r="AT59" i="165" s="1"/>
  <c r="H42" i="164"/>
  <c r="AT44" i="165" a="1"/>
  <c r="AT44" i="165" s="1"/>
  <c r="F42" i="164"/>
  <c r="AU95" i="167"/>
  <c r="AT6" i="165" a="1"/>
  <c r="AT6" i="165" s="1"/>
  <c r="E42" i="164"/>
  <c r="AZ72" i="165" a="1"/>
  <c r="AZ72" i="165" s="1"/>
  <c r="J48" i="164"/>
  <c r="AZ59" i="165" a="1"/>
  <c r="AZ59" i="165" s="1"/>
  <c r="H48" i="164"/>
  <c r="AZ44" i="165" a="1"/>
  <c r="AZ44" i="165" s="1"/>
  <c r="F48" i="164"/>
  <c r="BA95" i="167"/>
  <c r="AZ6" i="165" a="1"/>
  <c r="AZ6" i="165" s="1"/>
  <c r="E48" i="164"/>
  <c r="BB72" i="165"/>
  <c r="J50" i="164"/>
  <c r="BB59" i="165"/>
  <c r="H50" i="164"/>
  <c r="BB44" i="165"/>
  <c r="F50" i="164"/>
  <c r="BC95" i="167"/>
  <c r="BB6" i="165"/>
  <c r="E50" i="164"/>
  <c r="BC72" i="165" a="1"/>
  <c r="BC72" i="165" s="1"/>
  <c r="J51" i="164"/>
  <c r="BC59" i="165" a="1"/>
  <c r="BC59" i="165" s="1"/>
  <c r="H51" i="164"/>
  <c r="BC44" i="165" a="1"/>
  <c r="BC44" i="165" s="1"/>
  <c r="F51" i="164"/>
  <c r="BD95" i="167"/>
  <c r="BC6" i="165" a="1"/>
  <c r="BC6" i="165" s="1"/>
  <c r="E51" i="164"/>
  <c r="BD72" i="165" a="1"/>
  <c r="BD72" i="165" s="1"/>
  <c r="J52" i="164"/>
  <c r="BD59" i="165" a="1"/>
  <c r="BD59" i="165" s="1"/>
  <c r="H52" i="164"/>
  <c r="BD44" i="165" a="1"/>
  <c r="BD44" i="165" s="1"/>
  <c r="F52" i="164"/>
  <c r="BE95" i="167"/>
  <c r="BD6" i="165" a="1"/>
  <c r="BD6" i="165" s="1"/>
  <c r="E52" i="164"/>
  <c r="BH72" i="165"/>
  <c r="J56" i="164"/>
  <c r="BH59" i="165"/>
  <c r="H56" i="164"/>
  <c r="BH44" i="165"/>
  <c r="F56" i="164"/>
  <c r="BI95" i="167"/>
  <c r="BH6" i="165"/>
  <c r="E56" i="164"/>
  <c r="BF72" i="165" a="1"/>
  <c r="BF72" i="165" s="1"/>
  <c r="J54" i="164"/>
  <c r="BF59" i="165" a="1"/>
  <c r="BF59" i="165" s="1"/>
  <c r="H54" i="164"/>
  <c r="BF44" i="165" a="1"/>
  <c r="BF44" i="165" s="1"/>
  <c r="F54" i="164"/>
  <c r="BG95" i="167"/>
  <c r="BF6" i="165" a="1"/>
  <c r="BF6" i="165" s="1"/>
  <c r="E54" i="164"/>
  <c r="AL72" i="165" a="1"/>
  <c r="AL72" i="165" s="1"/>
  <c r="J34" i="164"/>
  <c r="AL59" i="165" a="1"/>
  <c r="AL59" i="165" s="1"/>
  <c r="H34" i="164"/>
  <c r="AL44" i="165" a="1"/>
  <c r="AL44" i="165" s="1"/>
  <c r="F34" i="164"/>
  <c r="AM95" i="167"/>
  <c r="AL6" i="165" a="1"/>
  <c r="AL6" i="165" s="1"/>
  <c r="E34" i="164"/>
  <c r="Q72" i="165" a="1"/>
  <c r="Q72" i="165" s="1"/>
  <c r="J13" i="164"/>
  <c r="Q59" i="165" a="1"/>
  <c r="Q59" i="165" s="1"/>
  <c r="H13" i="164"/>
  <c r="Q44" i="165" a="1"/>
  <c r="Q44" i="165" s="1"/>
  <c r="F13" i="164"/>
  <c r="R95" i="167"/>
  <c r="Q6" i="165" a="1"/>
  <c r="Q6" i="165" s="1"/>
  <c r="E13" i="164"/>
  <c r="U72" i="165" a="1"/>
  <c r="U72" i="165" s="1"/>
  <c r="J17" i="164"/>
  <c r="U59" i="165" a="1"/>
  <c r="U59" i="165" s="1"/>
  <c r="H17" i="164"/>
  <c r="U44" i="165" a="1"/>
  <c r="U44" i="165" s="1"/>
  <c r="F17" i="164"/>
  <c r="V95" i="167"/>
  <c r="U6" i="165" a="1"/>
  <c r="U6" i="165" s="1"/>
  <c r="E17" i="164"/>
  <c r="AC59" i="165" a="1"/>
  <c r="AC59" i="165" s="1"/>
  <c r="H25" i="164"/>
  <c r="AC44" i="165" a="1"/>
  <c r="AC44" i="165" s="1"/>
  <c r="F25" i="164"/>
  <c r="AD95" i="167"/>
  <c r="AC6" i="165" a="1"/>
  <c r="AC6" i="165" s="1"/>
  <c r="E25" i="164"/>
  <c r="AV72" i="165" a="1"/>
  <c r="AV72" i="165" s="1"/>
  <c r="J44" i="164"/>
  <c r="AV59" i="165" a="1"/>
  <c r="AV59" i="165" s="1"/>
  <c r="H44" i="164"/>
  <c r="AV44" i="165" a="1"/>
  <c r="AV44" i="165" s="1"/>
  <c r="F44" i="164"/>
  <c r="AW95" i="167"/>
  <c r="AV6" i="165" a="1"/>
  <c r="AV6" i="165" s="1"/>
  <c r="E44" i="164"/>
  <c r="AW72" i="165" a="1"/>
  <c r="AW72" i="165" s="1"/>
  <c r="J45" i="164"/>
  <c r="AW59" i="165" a="1"/>
  <c r="AW59" i="165" s="1"/>
  <c r="H45" i="164"/>
  <c r="AW44" i="165" a="1"/>
  <c r="AW44" i="165" s="1"/>
  <c r="F45" i="164"/>
  <c r="AX95" i="167"/>
  <c r="AW6" i="165" a="1"/>
  <c r="AW6" i="165" s="1"/>
  <c r="E45" i="164"/>
  <c r="AX72" i="165" a="1"/>
  <c r="AX72" i="165" s="1"/>
  <c r="J46" i="164"/>
  <c r="AX59" i="165" a="1"/>
  <c r="AX59" i="165" s="1"/>
  <c r="H46" i="164"/>
  <c r="AX44" i="165" a="1"/>
  <c r="AX44" i="165" s="1"/>
  <c r="F46" i="164"/>
  <c r="AY95" i="167"/>
  <c r="AX6" i="165" a="1"/>
  <c r="AX6" i="165" s="1"/>
  <c r="E46" i="164"/>
  <c r="AY72" i="165" a="1"/>
  <c r="AY72" i="165" s="1"/>
  <c r="J47" i="164"/>
  <c r="AY59" i="165" a="1"/>
  <c r="AY59" i="165" s="1"/>
  <c r="H47" i="164"/>
  <c r="AY44" i="165" a="1"/>
  <c r="AY44" i="165" s="1"/>
  <c r="F47" i="164"/>
  <c r="AZ95" i="167"/>
  <c r="AY6" i="165" a="1"/>
  <c r="AY6" i="165" s="1"/>
  <c r="E47" i="164"/>
  <c r="BA72" i="165" a="1"/>
  <c r="BA72" i="165" s="1"/>
  <c r="J49" i="164"/>
  <c r="BA59" i="165" a="1"/>
  <c r="BA59" i="165" s="1"/>
  <c r="H49" i="164"/>
  <c r="BA44" i="165" a="1"/>
  <c r="BA44" i="165" s="1"/>
  <c r="F49" i="164"/>
  <c r="BB95" i="167"/>
  <c r="BA6" i="165" a="1"/>
  <c r="BA6" i="165" s="1"/>
  <c r="E49" i="164"/>
  <c r="BG72" i="165" a="1"/>
  <c r="BG72" i="165" s="1"/>
  <c r="J55" i="164"/>
  <c r="BG59" i="165" a="1"/>
  <c r="BG59" i="165" s="1"/>
  <c r="H55" i="164"/>
  <c r="BG44" i="165" a="1"/>
  <c r="BG44" i="165" s="1"/>
  <c r="F55" i="164"/>
  <c r="BH95" i="167"/>
  <c r="BG6" i="165" a="1"/>
  <c r="BG6" i="165" s="1"/>
  <c r="E55" i="164"/>
  <c r="AU59" i="165" a="1"/>
  <c r="AU59" i="165" s="1"/>
  <c r="H43" i="164"/>
  <c r="AU44" i="165" a="1"/>
  <c r="AU44" i="165" s="1"/>
  <c r="F43" i="164"/>
  <c r="AV95" i="167"/>
  <c r="AU6" i="165" a="1"/>
  <c r="AU6" i="165" s="1"/>
  <c r="E43" i="164"/>
  <c r="S6" i="166" a="1"/>
  <c r="S6" i="166" s="1"/>
  <c r="T6" i="167" s="1"/>
  <c r="S7" i="165" a="1"/>
  <c r="S7" i="165" s="1"/>
  <c r="S7" i="166" a="1"/>
  <c r="S7" i="166" s="1"/>
  <c r="T7" i="167" s="1"/>
  <c r="S8" i="165" a="1"/>
  <c r="S8" i="165" s="1"/>
  <c r="S8" i="166" a="1"/>
  <c r="S8" i="166" s="1"/>
  <c r="T8" i="167" s="1"/>
  <c r="S9" i="165" a="1"/>
  <c r="S9" i="165" s="1"/>
  <c r="S9" i="166" a="1"/>
  <c r="S9" i="166" s="1"/>
  <c r="T9" i="167" s="1"/>
  <c r="S10" i="165" a="1"/>
  <c r="S10" i="165" s="1"/>
  <c r="S10" i="166" a="1"/>
  <c r="S10" i="166" s="1"/>
  <c r="T10" i="167" s="1"/>
  <c r="S13" i="165" a="1"/>
  <c r="S13" i="165" s="1"/>
  <c r="S13" i="166" a="1"/>
  <c r="S13" i="166" s="1"/>
  <c r="T13" i="167" s="1"/>
  <c r="S14" i="165" a="1"/>
  <c r="S14" i="165" s="1"/>
  <c r="S14" i="166" a="1"/>
  <c r="S14" i="166" s="1"/>
  <c r="T14" i="167" s="1"/>
  <c r="S16" i="165" a="1"/>
  <c r="S16" i="165" s="1"/>
  <c r="S16" i="166" a="1"/>
  <c r="S16" i="166" s="1"/>
  <c r="T16" i="167" s="1"/>
  <c r="S18" i="165" a="1"/>
  <c r="S18" i="165" s="1"/>
  <c r="S18" i="166" a="1"/>
  <c r="S18" i="166" s="1"/>
  <c r="T18" i="167" s="1"/>
  <c r="S19" i="165" a="1"/>
  <c r="S19" i="165" s="1"/>
  <c r="S19" i="166" a="1"/>
  <c r="S19" i="166" s="1"/>
  <c r="T19" i="167" s="1"/>
  <c r="S21" i="165" a="1"/>
  <c r="S21" i="165" s="1"/>
  <c r="S21" i="166" a="1"/>
  <c r="S21" i="166" s="1"/>
  <c r="T21" i="167" s="1"/>
  <c r="S22" i="165" a="1"/>
  <c r="S22" i="165" s="1"/>
  <c r="S22" i="166" a="1"/>
  <c r="S22" i="166" s="1"/>
  <c r="T22" i="167" s="1"/>
  <c r="S23" i="165" a="1"/>
  <c r="S23" i="165" s="1"/>
  <c r="S23" i="166" a="1"/>
  <c r="S23" i="166" s="1"/>
  <c r="T23" i="167" s="1"/>
  <c r="S24" i="165" a="1"/>
  <c r="S24" i="165" s="1"/>
  <c r="S24" i="166" a="1"/>
  <c r="S24" i="166" s="1"/>
  <c r="T24" i="167" s="1"/>
  <c r="S25" i="165" a="1"/>
  <c r="S25" i="165" s="1"/>
  <c r="S25" i="166" a="1"/>
  <c r="S25" i="166" s="1"/>
  <c r="T25" i="167" s="1"/>
  <c r="S26" i="165" a="1"/>
  <c r="S26" i="165" s="1"/>
  <c r="S26" i="166" a="1"/>
  <c r="S26" i="166" s="1"/>
  <c r="T26" i="167" s="1"/>
  <c r="S28" i="165" a="1"/>
  <c r="S28" i="165" s="1"/>
  <c r="S28" i="166" a="1"/>
  <c r="S28" i="166" s="1"/>
  <c r="T28" i="167" s="1"/>
  <c r="S29" i="165" a="1"/>
  <c r="S29" i="165" s="1"/>
  <c r="S29" i="166" a="1"/>
  <c r="S29" i="166" s="1"/>
  <c r="T29" i="167" s="1"/>
  <c r="S30" i="165" a="1"/>
  <c r="S30" i="165" s="1"/>
  <c r="S30" i="166" a="1"/>
  <c r="S30" i="166" s="1"/>
  <c r="T30" i="167" s="1"/>
  <c r="S31" i="165" a="1"/>
  <c r="S31" i="165" s="1"/>
  <c r="S31" i="166" a="1"/>
  <c r="S31" i="166" s="1"/>
  <c r="T31" i="167" s="1"/>
  <c r="S32" i="165" a="1"/>
  <c r="S32" i="165" s="1"/>
  <c r="S32" i="166" a="1"/>
  <c r="S32" i="166" s="1"/>
  <c r="T32" i="167" s="1"/>
  <c r="S33" i="165" a="1"/>
  <c r="S33" i="165" s="1"/>
  <c r="S33" i="166" a="1"/>
  <c r="S33" i="166" s="1"/>
  <c r="T33" i="167" s="1"/>
  <c r="S35" i="165" a="1"/>
  <c r="S35" i="165" s="1"/>
  <c r="S35" i="166" a="1"/>
  <c r="S35" i="166" s="1"/>
  <c r="T35" i="167" s="1"/>
  <c r="S36" i="165" a="1"/>
  <c r="S36" i="165" s="1"/>
  <c r="S36" i="166" a="1"/>
  <c r="S36" i="166" s="1"/>
  <c r="T36" i="167" s="1"/>
  <c r="S37" i="165" a="1"/>
  <c r="S37" i="165" s="1"/>
  <c r="S37" i="166" a="1"/>
  <c r="S37" i="166" s="1"/>
  <c r="T37" i="167" s="1"/>
  <c r="S38" i="165" a="1"/>
  <c r="S38" i="165" s="1"/>
  <c r="S38" i="166" a="1"/>
  <c r="S38" i="166" s="1"/>
  <c r="T38" i="167" s="1"/>
  <c r="S39" i="165" a="1"/>
  <c r="S39" i="165" s="1"/>
  <c r="S39" i="166" a="1"/>
  <c r="S39" i="166" s="1"/>
  <c r="T39" i="167" s="1"/>
  <c r="S41" i="165" a="1"/>
  <c r="S41" i="165" s="1"/>
  <c r="S41" i="166" a="1"/>
  <c r="S41" i="166" s="1"/>
  <c r="T41" i="167" s="1"/>
  <c r="S42" i="165" a="1"/>
  <c r="S42" i="165" s="1"/>
  <c r="S42" i="166" a="1"/>
  <c r="S42" i="166" s="1"/>
  <c r="T42" i="167" s="1"/>
  <c r="S44" i="166" a="1"/>
  <c r="S44" i="166" s="1"/>
  <c r="S45" i="165" a="1"/>
  <c r="S45" i="165" s="1"/>
  <c r="S45" i="166" a="1"/>
  <c r="S45" i="166" s="1"/>
  <c r="S46" i="165" a="1"/>
  <c r="S46" i="165" s="1"/>
  <c r="S46" i="166" a="1"/>
  <c r="S46" i="166" s="1"/>
  <c r="S47" i="165" a="1"/>
  <c r="S47" i="165" s="1"/>
  <c r="S47" i="166" a="1"/>
  <c r="S47" i="166" s="1"/>
  <c r="S48" i="165" a="1"/>
  <c r="S48" i="165" s="1"/>
  <c r="S48" i="166" a="1"/>
  <c r="S48" i="166" s="1"/>
  <c r="S49" i="165" a="1"/>
  <c r="S49" i="165" s="1"/>
  <c r="S49" i="166" a="1"/>
  <c r="S49" i="166" s="1"/>
  <c r="S50" i="165" a="1"/>
  <c r="S50" i="165" s="1"/>
  <c r="S50" i="166" a="1"/>
  <c r="S50" i="166" s="1"/>
  <c r="S51" i="165" a="1"/>
  <c r="S51" i="165" s="1"/>
  <c r="S51" i="166" a="1"/>
  <c r="S51" i="166" s="1"/>
  <c r="S52" i="165" a="1"/>
  <c r="S52" i="165" s="1"/>
  <c r="S52" i="166" a="1"/>
  <c r="S52" i="166" s="1"/>
  <c r="S53" i="165" a="1"/>
  <c r="S53" i="165" s="1"/>
  <c r="S53" i="166" a="1"/>
  <c r="S53" i="166" s="1"/>
  <c r="S54" i="165" a="1"/>
  <c r="S54" i="165" s="1"/>
  <c r="S54" i="166" a="1"/>
  <c r="S54" i="166" s="1"/>
  <c r="S55" i="165" a="1"/>
  <c r="S55" i="165" s="1"/>
  <c r="S55" i="166" a="1"/>
  <c r="S55" i="166" s="1"/>
  <c r="S56" i="165" a="1"/>
  <c r="S56" i="165" s="1"/>
  <c r="S56" i="166" a="1"/>
  <c r="S56" i="166" s="1"/>
  <c r="S57" i="165" a="1"/>
  <c r="S57" i="165" s="1"/>
  <c r="S57" i="166" a="1"/>
  <c r="S57" i="166" s="1"/>
  <c r="S59" i="166" a="1"/>
  <c r="S59" i="166" s="1"/>
  <c r="S60" i="165" a="1"/>
  <c r="S60" i="165" s="1"/>
  <c r="S60" i="166" a="1"/>
  <c r="S60" i="166" s="1"/>
  <c r="S61" i="165" a="1"/>
  <c r="S61" i="165" s="1"/>
  <c r="S61" i="166" a="1"/>
  <c r="S61" i="166" s="1"/>
  <c r="S62" i="165" a="1"/>
  <c r="S62" i="165" s="1"/>
  <c r="S62" i="166" a="1"/>
  <c r="S62" i="166" s="1"/>
  <c r="S64" i="165" a="1"/>
  <c r="S64" i="165" s="1"/>
  <c r="S64" i="166" a="1"/>
  <c r="S64" i="166" s="1"/>
  <c r="S65" i="165" a="1"/>
  <c r="S65" i="165" s="1"/>
  <c r="S65" i="166" a="1"/>
  <c r="S65" i="166" s="1"/>
  <c r="S66" i="165" a="1"/>
  <c r="S66" i="165" s="1"/>
  <c r="S66" i="166" a="1"/>
  <c r="S66" i="166" s="1"/>
  <c r="S67" i="165" a="1"/>
  <c r="S67" i="165" s="1"/>
  <c r="S67" i="166" a="1"/>
  <c r="S67" i="166" s="1"/>
  <c r="S72" i="166" a="1"/>
  <c r="S72" i="166" s="1"/>
  <c r="S73" i="165" a="1"/>
  <c r="S73" i="165" s="1"/>
  <c r="S73" i="166" a="1"/>
  <c r="S73" i="166" s="1"/>
  <c r="S74" i="165" a="1"/>
  <c r="S74" i="165" s="1"/>
  <c r="S74" i="166" a="1"/>
  <c r="S74" i="166" s="1"/>
  <c r="S75" i="165" a="1"/>
  <c r="S75" i="165" s="1"/>
  <c r="S75" i="166" a="1"/>
  <c r="S75" i="166" s="1"/>
  <c r="S76" i="165" a="1"/>
  <c r="S76" i="165" s="1"/>
  <c r="S76" i="166" a="1"/>
  <c r="S76" i="166" s="1"/>
  <c r="S77" i="165" a="1"/>
  <c r="S77" i="165" s="1"/>
  <c r="S77" i="166" a="1"/>
  <c r="S77" i="166" s="1"/>
  <c r="S78" i="165" a="1"/>
  <c r="S78" i="165" s="1"/>
  <c r="S78" i="166" a="1"/>
  <c r="S78" i="166" s="1"/>
  <c r="S79" i="165" a="1"/>
  <c r="S79" i="165" s="1"/>
  <c r="S79" i="166" a="1"/>
  <c r="S79" i="166" s="1"/>
  <c r="S80" i="165" a="1"/>
  <c r="S80" i="165" s="1"/>
  <c r="S80" i="166" a="1"/>
  <c r="S80" i="166" s="1"/>
  <c r="S81" i="165" a="1"/>
  <c r="S81" i="165" s="1"/>
  <c r="S81" i="166" a="1"/>
  <c r="S81" i="166" s="1"/>
  <c r="S82" i="165" a="1"/>
  <c r="S82" i="165" s="1"/>
  <c r="S82" i="166" a="1"/>
  <c r="S82" i="166" s="1"/>
  <c r="S85" i="165" a="1"/>
  <c r="S85" i="165" s="1"/>
  <c r="S85" i="166" a="1"/>
  <c r="S85" i="166" s="1"/>
  <c r="S86" i="165" a="1"/>
  <c r="S86" i="165" s="1"/>
  <c r="S86" i="166" a="1"/>
  <c r="S86" i="166" s="1"/>
  <c r="S88" i="165" a="1"/>
  <c r="S88" i="165" s="1"/>
  <c r="S88" i="166" a="1"/>
  <c r="S88" i="166" s="1"/>
  <c r="S90" i="165" a="1"/>
  <c r="S90" i="165" s="1"/>
  <c r="S90" i="166" a="1"/>
  <c r="S90" i="166" s="1"/>
  <c r="S91" i="165" a="1"/>
  <c r="S91" i="165" s="1"/>
  <c r="S91" i="166" a="1"/>
  <c r="S91" i="166" s="1"/>
  <c r="AB6" i="166"/>
  <c r="AC6" i="167" s="1"/>
  <c r="AB7" i="165"/>
  <c r="AB7" i="166"/>
  <c r="AC7" i="167" s="1"/>
  <c r="AB8" i="165"/>
  <c r="AB8" i="166"/>
  <c r="AC8" i="167" s="1"/>
  <c r="AB9" i="165"/>
  <c r="AB9" i="166"/>
  <c r="AC9" i="167" s="1"/>
  <c r="AB10" i="165"/>
  <c r="AB10" i="166"/>
  <c r="AC10" i="167" s="1"/>
  <c r="AB13" i="165"/>
  <c r="AB13" i="166"/>
  <c r="AC13" i="167" s="1"/>
  <c r="AB14" i="165"/>
  <c r="AB14" i="166"/>
  <c r="AC14" i="167" s="1"/>
  <c r="AB16" i="165"/>
  <c r="AB16" i="166"/>
  <c r="AC16" i="167" s="1"/>
  <c r="AB18" i="165"/>
  <c r="AB18" i="166"/>
  <c r="AC18" i="167" s="1"/>
  <c r="AB19" i="165"/>
  <c r="AB19" i="166"/>
  <c r="AC19" i="167" s="1"/>
  <c r="AB21" i="165"/>
  <c r="AB21" i="166"/>
  <c r="AC21" i="167" s="1"/>
  <c r="AB22" i="165"/>
  <c r="AB22" i="166"/>
  <c r="AC22" i="167" s="1"/>
  <c r="AB23" i="165"/>
  <c r="AB23" i="166"/>
  <c r="AC23" i="167" s="1"/>
  <c r="AB24" i="165"/>
  <c r="AB24" i="166"/>
  <c r="AC24" i="167" s="1"/>
  <c r="AB25" i="165"/>
  <c r="AB25" i="166"/>
  <c r="AC25" i="167" s="1"/>
  <c r="AB26" i="165"/>
  <c r="AB26" i="166"/>
  <c r="AC26" i="167" s="1"/>
  <c r="AB28" i="165"/>
  <c r="AB28" i="166"/>
  <c r="AC28" i="167" s="1"/>
  <c r="AB29" i="165"/>
  <c r="AB29" i="166"/>
  <c r="AC29" i="167" s="1"/>
  <c r="AB30" i="165"/>
  <c r="AB30" i="166"/>
  <c r="AC30" i="167" s="1"/>
  <c r="AB31" i="165"/>
  <c r="AB31" i="166"/>
  <c r="AC31" i="167" s="1"/>
  <c r="AB32" i="165"/>
  <c r="AB32" i="166"/>
  <c r="AC32" i="167" s="1"/>
  <c r="AB33" i="165"/>
  <c r="AB33" i="166"/>
  <c r="AC33" i="167" s="1"/>
  <c r="AB35" i="165"/>
  <c r="AB35" i="166"/>
  <c r="AC35" i="167" s="1"/>
  <c r="AB36" i="165"/>
  <c r="AB36" i="166"/>
  <c r="AC36" i="167" s="1"/>
  <c r="AB37" i="165"/>
  <c r="AB37" i="166"/>
  <c r="AC37" i="167" s="1"/>
  <c r="AB38" i="165"/>
  <c r="AB38" i="166"/>
  <c r="AC38" i="167" s="1"/>
  <c r="AB39" i="165"/>
  <c r="AB39" i="166"/>
  <c r="AC39" i="167" s="1"/>
  <c r="AB41" i="165"/>
  <c r="AB41" i="166"/>
  <c r="AC41" i="167" s="1"/>
  <c r="AB42" i="165"/>
  <c r="AB42" i="166"/>
  <c r="AC42" i="167" s="1"/>
  <c r="AB44" i="166"/>
  <c r="AB45" i="165"/>
  <c r="AB45" i="166"/>
  <c r="AB46" i="165"/>
  <c r="AB46" i="166"/>
  <c r="AB47" i="165"/>
  <c r="AB47" i="166"/>
  <c r="AB48" i="165"/>
  <c r="AB48" i="166"/>
  <c r="AB49" i="165"/>
  <c r="AB49" i="166"/>
  <c r="AB50" i="165"/>
  <c r="AB50" i="166"/>
  <c r="AB51" i="165"/>
  <c r="AB51" i="166"/>
  <c r="AB52" i="165"/>
  <c r="AB52" i="166"/>
  <c r="AB53" i="165"/>
  <c r="AB53" i="166"/>
  <c r="AB54" i="165"/>
  <c r="AB54" i="166"/>
  <c r="AB55" i="165"/>
  <c r="AB55" i="166"/>
  <c r="AB56" i="165"/>
  <c r="AB56" i="166"/>
  <c r="AB57" i="165"/>
  <c r="AB57" i="166"/>
  <c r="AB59" i="166"/>
  <c r="AB60" i="165"/>
  <c r="AB60" i="166"/>
  <c r="AB61" i="165"/>
  <c r="AB61" i="166"/>
  <c r="AB62" i="165"/>
  <c r="AB62" i="166"/>
  <c r="AB64" i="165"/>
  <c r="AB64" i="166"/>
  <c r="AB65" i="165"/>
  <c r="AB65" i="166"/>
  <c r="AB66" i="165"/>
  <c r="AB66" i="166"/>
  <c r="AB67" i="165"/>
  <c r="AB67" i="166"/>
  <c r="AB72" i="165"/>
  <c r="AB72" i="166"/>
  <c r="AB73" i="165"/>
  <c r="AB73" i="166"/>
  <c r="AB74" i="165"/>
  <c r="AB74" i="166"/>
  <c r="AB75" i="165"/>
  <c r="AB75" i="166"/>
  <c r="AB76" i="165"/>
  <c r="AB76" i="166"/>
  <c r="AB77" i="165"/>
  <c r="AB77" i="166"/>
  <c r="AB78" i="165"/>
  <c r="AB78" i="166"/>
  <c r="AB79" i="165"/>
  <c r="AB79" i="166"/>
  <c r="AB80" i="165"/>
  <c r="AB80" i="166"/>
  <c r="AB81" i="165"/>
  <c r="AB81" i="166"/>
  <c r="AB82" i="165"/>
  <c r="AB82" i="166"/>
  <c r="AB85" i="165"/>
  <c r="AB85" i="166"/>
  <c r="AB86" i="165"/>
  <c r="AB86" i="166"/>
  <c r="AB88" i="165"/>
  <c r="AB88" i="166"/>
  <c r="AB90" i="165"/>
  <c r="AB90" i="166"/>
  <c r="AB91" i="165"/>
  <c r="AB91" i="166"/>
  <c r="AD6" i="166" a="1"/>
  <c r="AD6" i="166" s="1"/>
  <c r="AE6" i="167" s="1"/>
  <c r="AD7" i="165" a="1"/>
  <c r="AD7" i="165" s="1"/>
  <c r="AD7" i="166" a="1"/>
  <c r="AD7" i="166" s="1"/>
  <c r="AE7" i="167" s="1"/>
  <c r="AD8" i="165" a="1"/>
  <c r="AD8" i="165" s="1"/>
  <c r="AD8" i="166" a="1"/>
  <c r="AD8" i="166" s="1"/>
  <c r="AE8" i="167" s="1"/>
  <c r="AD9" i="165" a="1"/>
  <c r="AD9" i="165" s="1"/>
  <c r="AD9" i="166" a="1"/>
  <c r="AD9" i="166" s="1"/>
  <c r="AE9" i="167" s="1"/>
  <c r="AD10" i="165" a="1"/>
  <c r="AD10" i="165" s="1"/>
  <c r="AD10" i="166" a="1"/>
  <c r="AD10" i="166" s="1"/>
  <c r="AE10" i="167" s="1"/>
  <c r="AD3" i="166"/>
  <c r="AD3" i="165"/>
  <c r="AD13" i="165" a="1"/>
  <c r="AD13" i="165" s="1"/>
  <c r="AD13" i="166" a="1"/>
  <c r="AD13" i="166" s="1"/>
  <c r="AE13" i="167" s="1"/>
  <c r="AD14" i="165" a="1"/>
  <c r="AD14" i="165" s="1"/>
  <c r="AD14" i="166" a="1"/>
  <c r="AD14" i="166" s="1"/>
  <c r="AE14" i="167" s="1"/>
  <c r="AD16" i="165" a="1"/>
  <c r="AD16" i="165" s="1"/>
  <c r="AD16" i="166" a="1"/>
  <c r="AD16" i="166" s="1"/>
  <c r="AE16" i="167" s="1"/>
  <c r="AD18" i="165" a="1"/>
  <c r="AD18" i="165" s="1"/>
  <c r="AD18" i="166" a="1"/>
  <c r="AD18" i="166" s="1"/>
  <c r="AE18" i="167" s="1"/>
  <c r="AD19" i="165" a="1"/>
  <c r="AD19" i="165" s="1"/>
  <c r="AD19" i="166" a="1"/>
  <c r="AD19" i="166" s="1"/>
  <c r="AE19" i="167" s="1"/>
  <c r="AD21" i="165" a="1"/>
  <c r="AD21" i="165" s="1"/>
  <c r="AD21" i="166" a="1"/>
  <c r="AD21" i="166" s="1"/>
  <c r="AE21" i="167" s="1"/>
  <c r="AD22" i="165" a="1"/>
  <c r="AD22" i="165" s="1"/>
  <c r="AD22" i="166" a="1"/>
  <c r="AD22" i="166" s="1"/>
  <c r="AE22" i="167" s="1"/>
  <c r="AD23" i="165" a="1"/>
  <c r="AD23" i="165" s="1"/>
  <c r="AD23" i="166" a="1"/>
  <c r="AD23" i="166" s="1"/>
  <c r="AE23" i="167" s="1"/>
  <c r="AD24" i="165" a="1"/>
  <c r="AD24" i="165" s="1"/>
  <c r="AD24" i="166" a="1"/>
  <c r="AD24" i="166" s="1"/>
  <c r="AE24" i="167" s="1"/>
  <c r="AD25" i="165" a="1"/>
  <c r="AD25" i="165" s="1"/>
  <c r="AD25" i="166" a="1"/>
  <c r="AD25" i="166" s="1"/>
  <c r="AE25" i="167" s="1"/>
  <c r="AD26" i="165" a="1"/>
  <c r="AD26" i="165" s="1"/>
  <c r="AD26" i="166" a="1"/>
  <c r="AD26" i="166" s="1"/>
  <c r="AE26" i="167" s="1"/>
  <c r="AD28" i="165" a="1"/>
  <c r="AD28" i="165" s="1"/>
  <c r="AD28" i="166" a="1"/>
  <c r="AD28" i="166" s="1"/>
  <c r="AE28" i="167" s="1"/>
  <c r="AD29" i="165" a="1"/>
  <c r="AD29" i="165" s="1"/>
  <c r="AD29" i="166" a="1"/>
  <c r="AD29" i="166" s="1"/>
  <c r="AE29" i="167" s="1"/>
  <c r="AD30" i="165" a="1"/>
  <c r="AD30" i="165" s="1"/>
  <c r="AD30" i="166" a="1"/>
  <c r="AD30" i="166" s="1"/>
  <c r="AE30" i="167" s="1"/>
  <c r="AD31" i="165" a="1"/>
  <c r="AD31" i="165" s="1"/>
  <c r="AD31" i="166" a="1"/>
  <c r="AD31" i="166" s="1"/>
  <c r="AE31" i="167" s="1"/>
  <c r="AD32" i="165" a="1"/>
  <c r="AD32" i="165" s="1"/>
  <c r="AD32" i="166" a="1"/>
  <c r="AD32" i="166" s="1"/>
  <c r="AE32" i="167" s="1"/>
  <c r="AD33" i="165" a="1"/>
  <c r="AD33" i="165" s="1"/>
  <c r="AD33" i="166" a="1"/>
  <c r="AD33" i="166" s="1"/>
  <c r="AE33" i="167" s="1"/>
  <c r="AD35" i="165" a="1"/>
  <c r="AD35" i="165" s="1"/>
  <c r="AD35" i="166" a="1"/>
  <c r="AD35" i="166" s="1"/>
  <c r="AE35" i="167" s="1"/>
  <c r="AD36" i="165" a="1"/>
  <c r="AD36" i="165" s="1"/>
  <c r="AD36" i="166" a="1"/>
  <c r="AD36" i="166" s="1"/>
  <c r="AE36" i="167" s="1"/>
  <c r="AD37" i="165" a="1"/>
  <c r="AD37" i="165" s="1"/>
  <c r="AD37" i="166" a="1"/>
  <c r="AD37" i="166" s="1"/>
  <c r="AE37" i="167" s="1"/>
  <c r="AD38" i="165" a="1"/>
  <c r="AD38" i="165" s="1"/>
  <c r="AD38" i="166" a="1"/>
  <c r="AD38" i="166" s="1"/>
  <c r="AE38" i="167" s="1"/>
  <c r="AD39" i="165" a="1"/>
  <c r="AD39" i="165" s="1"/>
  <c r="AD39" i="166" a="1"/>
  <c r="AD39" i="166" s="1"/>
  <c r="AE39" i="167" s="1"/>
  <c r="AD41" i="165" a="1"/>
  <c r="AD41" i="165" s="1"/>
  <c r="AD41" i="166" a="1"/>
  <c r="AD41" i="166" s="1"/>
  <c r="AE41" i="167" s="1"/>
  <c r="AD42" i="165" a="1"/>
  <c r="AD42" i="165" s="1"/>
  <c r="AD42" i="166" a="1"/>
  <c r="AD42" i="166" s="1"/>
  <c r="AE42" i="167" s="1"/>
  <c r="AD44" i="166" a="1"/>
  <c r="AD44" i="166" s="1"/>
  <c r="AD45" i="165" a="1"/>
  <c r="AD45" i="165" s="1"/>
  <c r="AD45" i="166" a="1"/>
  <c r="AD45" i="166" s="1"/>
  <c r="AD46" i="165" a="1"/>
  <c r="AD46" i="165" s="1"/>
  <c r="AD46" i="166" a="1"/>
  <c r="AD46" i="166" s="1"/>
  <c r="AD47" i="165" a="1"/>
  <c r="AD47" i="165" s="1"/>
  <c r="AD47" i="166" a="1"/>
  <c r="AD47" i="166" s="1"/>
  <c r="AD48" i="165" a="1"/>
  <c r="AD48" i="165" s="1"/>
  <c r="AD48" i="166" a="1"/>
  <c r="AD48" i="166" s="1"/>
  <c r="AD49" i="165" a="1"/>
  <c r="AD49" i="165" s="1"/>
  <c r="AD49" i="166" a="1"/>
  <c r="AD49" i="166" s="1"/>
  <c r="AD50" i="165" a="1"/>
  <c r="AD50" i="165" s="1"/>
  <c r="AD50" i="166" a="1"/>
  <c r="AD50" i="166" s="1"/>
  <c r="AD51" i="165" a="1"/>
  <c r="AD51" i="165" s="1"/>
  <c r="AD51" i="166" a="1"/>
  <c r="AD51" i="166" s="1"/>
  <c r="AD52" i="165" a="1"/>
  <c r="AD52" i="165" s="1"/>
  <c r="AD52" i="166" a="1"/>
  <c r="AD52" i="166" s="1"/>
  <c r="AD53" i="165" a="1"/>
  <c r="AD53" i="165" s="1"/>
  <c r="AD53" i="166" a="1"/>
  <c r="AD53" i="166" s="1"/>
  <c r="AD54" i="165" a="1"/>
  <c r="AD54" i="165" s="1"/>
  <c r="AD54" i="166" a="1"/>
  <c r="AD54" i="166" s="1"/>
  <c r="AD55" i="165" a="1"/>
  <c r="AD55" i="165" s="1"/>
  <c r="AD55" i="166" a="1"/>
  <c r="AD55" i="166" s="1"/>
  <c r="AD56" i="165" a="1"/>
  <c r="AD56" i="165" s="1"/>
  <c r="AD56" i="166" a="1"/>
  <c r="AD56" i="166" s="1"/>
  <c r="AD57" i="165" a="1"/>
  <c r="AD57" i="165" s="1"/>
  <c r="AD57" i="166" a="1"/>
  <c r="AD57" i="166" s="1"/>
  <c r="AD59" i="166" a="1"/>
  <c r="AD59" i="166" s="1"/>
  <c r="AD60" i="165" a="1"/>
  <c r="AD60" i="165" s="1"/>
  <c r="AD60" i="166" a="1"/>
  <c r="AD60" i="166" s="1"/>
  <c r="AD61" i="165" a="1"/>
  <c r="AD61" i="165" s="1"/>
  <c r="AD61" i="166" a="1"/>
  <c r="AD61" i="166" s="1"/>
  <c r="AD62" i="165" a="1"/>
  <c r="AD62" i="165" s="1"/>
  <c r="AD62" i="166" a="1"/>
  <c r="AD62" i="166" s="1"/>
  <c r="AD64" i="165" a="1"/>
  <c r="AD64" i="165" s="1"/>
  <c r="AD64" i="166" a="1"/>
  <c r="AD64" i="166" s="1"/>
  <c r="AD65" i="165" a="1"/>
  <c r="AD65" i="165" s="1"/>
  <c r="AD65" i="166" a="1"/>
  <c r="AD65" i="166" s="1"/>
  <c r="AD66" i="165" a="1"/>
  <c r="AD66" i="165" s="1"/>
  <c r="AD66" i="166" a="1"/>
  <c r="AD66" i="166" s="1"/>
  <c r="AD67" i="165" a="1"/>
  <c r="AD67" i="165" s="1"/>
  <c r="AD67" i="166" a="1"/>
  <c r="AD67" i="166" s="1"/>
  <c r="AD72" i="166" a="1"/>
  <c r="AD72" i="166" s="1"/>
  <c r="AD73" i="165" a="1"/>
  <c r="AD73" i="165" s="1"/>
  <c r="AD73" i="166" a="1"/>
  <c r="AD73" i="166" s="1"/>
  <c r="AD74" i="165" a="1"/>
  <c r="AD74" i="165" s="1"/>
  <c r="AD74" i="166" a="1"/>
  <c r="AD74" i="166" s="1"/>
  <c r="AD75" i="165" a="1"/>
  <c r="AD75" i="165" s="1"/>
  <c r="AD75" i="166" a="1"/>
  <c r="AD75" i="166" s="1"/>
  <c r="AD76" i="165" a="1"/>
  <c r="AD76" i="165" s="1"/>
  <c r="AD76" i="166" a="1"/>
  <c r="AD76" i="166" s="1"/>
  <c r="AD77" i="165" a="1"/>
  <c r="AD77" i="165" s="1"/>
  <c r="AD77" i="166" a="1"/>
  <c r="AD77" i="166" s="1"/>
  <c r="AD78" i="165" a="1"/>
  <c r="AD78" i="165" s="1"/>
  <c r="AD78" i="166" a="1"/>
  <c r="AD78" i="166" s="1"/>
  <c r="AD79" i="165" a="1"/>
  <c r="AD79" i="165" s="1"/>
  <c r="AD79" i="166" a="1"/>
  <c r="AD79" i="166" s="1"/>
  <c r="AD80" i="165" a="1"/>
  <c r="AD80" i="165" s="1"/>
  <c r="AD80" i="166" a="1"/>
  <c r="AD80" i="166" s="1"/>
  <c r="AD81" i="165" a="1"/>
  <c r="AD81" i="165" s="1"/>
  <c r="AD81" i="166" a="1"/>
  <c r="AD81" i="166" s="1"/>
  <c r="AD82" i="165" a="1"/>
  <c r="AD82" i="165" s="1"/>
  <c r="AD82" i="166" a="1"/>
  <c r="AD82" i="166" s="1"/>
  <c r="AD85" i="165" a="1"/>
  <c r="AD85" i="165" s="1"/>
  <c r="AD85" i="166" a="1"/>
  <c r="AD85" i="166" s="1"/>
  <c r="AD86" i="165" a="1"/>
  <c r="AD86" i="165" s="1"/>
  <c r="AD86" i="166" a="1"/>
  <c r="AD86" i="166" s="1"/>
  <c r="AD88" i="165" a="1"/>
  <c r="AD88" i="165" s="1"/>
  <c r="AD88" i="166" a="1"/>
  <c r="AD88" i="166" s="1"/>
  <c r="AD90" i="165" a="1"/>
  <c r="AD90" i="165" s="1"/>
  <c r="AD90" i="166" a="1"/>
  <c r="AD90" i="166" s="1"/>
  <c r="AD91" i="165" a="1"/>
  <c r="AD91" i="165" s="1"/>
  <c r="AD91" i="166" a="1"/>
  <c r="AD91" i="166" s="1"/>
  <c r="I6" i="99"/>
  <c r="AJ6" i="166" a="1"/>
  <c r="AJ6" i="166" s="1"/>
  <c r="AK6" i="167" s="1"/>
  <c r="I7" i="99"/>
  <c r="AJ7" i="165" s="1" a="1"/>
  <c r="AJ7" i="165" s="1"/>
  <c r="AJ7" i="166" a="1"/>
  <c r="AJ7" i="166" s="1"/>
  <c r="AK7" i="167" s="1"/>
  <c r="I8" i="99"/>
  <c r="AJ8" i="165" s="1" a="1"/>
  <c r="AJ8" i="165" s="1"/>
  <c r="AJ8" i="166" a="1"/>
  <c r="AJ8" i="166" s="1"/>
  <c r="AK8" i="167" s="1"/>
  <c r="I9" i="99"/>
  <c r="AJ9" i="165" s="1" a="1"/>
  <c r="AJ9" i="165" s="1"/>
  <c r="AJ9" i="166" a="1"/>
  <c r="AJ9" i="166" s="1"/>
  <c r="AK9" i="167" s="1"/>
  <c r="I10" i="99"/>
  <c r="AJ10" i="165" s="1" a="1"/>
  <c r="AJ10" i="165" s="1"/>
  <c r="AJ10" i="166" a="1"/>
  <c r="AJ10" i="166" s="1"/>
  <c r="AK10" i="167" s="1"/>
  <c r="I13" i="99"/>
  <c r="AJ13" i="165" s="1" a="1"/>
  <c r="AJ13" i="165" s="1"/>
  <c r="AJ13" i="166" a="1"/>
  <c r="AJ13" i="166" s="1"/>
  <c r="AK13" i="167" s="1"/>
  <c r="I14" i="99"/>
  <c r="AJ14" i="165" s="1" a="1"/>
  <c r="AJ14" i="165" s="1"/>
  <c r="AJ14" i="166" a="1"/>
  <c r="AJ14" i="166" s="1"/>
  <c r="AK14" i="167" s="1"/>
  <c r="I16" i="99"/>
  <c r="AJ16" i="165" s="1" a="1"/>
  <c r="AJ16" i="165" s="1"/>
  <c r="AJ16" i="166" a="1"/>
  <c r="AJ16" i="166" s="1"/>
  <c r="AK16" i="167" s="1"/>
  <c r="I18" i="99"/>
  <c r="AJ18" i="165" s="1" a="1"/>
  <c r="AJ18" i="165" s="1"/>
  <c r="AJ18" i="166" a="1"/>
  <c r="AJ18" i="166" s="1"/>
  <c r="AK18" i="167" s="1"/>
  <c r="I19" i="99"/>
  <c r="AJ19" i="165" s="1" a="1"/>
  <c r="AJ19" i="165" s="1"/>
  <c r="AJ19" i="166" a="1"/>
  <c r="AJ19" i="166" s="1"/>
  <c r="AK19" i="167" s="1"/>
  <c r="I21" i="99"/>
  <c r="AJ21" i="165" s="1" a="1"/>
  <c r="AJ21" i="165" s="1"/>
  <c r="AJ21" i="166" a="1"/>
  <c r="AJ21" i="166" s="1"/>
  <c r="AK21" i="167" s="1"/>
  <c r="I22" i="99"/>
  <c r="AJ22" i="165" s="1" a="1"/>
  <c r="AJ22" i="165" s="1"/>
  <c r="AJ22" i="166" a="1"/>
  <c r="AJ22" i="166" s="1"/>
  <c r="AK22" i="167" s="1"/>
  <c r="I23" i="99"/>
  <c r="AJ23" i="165" s="1" a="1"/>
  <c r="AJ23" i="165" s="1"/>
  <c r="AJ23" i="166" a="1"/>
  <c r="AJ23" i="166" s="1"/>
  <c r="AK23" i="167" s="1"/>
  <c r="I24" i="99"/>
  <c r="AJ24" i="165" s="1" a="1"/>
  <c r="AJ24" i="165" s="1"/>
  <c r="AJ24" i="166" a="1"/>
  <c r="AJ24" i="166" s="1"/>
  <c r="AK24" i="167" s="1"/>
  <c r="I25" i="99"/>
  <c r="AJ25" i="165" s="1" a="1"/>
  <c r="AJ25" i="165" s="1"/>
  <c r="AJ25" i="166" a="1"/>
  <c r="AJ25" i="166" s="1"/>
  <c r="AK25" i="167" s="1"/>
  <c r="I26" i="99"/>
  <c r="AJ26" i="165" s="1" a="1"/>
  <c r="AJ26" i="165" s="1"/>
  <c r="AJ26" i="166" a="1"/>
  <c r="AJ26" i="166" s="1"/>
  <c r="AK26" i="167" s="1"/>
  <c r="I28" i="99"/>
  <c r="AJ28" i="165" s="1" a="1"/>
  <c r="AJ28" i="165" s="1"/>
  <c r="AJ28" i="166" a="1"/>
  <c r="AJ28" i="166" s="1"/>
  <c r="AK28" i="167" s="1"/>
  <c r="I29" i="99"/>
  <c r="AJ29" i="165" s="1" a="1"/>
  <c r="AJ29" i="165" s="1"/>
  <c r="AJ29" i="166" a="1"/>
  <c r="AJ29" i="166" s="1"/>
  <c r="AK29" i="167" s="1"/>
  <c r="I30" i="99"/>
  <c r="AJ30" i="165" s="1" a="1"/>
  <c r="AJ30" i="165" s="1"/>
  <c r="AJ30" i="166" a="1"/>
  <c r="AJ30" i="166" s="1"/>
  <c r="AK30" i="167" s="1"/>
  <c r="I31" i="99"/>
  <c r="AJ31" i="165" s="1" a="1"/>
  <c r="AJ31" i="165" s="1"/>
  <c r="AJ31" i="166" a="1"/>
  <c r="AJ31" i="166" s="1"/>
  <c r="AK31" i="167" s="1"/>
  <c r="I32" i="99"/>
  <c r="AJ32" i="165" s="1" a="1"/>
  <c r="AJ32" i="165" s="1"/>
  <c r="AJ32" i="166" a="1"/>
  <c r="AJ32" i="166" s="1"/>
  <c r="AK32" i="167" s="1"/>
  <c r="I33" i="99"/>
  <c r="AJ33" i="165" s="1" a="1"/>
  <c r="AJ33" i="165" s="1"/>
  <c r="AJ33" i="166" a="1"/>
  <c r="AJ33" i="166" s="1"/>
  <c r="AK33" i="167" s="1"/>
  <c r="I35" i="99"/>
  <c r="AJ35" i="165" s="1" a="1"/>
  <c r="AJ35" i="165" s="1"/>
  <c r="AJ35" i="166" a="1"/>
  <c r="AJ35" i="166" s="1"/>
  <c r="AK35" i="167" s="1"/>
  <c r="I36" i="99"/>
  <c r="AJ36" i="165" s="1" a="1"/>
  <c r="AJ36" i="165" s="1"/>
  <c r="AJ36" i="166" a="1"/>
  <c r="AJ36" i="166" s="1"/>
  <c r="AK36" i="167" s="1"/>
  <c r="I37" i="99"/>
  <c r="AJ37" i="165" s="1" a="1"/>
  <c r="AJ37" i="165" s="1"/>
  <c r="AJ37" i="166" a="1"/>
  <c r="AJ37" i="166" s="1"/>
  <c r="AK37" i="167" s="1"/>
  <c r="I38" i="99"/>
  <c r="AJ38" i="165" s="1" a="1"/>
  <c r="AJ38" i="165" s="1"/>
  <c r="AJ38" i="166" a="1"/>
  <c r="AJ38" i="166" s="1"/>
  <c r="AK38" i="167" s="1"/>
  <c r="I39" i="99"/>
  <c r="AJ39" i="165" s="1" a="1"/>
  <c r="AJ39" i="165" s="1"/>
  <c r="AJ39" i="166" a="1"/>
  <c r="AJ39" i="166" s="1"/>
  <c r="AK39" i="167" s="1"/>
  <c r="I41" i="99"/>
  <c r="AJ41" i="165" s="1" a="1"/>
  <c r="AJ41" i="165" s="1"/>
  <c r="AJ41" i="166" a="1"/>
  <c r="AJ41" i="166" s="1"/>
  <c r="AK41" i="167" s="1"/>
  <c r="I42" i="99"/>
  <c r="AJ42" i="165" s="1" a="1"/>
  <c r="AJ42" i="165" s="1"/>
  <c r="AJ42" i="166" a="1"/>
  <c r="AJ42" i="166" s="1"/>
  <c r="AK42" i="167" s="1"/>
  <c r="I44" i="99"/>
  <c r="AJ44" i="166" a="1"/>
  <c r="AJ44" i="166" s="1"/>
  <c r="I45" i="99"/>
  <c r="AJ45" i="165" s="1" a="1"/>
  <c r="AJ45" i="165" s="1"/>
  <c r="AJ45" i="166" a="1"/>
  <c r="AJ45" i="166" s="1"/>
  <c r="I46" i="99"/>
  <c r="AJ46" i="165" s="1" a="1"/>
  <c r="AJ46" i="165" s="1"/>
  <c r="AJ46" i="166" a="1"/>
  <c r="AJ46" i="166" s="1"/>
  <c r="I47" i="99"/>
  <c r="AJ47" i="165" s="1" a="1"/>
  <c r="AJ47" i="165" s="1"/>
  <c r="AJ47" i="166" a="1"/>
  <c r="AJ47" i="166" s="1"/>
  <c r="I48" i="99"/>
  <c r="AJ48" i="165" s="1" a="1"/>
  <c r="AJ48" i="165" s="1"/>
  <c r="AJ48" i="166" a="1"/>
  <c r="AJ48" i="166" s="1"/>
  <c r="I49" i="99"/>
  <c r="AJ49" i="165" s="1" a="1"/>
  <c r="AJ49" i="165" s="1"/>
  <c r="AJ49" i="166" a="1"/>
  <c r="AJ49" i="166" s="1"/>
  <c r="I50" i="99"/>
  <c r="AJ50" i="165" s="1" a="1"/>
  <c r="AJ50" i="165" s="1"/>
  <c r="AJ50" i="166" a="1"/>
  <c r="AJ50" i="166" s="1"/>
  <c r="I51" i="99"/>
  <c r="AJ51" i="165" s="1" a="1"/>
  <c r="AJ51" i="165" s="1"/>
  <c r="AJ51" i="166" a="1"/>
  <c r="AJ51" i="166" s="1"/>
  <c r="I52" i="99"/>
  <c r="AJ52" i="165" s="1" a="1"/>
  <c r="AJ52" i="165" s="1"/>
  <c r="AJ52" i="166" a="1"/>
  <c r="AJ52" i="166" s="1"/>
  <c r="I53" i="99"/>
  <c r="AJ53" i="165" s="1" a="1"/>
  <c r="AJ53" i="165" s="1"/>
  <c r="AJ53" i="166" a="1"/>
  <c r="AJ53" i="166" s="1"/>
  <c r="I54" i="99"/>
  <c r="AJ54" i="165" s="1" a="1"/>
  <c r="AJ54" i="165" s="1"/>
  <c r="AJ54" i="166" a="1"/>
  <c r="AJ54" i="166" s="1"/>
  <c r="I55" i="99"/>
  <c r="AJ55" i="165" s="1" a="1"/>
  <c r="AJ55" i="165" s="1"/>
  <c r="AJ55" i="166" a="1"/>
  <c r="AJ55" i="166" s="1"/>
  <c r="I56" i="99"/>
  <c r="AJ56" i="165" s="1" a="1"/>
  <c r="AJ56" i="165" s="1"/>
  <c r="AJ56" i="166" a="1"/>
  <c r="AJ56" i="166" s="1"/>
  <c r="I57" i="99"/>
  <c r="AJ57" i="165" s="1" a="1"/>
  <c r="AJ57" i="165" s="1"/>
  <c r="AJ57" i="166" a="1"/>
  <c r="AJ57" i="166" s="1"/>
  <c r="I59" i="99"/>
  <c r="AJ59" i="166" a="1"/>
  <c r="AJ59" i="166" s="1"/>
  <c r="I60" i="99"/>
  <c r="AJ60" i="165" s="1" a="1"/>
  <c r="AJ60" i="165" s="1"/>
  <c r="AJ60" i="166" a="1"/>
  <c r="AJ60" i="166" s="1"/>
  <c r="I61" i="99"/>
  <c r="AJ61" i="165" s="1" a="1"/>
  <c r="AJ61" i="165" s="1"/>
  <c r="AJ61" i="166" a="1"/>
  <c r="AJ61" i="166" s="1"/>
  <c r="I62" i="99"/>
  <c r="AJ62" i="165" s="1" a="1"/>
  <c r="AJ62" i="165" s="1"/>
  <c r="AJ62" i="166" a="1"/>
  <c r="AJ62" i="166" s="1"/>
  <c r="I64" i="99"/>
  <c r="AJ64" i="165" s="1" a="1"/>
  <c r="AJ64" i="165" s="1"/>
  <c r="AJ64" i="166" a="1"/>
  <c r="AJ64" i="166" s="1"/>
  <c r="I65" i="99"/>
  <c r="AJ65" i="165" s="1" a="1"/>
  <c r="AJ65" i="165" s="1"/>
  <c r="AJ65" i="166" a="1"/>
  <c r="AJ65" i="166" s="1"/>
  <c r="I66" i="99"/>
  <c r="AJ66" i="165" s="1" a="1"/>
  <c r="AJ66" i="165" s="1"/>
  <c r="AJ66" i="166" a="1"/>
  <c r="AJ66" i="166" s="1"/>
  <c r="I67" i="99"/>
  <c r="AJ67" i="165" s="1" a="1"/>
  <c r="AJ67" i="165" s="1"/>
  <c r="AJ67" i="166" a="1"/>
  <c r="AJ67" i="166" s="1"/>
  <c r="I72" i="99"/>
  <c r="AJ72" i="166" a="1"/>
  <c r="AJ72" i="166" s="1"/>
  <c r="I73" i="99"/>
  <c r="AJ73" i="165" s="1" a="1"/>
  <c r="AJ73" i="165" s="1"/>
  <c r="AJ73" i="166" a="1"/>
  <c r="AJ73" i="166" s="1"/>
  <c r="I74" i="99"/>
  <c r="AJ74" i="165" s="1" a="1"/>
  <c r="AJ74" i="165" s="1"/>
  <c r="AJ74" i="166" a="1"/>
  <c r="AJ74" i="166" s="1"/>
  <c r="I75" i="99"/>
  <c r="AJ75" i="165" s="1" a="1"/>
  <c r="AJ75" i="165" s="1"/>
  <c r="AJ75" i="166" a="1"/>
  <c r="AJ75" i="166" s="1"/>
  <c r="I76" i="99"/>
  <c r="AJ76" i="165" s="1" a="1"/>
  <c r="AJ76" i="165" s="1"/>
  <c r="AJ76" i="166" a="1"/>
  <c r="AJ76" i="166" s="1"/>
  <c r="I77" i="99"/>
  <c r="AJ77" i="165" s="1" a="1"/>
  <c r="AJ77" i="165" s="1"/>
  <c r="AJ77" i="166" a="1"/>
  <c r="AJ77" i="166" s="1"/>
  <c r="I78" i="99"/>
  <c r="AJ78" i="165" s="1" a="1"/>
  <c r="AJ78" i="165" s="1"/>
  <c r="AJ78" i="166" a="1"/>
  <c r="AJ78" i="166" s="1"/>
  <c r="I79" i="99"/>
  <c r="AJ79" i="165" s="1" a="1"/>
  <c r="AJ79" i="165" s="1"/>
  <c r="AJ79" i="166" a="1"/>
  <c r="AJ79" i="166" s="1"/>
  <c r="I80" i="99"/>
  <c r="AJ80" i="165" s="1" a="1"/>
  <c r="AJ80" i="165" s="1"/>
  <c r="AJ80" i="166" a="1"/>
  <c r="AJ80" i="166" s="1"/>
  <c r="I81" i="99"/>
  <c r="AJ81" i="165" s="1" a="1"/>
  <c r="AJ81" i="165" s="1"/>
  <c r="AJ81" i="166" a="1"/>
  <c r="AJ81" i="166" s="1"/>
  <c r="I82" i="99"/>
  <c r="AJ82" i="165" s="1" a="1"/>
  <c r="AJ82" i="165" s="1"/>
  <c r="AJ82" i="166" a="1"/>
  <c r="AJ82" i="166" s="1"/>
  <c r="I85" i="99"/>
  <c r="AJ85" i="165" s="1" a="1"/>
  <c r="AJ85" i="165" s="1"/>
  <c r="AJ85" i="166" a="1"/>
  <c r="AJ85" i="166" s="1"/>
  <c r="I86" i="99"/>
  <c r="AJ86" i="165" s="1" a="1"/>
  <c r="AJ86" i="165" s="1"/>
  <c r="AJ86" i="166" a="1"/>
  <c r="AJ86" i="166" s="1"/>
  <c r="I88" i="99"/>
  <c r="AJ88" i="165" s="1" a="1"/>
  <c r="AJ88" i="165" s="1"/>
  <c r="AJ88" i="166" a="1"/>
  <c r="AJ88" i="166" s="1"/>
  <c r="I90" i="99"/>
  <c r="AJ90" i="165" s="1" a="1"/>
  <c r="AJ90" i="165" s="1"/>
  <c r="AJ90" i="166" a="1"/>
  <c r="AJ90" i="166" s="1"/>
  <c r="I91" i="99"/>
  <c r="AJ91" i="165" s="1" a="1"/>
  <c r="AJ91" i="165" s="1"/>
  <c r="AJ91" i="166" a="1"/>
  <c r="AJ91" i="166" s="1"/>
  <c r="I6" i="110"/>
  <c r="AS6" i="166" a="1"/>
  <c r="AS6" i="166" s="1"/>
  <c r="AT6" i="167" s="1"/>
  <c r="I7" i="110"/>
  <c r="AS7" i="165" s="1" a="1"/>
  <c r="AS7" i="165" s="1"/>
  <c r="AS7" i="166" a="1"/>
  <c r="AS7" i="166" s="1"/>
  <c r="AT7" i="167" s="1"/>
  <c r="I8" i="110"/>
  <c r="AS8" i="165" s="1" a="1"/>
  <c r="AS8" i="165" s="1"/>
  <c r="AS8" i="166" a="1"/>
  <c r="AS8" i="166" s="1"/>
  <c r="AT8" i="167" s="1"/>
  <c r="I9" i="110"/>
  <c r="AS9" i="165" s="1" a="1"/>
  <c r="AS9" i="165" s="1"/>
  <c r="AS9" i="166" a="1"/>
  <c r="AS9" i="166" s="1"/>
  <c r="AT9" i="167" s="1"/>
  <c r="I10" i="110"/>
  <c r="AS10" i="165" s="1" a="1"/>
  <c r="AS10" i="165" s="1"/>
  <c r="AS10" i="166" a="1"/>
  <c r="AS10" i="166" s="1"/>
  <c r="AT10" i="167" s="1"/>
  <c r="I13" i="110"/>
  <c r="AS13" i="165" s="1" a="1"/>
  <c r="AS13" i="165" s="1"/>
  <c r="AS13" i="166" a="1"/>
  <c r="AS13" i="166" s="1"/>
  <c r="AT13" i="167" s="1"/>
  <c r="I14" i="110"/>
  <c r="AS14" i="165" s="1" a="1"/>
  <c r="AS14" i="165" s="1"/>
  <c r="AS14" i="166" a="1"/>
  <c r="AS14" i="166" s="1"/>
  <c r="AT14" i="167" s="1"/>
  <c r="I16" i="110"/>
  <c r="AS16" i="165" s="1" a="1"/>
  <c r="AS16" i="165" s="1"/>
  <c r="AS16" i="166" a="1"/>
  <c r="AS16" i="166" s="1"/>
  <c r="AT16" i="167" s="1"/>
  <c r="I18" i="110"/>
  <c r="AS18" i="165" s="1" a="1"/>
  <c r="AS18" i="165" s="1"/>
  <c r="AS18" i="166" a="1"/>
  <c r="AS18" i="166" s="1"/>
  <c r="AT18" i="167" s="1"/>
  <c r="I19" i="110"/>
  <c r="AS19" i="165" s="1" a="1"/>
  <c r="AS19" i="165" s="1"/>
  <c r="AS19" i="166" a="1"/>
  <c r="AS19" i="166" s="1"/>
  <c r="AT19" i="167" s="1"/>
  <c r="I21" i="110"/>
  <c r="AS21" i="165" s="1" a="1"/>
  <c r="AS21" i="165" s="1"/>
  <c r="AS21" i="166" a="1"/>
  <c r="AS21" i="166" s="1"/>
  <c r="AT21" i="167" s="1"/>
  <c r="I22" i="110"/>
  <c r="AS22" i="165" s="1" a="1"/>
  <c r="AS22" i="165" s="1"/>
  <c r="AS22" i="166" a="1"/>
  <c r="AS22" i="166" s="1"/>
  <c r="AT22" i="167" s="1"/>
  <c r="I23" i="110"/>
  <c r="AS23" i="165" s="1" a="1"/>
  <c r="AS23" i="165" s="1"/>
  <c r="AS23" i="166" a="1"/>
  <c r="AS23" i="166" s="1"/>
  <c r="AT23" i="167" s="1"/>
  <c r="I24" i="110"/>
  <c r="AS24" i="165" s="1" a="1"/>
  <c r="AS24" i="165" s="1"/>
  <c r="AS24" i="166" a="1"/>
  <c r="AS24" i="166" s="1"/>
  <c r="AT24" i="167" s="1"/>
  <c r="I25" i="110"/>
  <c r="AS25" i="165" s="1" a="1"/>
  <c r="AS25" i="165" s="1"/>
  <c r="AS25" i="166" a="1"/>
  <c r="AS25" i="166" s="1"/>
  <c r="AT25" i="167" s="1"/>
  <c r="I26" i="110"/>
  <c r="AS26" i="165" s="1" a="1"/>
  <c r="AS26" i="165" s="1"/>
  <c r="AS26" i="166" a="1"/>
  <c r="AS26" i="166" s="1"/>
  <c r="AT26" i="167" s="1"/>
  <c r="I28" i="110"/>
  <c r="AS28" i="165" s="1" a="1"/>
  <c r="AS28" i="165" s="1"/>
  <c r="AS28" i="166" a="1"/>
  <c r="AS28" i="166" s="1"/>
  <c r="AT28" i="167" s="1"/>
  <c r="I29" i="110"/>
  <c r="AS29" i="165" s="1" a="1"/>
  <c r="AS29" i="165" s="1"/>
  <c r="AS29" i="166" a="1"/>
  <c r="AS29" i="166" s="1"/>
  <c r="AT29" i="167" s="1"/>
  <c r="I30" i="110"/>
  <c r="AS30" i="165" s="1" a="1"/>
  <c r="AS30" i="165" s="1"/>
  <c r="AS30" i="166" a="1"/>
  <c r="AS30" i="166" s="1"/>
  <c r="AT30" i="167" s="1"/>
  <c r="I31" i="110"/>
  <c r="AS31" i="165" s="1" a="1"/>
  <c r="AS31" i="165" s="1"/>
  <c r="AS31" i="166" a="1"/>
  <c r="AS31" i="166" s="1"/>
  <c r="AT31" i="167" s="1"/>
  <c r="I32" i="110"/>
  <c r="AS32" i="165" s="1" a="1"/>
  <c r="AS32" i="165" s="1"/>
  <c r="AS32" i="166" a="1"/>
  <c r="AS32" i="166" s="1"/>
  <c r="AT32" i="167" s="1"/>
  <c r="I33" i="110"/>
  <c r="AS33" i="165" s="1" a="1"/>
  <c r="AS33" i="165" s="1"/>
  <c r="AS33" i="166" a="1"/>
  <c r="AS33" i="166" s="1"/>
  <c r="AT33" i="167" s="1"/>
  <c r="I35" i="110"/>
  <c r="AS35" i="165" s="1" a="1"/>
  <c r="AS35" i="165" s="1"/>
  <c r="AS35" i="166" a="1"/>
  <c r="AS35" i="166" s="1"/>
  <c r="AT35" i="167" s="1"/>
  <c r="I36" i="110"/>
  <c r="AS36" i="165" s="1" a="1"/>
  <c r="AS36" i="165" s="1"/>
  <c r="AS36" i="166" a="1"/>
  <c r="AS36" i="166" s="1"/>
  <c r="AT36" i="167" s="1"/>
  <c r="I37" i="110"/>
  <c r="AS37" i="165" s="1" a="1"/>
  <c r="AS37" i="165" s="1"/>
  <c r="AS37" i="166" a="1"/>
  <c r="AS37" i="166" s="1"/>
  <c r="AT37" i="167" s="1"/>
  <c r="I38" i="110"/>
  <c r="AS38" i="165" s="1" a="1"/>
  <c r="AS38" i="165" s="1"/>
  <c r="AS38" i="166" a="1"/>
  <c r="AS38" i="166" s="1"/>
  <c r="AT38" i="167" s="1"/>
  <c r="I39" i="110"/>
  <c r="AS39" i="165" s="1" a="1"/>
  <c r="AS39" i="165" s="1"/>
  <c r="AS39" i="166" a="1"/>
  <c r="AS39" i="166" s="1"/>
  <c r="AT39" i="167" s="1"/>
  <c r="I41" i="110"/>
  <c r="AS41" i="165" s="1" a="1"/>
  <c r="AS41" i="165" s="1"/>
  <c r="AS41" i="166" a="1"/>
  <c r="AS41" i="166" s="1"/>
  <c r="AT41" i="167" s="1"/>
  <c r="I42" i="110"/>
  <c r="AS42" i="165" s="1" a="1"/>
  <c r="AS42" i="165" s="1"/>
  <c r="AS42" i="166" a="1"/>
  <c r="AS42" i="166" s="1"/>
  <c r="AT42" i="167" s="1"/>
  <c r="I44" i="110"/>
  <c r="AS44" i="166" a="1"/>
  <c r="AS44" i="166" s="1"/>
  <c r="I45" i="110"/>
  <c r="AS45" i="165" s="1" a="1"/>
  <c r="AS45" i="165" s="1"/>
  <c r="AS45" i="166" a="1"/>
  <c r="AS45" i="166" s="1"/>
  <c r="I46" i="110"/>
  <c r="AS46" i="165" s="1" a="1"/>
  <c r="AS46" i="165" s="1"/>
  <c r="AS46" i="166" a="1"/>
  <c r="AS46" i="166" s="1"/>
  <c r="I47" i="110"/>
  <c r="AS47" i="165" s="1" a="1"/>
  <c r="AS47" i="165" s="1"/>
  <c r="AS47" i="166" a="1"/>
  <c r="AS47" i="166" s="1"/>
  <c r="I48" i="110"/>
  <c r="AS48" i="165" s="1" a="1"/>
  <c r="AS48" i="165" s="1"/>
  <c r="AS48" i="166" a="1"/>
  <c r="AS48" i="166" s="1"/>
  <c r="I49" i="110"/>
  <c r="AS49" i="165" s="1" a="1"/>
  <c r="AS49" i="165" s="1"/>
  <c r="AS49" i="166" a="1"/>
  <c r="AS49" i="166" s="1"/>
  <c r="I50" i="110"/>
  <c r="AS50" i="165" s="1" a="1"/>
  <c r="AS50" i="165" s="1"/>
  <c r="AS50" i="166" a="1"/>
  <c r="AS50" i="166" s="1"/>
  <c r="I51" i="110"/>
  <c r="AS51" i="165" s="1" a="1"/>
  <c r="AS51" i="165" s="1"/>
  <c r="AS51" i="166" a="1"/>
  <c r="AS51" i="166" s="1"/>
  <c r="I52" i="110"/>
  <c r="AS52" i="165" s="1" a="1"/>
  <c r="AS52" i="165" s="1"/>
  <c r="AS52" i="166" a="1"/>
  <c r="AS52" i="166" s="1"/>
  <c r="I53" i="110"/>
  <c r="AS53" i="165" s="1" a="1"/>
  <c r="AS53" i="165" s="1"/>
  <c r="AS53" i="166" a="1"/>
  <c r="AS53" i="166" s="1"/>
  <c r="I54" i="110"/>
  <c r="AS54" i="165" s="1" a="1"/>
  <c r="AS54" i="165" s="1"/>
  <c r="AS54" i="166" a="1"/>
  <c r="AS54" i="166" s="1"/>
  <c r="I55" i="110"/>
  <c r="AS55" i="165" s="1" a="1"/>
  <c r="AS55" i="165" s="1"/>
  <c r="AS55" i="166" a="1"/>
  <c r="AS55" i="166" s="1"/>
  <c r="I56" i="110"/>
  <c r="AS56" i="165" s="1" a="1"/>
  <c r="AS56" i="165" s="1"/>
  <c r="AS56" i="166" a="1"/>
  <c r="AS56" i="166" s="1"/>
  <c r="I57" i="110"/>
  <c r="AS57" i="165" s="1" a="1"/>
  <c r="AS57" i="165" s="1"/>
  <c r="AS57" i="166" a="1"/>
  <c r="AS57" i="166" s="1"/>
  <c r="I59" i="110"/>
  <c r="AS59" i="166" a="1"/>
  <c r="AS59" i="166" s="1"/>
  <c r="I60" i="110"/>
  <c r="AS60" i="165" s="1" a="1"/>
  <c r="AS60" i="165" s="1"/>
  <c r="AS60" i="166" a="1"/>
  <c r="AS60" i="166" s="1"/>
  <c r="I61" i="110"/>
  <c r="AS61" i="165" s="1" a="1"/>
  <c r="AS61" i="165" s="1"/>
  <c r="AS61" i="166" a="1"/>
  <c r="AS61" i="166" s="1"/>
  <c r="I62" i="110"/>
  <c r="AS62" i="165" s="1" a="1"/>
  <c r="AS62" i="165" s="1"/>
  <c r="AS62" i="166" a="1"/>
  <c r="AS62" i="166" s="1"/>
  <c r="I64" i="110"/>
  <c r="AS64" i="165" s="1" a="1"/>
  <c r="AS64" i="165" s="1"/>
  <c r="AS64" i="166" a="1"/>
  <c r="AS64" i="166" s="1"/>
  <c r="I65" i="110"/>
  <c r="AS65" i="165" s="1" a="1"/>
  <c r="AS65" i="165" s="1"/>
  <c r="AS65" i="166" a="1"/>
  <c r="AS65" i="166" s="1"/>
  <c r="I66" i="110"/>
  <c r="AS66" i="165" s="1" a="1"/>
  <c r="AS66" i="165" s="1"/>
  <c r="AS66" i="166" a="1"/>
  <c r="AS66" i="166" s="1"/>
  <c r="I67" i="110"/>
  <c r="AS67" i="165" s="1" a="1"/>
  <c r="AS67" i="165" s="1"/>
  <c r="AS67" i="166" a="1"/>
  <c r="AS67" i="166" s="1"/>
  <c r="I6" i="108"/>
  <c r="BE6" i="166"/>
  <c r="BF6" i="167" s="1"/>
  <c r="I7" i="108"/>
  <c r="BE7" i="165" s="1"/>
  <c r="BE7" i="166"/>
  <c r="BF7" i="167" s="1"/>
  <c r="I8" i="108"/>
  <c r="BE8" i="165" s="1"/>
  <c r="BE8" i="166"/>
  <c r="BF8" i="167" s="1"/>
  <c r="I9" i="108"/>
  <c r="BE9" i="165" s="1"/>
  <c r="BE9" i="166"/>
  <c r="BF9" i="167" s="1"/>
  <c r="I10" i="108"/>
  <c r="BE10" i="165" s="1"/>
  <c r="BE10" i="166"/>
  <c r="BF10" i="167" s="1"/>
  <c r="I13" i="108"/>
  <c r="BE13" i="165" s="1"/>
  <c r="BE13" i="166"/>
  <c r="BF13" i="167" s="1"/>
  <c r="I14" i="108"/>
  <c r="BE14" i="165" s="1"/>
  <c r="BE14" i="166"/>
  <c r="BF14" i="167" s="1"/>
  <c r="I16" i="108"/>
  <c r="BE16" i="165" s="1"/>
  <c r="BE16" i="166"/>
  <c r="BF16" i="167" s="1"/>
  <c r="I18" i="108"/>
  <c r="BE18" i="165" s="1"/>
  <c r="BE18" i="166"/>
  <c r="BF18" i="167" s="1"/>
  <c r="I19" i="108"/>
  <c r="BE19" i="165" s="1"/>
  <c r="BE19" i="166"/>
  <c r="BF19" i="167" s="1"/>
  <c r="I21" i="108"/>
  <c r="BE21" i="165" s="1"/>
  <c r="BE21" i="166"/>
  <c r="BF21" i="167" s="1"/>
  <c r="I22" i="108"/>
  <c r="BE22" i="165" s="1"/>
  <c r="BE22" i="166"/>
  <c r="BF22" i="167" s="1"/>
  <c r="I23" i="108"/>
  <c r="BE23" i="165" s="1"/>
  <c r="BE23" i="166"/>
  <c r="BF23" i="167" s="1"/>
  <c r="I24" i="108"/>
  <c r="BE24" i="165" s="1"/>
  <c r="BE24" i="166"/>
  <c r="BF24" i="167" s="1"/>
  <c r="I25" i="108"/>
  <c r="BE25" i="165" s="1"/>
  <c r="BE25" i="166"/>
  <c r="BF25" i="167" s="1"/>
  <c r="I26" i="108"/>
  <c r="BE26" i="165" s="1"/>
  <c r="BE26" i="166"/>
  <c r="BF26" i="167" s="1"/>
  <c r="I28" i="108"/>
  <c r="BE28" i="165" s="1"/>
  <c r="BE28" i="166"/>
  <c r="BF28" i="167" s="1"/>
  <c r="I29" i="108"/>
  <c r="BE29" i="165" s="1"/>
  <c r="BE29" i="166"/>
  <c r="BF29" i="167" s="1"/>
  <c r="I30" i="108"/>
  <c r="BE30" i="165" s="1"/>
  <c r="BE30" i="166"/>
  <c r="BF30" i="167" s="1"/>
  <c r="I31" i="108"/>
  <c r="BE31" i="165" s="1"/>
  <c r="BE31" i="166"/>
  <c r="BF31" i="167" s="1"/>
  <c r="I32" i="108"/>
  <c r="BE32" i="165" s="1"/>
  <c r="BE32" i="166"/>
  <c r="BF32" i="167" s="1"/>
  <c r="I33" i="108"/>
  <c r="BE33" i="165" s="1"/>
  <c r="BE33" i="166"/>
  <c r="BF33" i="167" s="1"/>
  <c r="I35" i="108"/>
  <c r="BE35" i="165" s="1"/>
  <c r="BE35" i="166"/>
  <c r="BF35" i="167" s="1"/>
  <c r="I36" i="108"/>
  <c r="BE36" i="165" s="1"/>
  <c r="BE36" i="166"/>
  <c r="BF36" i="167" s="1"/>
  <c r="I37" i="108"/>
  <c r="BE37" i="165" s="1"/>
  <c r="BE37" i="166"/>
  <c r="BF37" i="167" s="1"/>
  <c r="I38" i="108"/>
  <c r="BE38" i="165" s="1"/>
  <c r="BE38" i="166"/>
  <c r="BF38" i="167" s="1"/>
  <c r="I39" i="108"/>
  <c r="BE39" i="165" s="1"/>
  <c r="BE39" i="166"/>
  <c r="BF39" i="167" s="1"/>
  <c r="I41" i="108"/>
  <c r="BE41" i="165" s="1"/>
  <c r="BE41" i="166"/>
  <c r="BF41" i="167" s="1"/>
  <c r="I42" i="108"/>
  <c r="BE42" i="165" s="1"/>
  <c r="BE42" i="166"/>
  <c r="BF42" i="167" s="1"/>
  <c r="I44" i="108"/>
  <c r="BE44" i="166"/>
  <c r="I45" i="108"/>
  <c r="BE45" i="165" s="1"/>
  <c r="BE45" i="166"/>
  <c r="I46" i="108"/>
  <c r="BE46" i="165" s="1"/>
  <c r="BE46" i="166"/>
  <c r="I47" i="108"/>
  <c r="BE47" i="165" s="1"/>
  <c r="BE47" i="166"/>
  <c r="I48" i="108"/>
  <c r="BE48" i="165" s="1"/>
  <c r="BE48" i="166"/>
  <c r="I49" i="108"/>
  <c r="BE49" i="165" s="1"/>
  <c r="BE49" i="166"/>
  <c r="I50" i="108"/>
  <c r="BE50" i="165" s="1"/>
  <c r="BE50" i="166"/>
  <c r="I51" i="108"/>
  <c r="BE51" i="165" s="1"/>
  <c r="BE51" i="166"/>
  <c r="I52" i="108"/>
  <c r="BE52" i="165" s="1"/>
  <c r="BE52" i="166"/>
  <c r="I53" i="108"/>
  <c r="BE53" i="165" s="1"/>
  <c r="BE53" i="166"/>
  <c r="I54" i="108"/>
  <c r="BE54" i="165" s="1"/>
  <c r="BE54" i="166"/>
  <c r="I55" i="108"/>
  <c r="BE55" i="165" s="1"/>
  <c r="BE55" i="166"/>
  <c r="I56" i="108"/>
  <c r="BE56" i="165" s="1"/>
  <c r="BE56" i="166"/>
  <c r="I57" i="108"/>
  <c r="BE57" i="165" s="1"/>
  <c r="BE57" i="166"/>
  <c r="I59" i="108"/>
  <c r="BE59" i="166"/>
  <c r="I60" i="108"/>
  <c r="BE60" i="165" s="1"/>
  <c r="BE60" i="166"/>
  <c r="I61" i="108"/>
  <c r="BE61" i="165" s="1"/>
  <c r="BE61" i="166"/>
  <c r="I62" i="108"/>
  <c r="BE62" i="165" s="1"/>
  <c r="BE62" i="166"/>
  <c r="I64" i="108"/>
  <c r="BE64" i="165" s="1"/>
  <c r="BE64" i="166"/>
  <c r="I65" i="108"/>
  <c r="BE65" i="165" s="1"/>
  <c r="BE65" i="166"/>
  <c r="I66" i="108"/>
  <c r="BE66" i="165" s="1"/>
  <c r="BE66" i="166"/>
  <c r="I67" i="108"/>
  <c r="BE67" i="165" s="1"/>
  <c r="BE67" i="166"/>
  <c r="I72" i="108"/>
  <c r="BE72" i="166"/>
  <c r="I73" i="108"/>
  <c r="BE73" i="165" s="1"/>
  <c r="BE73" i="166"/>
  <c r="I74" i="108"/>
  <c r="BE74" i="165" s="1"/>
  <c r="BE74" i="166"/>
  <c r="I75" i="108"/>
  <c r="BE75" i="165" s="1"/>
  <c r="BE75" i="166"/>
  <c r="I76" i="108"/>
  <c r="BE76" i="165" s="1"/>
  <c r="BE76" i="166"/>
  <c r="I77" i="108"/>
  <c r="BE77" i="165" s="1"/>
  <c r="BE77" i="166"/>
  <c r="I78" i="108"/>
  <c r="BE78" i="165" s="1"/>
  <c r="BE78" i="166"/>
  <c r="I79" i="108"/>
  <c r="BE79" i="165" s="1"/>
  <c r="BE79" i="166"/>
  <c r="I80" i="108"/>
  <c r="BE80" i="165" s="1"/>
  <c r="BE80" i="166"/>
  <c r="I81" i="108"/>
  <c r="BE81" i="165" s="1"/>
  <c r="BE81" i="166"/>
  <c r="I82" i="108"/>
  <c r="BE82" i="165" s="1"/>
  <c r="BE82" i="166"/>
  <c r="I85" i="108"/>
  <c r="BE85" i="165" s="1"/>
  <c r="BE85" i="166"/>
  <c r="I86" i="108"/>
  <c r="BE86" i="165" s="1"/>
  <c r="BE86" i="166"/>
  <c r="I88" i="108"/>
  <c r="BE88" i="165" s="1"/>
  <c r="BE88" i="166"/>
  <c r="I90" i="108"/>
  <c r="BE90" i="165" s="1"/>
  <c r="BE90" i="166"/>
  <c r="I91" i="108"/>
  <c r="BE91" i="165" s="1"/>
  <c r="BE91" i="166"/>
  <c r="K2" i="164"/>
  <c r="H7" i="165" a="1"/>
  <c r="H7" i="165" s="1"/>
  <c r="H7" i="166" a="1"/>
  <c r="H7" i="166" s="1"/>
  <c r="H8" i="165" a="1"/>
  <c r="H8" i="165" s="1"/>
  <c r="H8" i="166" a="1"/>
  <c r="H8" i="166" s="1"/>
  <c r="H10" i="165" a="1"/>
  <c r="H10" i="165" s="1"/>
  <c r="H10" i="166" a="1"/>
  <c r="H10" i="166" s="1"/>
  <c r="H9" i="165" a="1"/>
  <c r="H9" i="165" s="1"/>
  <c r="H9" i="166" a="1"/>
  <c r="H9" i="166" s="1"/>
  <c r="H13" i="165" a="1"/>
  <c r="H13" i="165" s="1"/>
  <c r="H13" i="166" a="1"/>
  <c r="H13" i="166" s="1"/>
  <c r="H14" i="165" a="1"/>
  <c r="H14" i="165" s="1"/>
  <c r="H14" i="166" a="1"/>
  <c r="H14" i="166" s="1"/>
  <c r="H16" i="165" a="1"/>
  <c r="H16" i="165" s="1"/>
  <c r="H16" i="166" a="1"/>
  <c r="H16" i="166" s="1"/>
  <c r="H18" i="165" a="1"/>
  <c r="H18" i="165" s="1"/>
  <c r="H18" i="166" a="1"/>
  <c r="H18" i="166" s="1"/>
  <c r="H19" i="165" a="1"/>
  <c r="H19" i="165" s="1"/>
  <c r="H19" i="166" a="1"/>
  <c r="H19" i="166" s="1"/>
  <c r="H21" i="165" a="1"/>
  <c r="H21" i="165" s="1"/>
  <c r="H21" i="166" a="1"/>
  <c r="H21" i="166" s="1"/>
  <c r="H42" i="165" a="1"/>
  <c r="H42" i="165" s="1"/>
  <c r="H42" i="166" a="1"/>
  <c r="H42" i="166" s="1"/>
  <c r="H41" i="165" a="1"/>
  <c r="H41" i="165" s="1"/>
  <c r="H41" i="166" a="1"/>
  <c r="H41" i="166" s="1"/>
  <c r="H39" i="165" a="1"/>
  <c r="H39" i="165" s="1"/>
  <c r="H39" i="166" a="1"/>
  <c r="H39" i="166" s="1"/>
  <c r="H38" i="165" a="1"/>
  <c r="H38" i="165" s="1"/>
  <c r="H38" i="166" a="1"/>
  <c r="H38" i="166" s="1"/>
  <c r="H37" i="165" a="1"/>
  <c r="H37" i="165" s="1"/>
  <c r="H37" i="166" a="1"/>
  <c r="H37" i="166" s="1"/>
  <c r="H36" i="165" a="1"/>
  <c r="H36" i="165" s="1"/>
  <c r="H36" i="166" a="1"/>
  <c r="H36" i="166" s="1"/>
  <c r="H35" i="165" a="1"/>
  <c r="H35" i="165" s="1"/>
  <c r="H35" i="166" a="1"/>
  <c r="H35" i="166" s="1"/>
  <c r="H33" i="165" a="1"/>
  <c r="H33" i="165" s="1"/>
  <c r="H33" i="166" a="1"/>
  <c r="H33" i="166" s="1"/>
  <c r="H32" i="165" a="1"/>
  <c r="H32" i="165" s="1"/>
  <c r="H32" i="166" a="1"/>
  <c r="H32" i="166" s="1"/>
  <c r="H31" i="165" a="1"/>
  <c r="H31" i="165" s="1"/>
  <c r="H31" i="166" a="1"/>
  <c r="H31" i="166" s="1"/>
  <c r="H30" i="165" a="1"/>
  <c r="H30" i="165" s="1"/>
  <c r="H30" i="166" a="1"/>
  <c r="H30" i="166" s="1"/>
  <c r="H29" i="165" a="1"/>
  <c r="H29" i="165" s="1"/>
  <c r="H29" i="166" a="1"/>
  <c r="H29" i="166" s="1"/>
  <c r="H28" i="165" a="1"/>
  <c r="H28" i="165" s="1"/>
  <c r="H28" i="166" a="1"/>
  <c r="H28" i="166" s="1"/>
  <c r="H26" i="165" a="1"/>
  <c r="H26" i="165" s="1"/>
  <c r="H26" i="166" a="1"/>
  <c r="H26" i="166" s="1"/>
  <c r="H25" i="165" a="1"/>
  <c r="H25" i="165" s="1"/>
  <c r="H25" i="166" a="1"/>
  <c r="H25" i="166" s="1"/>
  <c r="H24" i="165" a="1"/>
  <c r="H24" i="165" s="1"/>
  <c r="H24" i="166" a="1"/>
  <c r="H24" i="166" s="1"/>
  <c r="H23" i="165" a="1"/>
  <c r="H23" i="165" s="1"/>
  <c r="H23" i="166" a="1"/>
  <c r="H23" i="166" s="1"/>
  <c r="H22" i="165" a="1"/>
  <c r="H22" i="165" s="1"/>
  <c r="H22" i="166" a="1"/>
  <c r="H22" i="166" s="1"/>
  <c r="H82" i="165" a="1"/>
  <c r="H82" i="165" s="1"/>
  <c r="H82" i="166" a="1"/>
  <c r="H82" i="166" s="1"/>
  <c r="H15" i="131"/>
  <c r="H78" i="165" a="1"/>
  <c r="H78" i="165" s="1"/>
  <c r="H78" i="166" a="1"/>
  <c r="H78" i="166" s="1"/>
  <c r="H11" i="131"/>
  <c r="H77" i="165" a="1"/>
  <c r="H77" i="165" s="1"/>
  <c r="H77" i="166" a="1"/>
  <c r="H77" i="166" s="1"/>
  <c r="H10" i="131"/>
  <c r="H76" i="165" a="1"/>
  <c r="H76" i="165" s="1"/>
  <c r="H76" i="166" a="1"/>
  <c r="H76" i="166" s="1"/>
  <c r="H9" i="131"/>
  <c r="H5" i="125"/>
  <c r="H44" i="165" a="1"/>
  <c r="H44" i="165" s="1"/>
  <c r="H44" i="166" a="1"/>
  <c r="H44" i="166" s="1"/>
  <c r="H74" i="166" a="1"/>
  <c r="H74" i="166" s="1"/>
  <c r="H74" i="165" a="1"/>
  <c r="H74" i="165" s="1"/>
  <c r="H73" i="165" a="1"/>
  <c r="H73" i="165" s="1"/>
  <c r="H73" i="166" a="1"/>
  <c r="H73" i="166" s="1"/>
  <c r="H72" i="165" a="1"/>
  <c r="H72" i="165" s="1"/>
  <c r="H72" i="166" a="1"/>
  <c r="H72" i="166" s="1"/>
  <c r="H67" i="165" a="1"/>
  <c r="H67" i="165" s="1"/>
  <c r="H67" i="166" a="1"/>
  <c r="H67" i="166" s="1"/>
  <c r="H13" i="130"/>
  <c r="H66" i="165" a="1"/>
  <c r="H66" i="165" s="1"/>
  <c r="H66" i="166" a="1"/>
  <c r="H66" i="166" s="1"/>
  <c r="H12" i="130"/>
  <c r="H65" i="165" a="1"/>
  <c r="H65" i="165" s="1"/>
  <c r="H65" i="166" a="1"/>
  <c r="H65" i="166" s="1"/>
  <c r="H11" i="130"/>
  <c r="H64" i="165" a="1"/>
  <c r="H64" i="165" s="1"/>
  <c r="H64" i="166" a="1"/>
  <c r="H64" i="166" s="1"/>
  <c r="H10" i="130"/>
  <c r="H62" i="165" a="1"/>
  <c r="H62" i="165" s="1"/>
  <c r="H62" i="166" a="1"/>
  <c r="H62" i="166" s="1"/>
  <c r="H8" i="130"/>
  <c r="H61" i="165" a="1"/>
  <c r="H61" i="165" s="1"/>
  <c r="H61" i="166" a="1"/>
  <c r="H61" i="166" s="1"/>
  <c r="H7" i="130"/>
  <c r="H60" i="165" a="1"/>
  <c r="H60" i="165" s="1"/>
  <c r="H60" i="166" a="1"/>
  <c r="H60" i="166" s="1"/>
  <c r="H6" i="130"/>
  <c r="H59" i="165" a="1"/>
  <c r="H59" i="165" s="1"/>
  <c r="H59" i="166" a="1"/>
  <c r="H59" i="166" s="1"/>
  <c r="H5" i="130"/>
  <c r="H25" i="125"/>
  <c r="H57" i="165" a="1"/>
  <c r="H57" i="165" s="1"/>
  <c r="H57" i="166" a="1"/>
  <c r="H57" i="166" s="1"/>
  <c r="H24" i="125"/>
  <c r="H56" i="165" a="1"/>
  <c r="H56" i="165" s="1"/>
  <c r="H56" i="166" a="1"/>
  <c r="H56" i="166" s="1"/>
  <c r="H22" i="125"/>
  <c r="H55" i="165" a="1"/>
  <c r="H55" i="165" s="1"/>
  <c r="H55" i="166" a="1"/>
  <c r="H55" i="166" s="1"/>
  <c r="H20" i="125"/>
  <c r="H54" i="165" a="1"/>
  <c r="H54" i="165" s="1"/>
  <c r="H54" i="166" a="1"/>
  <c r="H54" i="166" s="1"/>
  <c r="H19" i="125"/>
  <c r="H53" i="165" a="1"/>
  <c r="H53" i="165" s="1"/>
  <c r="H53" i="166" a="1"/>
  <c r="H53" i="166" s="1"/>
  <c r="H52" i="165" a="1"/>
  <c r="H52" i="165" s="1"/>
  <c r="H52" i="166" a="1"/>
  <c r="H52" i="166" s="1"/>
  <c r="H15" i="125"/>
  <c r="H51" i="165" a="1"/>
  <c r="H51" i="165" s="1"/>
  <c r="H51" i="166" a="1"/>
  <c r="H51" i="166" s="1"/>
  <c r="H13" i="125"/>
  <c r="H50" i="165" a="1"/>
  <c r="H50" i="165" s="1"/>
  <c r="H50" i="166" a="1"/>
  <c r="H50" i="166" s="1"/>
  <c r="H11" i="125"/>
  <c r="H49" i="165" a="1"/>
  <c r="H49" i="165" s="1"/>
  <c r="H49" i="166" a="1"/>
  <c r="H49" i="166" s="1"/>
  <c r="H10" i="125"/>
  <c r="H48" i="165" a="1"/>
  <c r="H48" i="165" s="1"/>
  <c r="H48" i="166" a="1"/>
  <c r="H48" i="166" s="1"/>
  <c r="H8" i="125"/>
  <c r="H47" i="165" a="1"/>
  <c r="H47" i="165" s="1"/>
  <c r="H47" i="166" a="1"/>
  <c r="H47" i="166" s="1"/>
  <c r="H7" i="125"/>
  <c r="H46" i="165" a="1"/>
  <c r="H46" i="165" s="1"/>
  <c r="H46" i="166" a="1"/>
  <c r="H46" i="166" s="1"/>
  <c r="H6" i="125"/>
  <c r="H45" i="165" a="1"/>
  <c r="H45" i="165" s="1"/>
  <c r="H45" i="166" a="1"/>
  <c r="H45" i="166" s="1"/>
  <c r="H79" i="165" a="1"/>
  <c r="H79" i="165" s="1"/>
  <c r="H79" i="166" a="1"/>
  <c r="H79" i="166" s="1"/>
  <c r="H81" i="165" a="1"/>
  <c r="H81" i="165" s="1"/>
  <c r="H81" i="166" a="1"/>
  <c r="H81" i="166" s="1"/>
  <c r="H80" i="165" a="1"/>
  <c r="H80" i="165" s="1"/>
  <c r="H80" i="166" a="1"/>
  <c r="H80" i="166" s="1"/>
  <c r="H85" i="165" a="1"/>
  <c r="H85" i="165" s="1"/>
  <c r="H85" i="166" a="1"/>
  <c r="H85" i="166" s="1"/>
  <c r="H91" i="165" a="1"/>
  <c r="H91" i="165" s="1"/>
  <c r="H91" i="166" a="1"/>
  <c r="H91" i="166" s="1"/>
  <c r="H90" i="165" a="1"/>
  <c r="H90" i="165" s="1"/>
  <c r="H90" i="166" a="1"/>
  <c r="H90" i="166" s="1"/>
  <c r="H88" i="165" a="1"/>
  <c r="H88" i="165" s="1"/>
  <c r="H88" i="166" a="1"/>
  <c r="H88" i="166" s="1"/>
  <c r="H86" i="165" a="1"/>
  <c r="H86" i="165" s="1"/>
  <c r="H86" i="166" a="1"/>
  <c r="H86" i="166" s="1"/>
  <c r="H75" i="165" a="1"/>
  <c r="H75" i="165" s="1"/>
  <c r="H75" i="166" a="1"/>
  <c r="H75" i="166" s="1"/>
  <c r="H8" i="131"/>
  <c r="J8" i="131" s="1"/>
  <c r="I2" i="164"/>
  <c r="I70" i="164"/>
  <c r="F4" i="164"/>
  <c r="J27" i="164"/>
  <c r="J25" i="164"/>
  <c r="J24" i="164"/>
  <c r="J5" i="164"/>
  <c r="J4" i="118"/>
  <c r="M4" i="118" s="1"/>
  <c r="J4" i="164"/>
  <c r="H4" i="164"/>
  <c r="J49" i="122"/>
  <c r="J48" i="122" s="1"/>
  <c r="J64" i="122"/>
  <c r="J63" i="123"/>
  <c r="J16" i="123"/>
  <c r="J15" i="123" s="1"/>
  <c r="J24" i="123"/>
  <c r="J44" i="122"/>
  <c r="J68" i="123"/>
  <c r="J60" i="123"/>
  <c r="J62" i="159"/>
  <c r="J63" i="159" s="1"/>
  <c r="J48" i="159" s="1"/>
  <c r="J499" i="157"/>
  <c r="J501" i="157" s="1"/>
  <c r="J484" i="157" s="1"/>
  <c r="J445" i="157"/>
  <c r="J446" i="157" s="1"/>
  <c r="J430" i="157" s="1"/>
  <c r="J399" i="157"/>
  <c r="J400" i="157" s="1"/>
  <c r="J383" i="157" s="1"/>
  <c r="J360" i="157"/>
  <c r="J361" i="157" s="1"/>
  <c r="J347" i="157" s="1"/>
  <c r="J288" i="157"/>
  <c r="J289" i="157" s="1"/>
  <c r="J272" i="157" s="1"/>
  <c r="J311" i="157"/>
  <c r="J314" i="157" s="1"/>
  <c r="J292" i="157" s="1"/>
  <c r="J334" i="157"/>
  <c r="J337" i="157" s="1"/>
  <c r="J318" i="157" s="1"/>
  <c r="J268" i="157"/>
  <c r="J269" i="157" s="1"/>
  <c r="J252" i="157" s="1"/>
  <c r="J247" i="157"/>
  <c r="J249" i="157" s="1"/>
  <c r="J232" i="157" s="1"/>
  <c r="J227" i="157"/>
  <c r="J229" i="157" s="1"/>
  <c r="J212" i="157" s="1"/>
  <c r="J144" i="157"/>
  <c r="J145" i="157" s="1"/>
  <c r="J127" i="157" s="1"/>
  <c r="J164" i="157"/>
  <c r="J165" i="157" s="1"/>
  <c r="J148" i="157" s="1"/>
  <c r="J184" i="157"/>
  <c r="J185" i="157" s="1"/>
  <c r="J168" i="157" s="1"/>
  <c r="I8" i="122"/>
  <c r="H9" i="161"/>
  <c r="H9" i="102"/>
  <c r="H9" i="103"/>
  <c r="H9" i="100"/>
  <c r="H9" i="152"/>
  <c r="H9" i="104"/>
  <c r="H9" i="106"/>
  <c r="H9" i="107"/>
  <c r="H9" i="99"/>
  <c r="H9" i="110"/>
  <c r="H9" i="150"/>
  <c r="H9" i="112"/>
  <c r="H9" i="149"/>
  <c r="H9" i="148"/>
  <c r="H9" i="113"/>
  <c r="H9" i="146"/>
  <c r="H9" i="141"/>
  <c r="H9" i="147"/>
  <c r="H9" i="98"/>
  <c r="H9" i="151"/>
  <c r="H9" i="97"/>
  <c r="H9" i="143"/>
  <c r="H9" i="142"/>
  <c r="H9" i="154"/>
  <c r="H9" i="117"/>
  <c r="H9" i="144"/>
  <c r="H9" i="116"/>
  <c r="H9" i="96"/>
  <c r="H9" i="111"/>
  <c r="H9" i="95"/>
  <c r="H9" i="109"/>
  <c r="H9" i="108"/>
  <c r="H9" i="94"/>
  <c r="H9" i="153"/>
  <c r="H9" i="105"/>
  <c r="H9" i="101"/>
  <c r="H9" i="93"/>
  <c r="H9" i="92"/>
  <c r="H9" i="91"/>
  <c r="H9" i="145"/>
  <c r="H9" i="90"/>
  <c r="H9" i="156"/>
  <c r="H9" i="89"/>
  <c r="H9" i="87"/>
  <c r="H9" i="88"/>
  <c r="H9" i="86"/>
  <c r="H9" i="155"/>
  <c r="H9" i="85"/>
  <c r="H9" i="84"/>
  <c r="H9" i="83"/>
  <c r="H9" i="82"/>
  <c r="H9" i="80"/>
  <c r="J45" i="157"/>
  <c r="J47" i="157" s="1"/>
  <c r="J32" i="157" s="1"/>
  <c r="AA127" i="157"/>
  <c r="AA128" i="157" s="1"/>
  <c r="AA112" i="157" s="1"/>
  <c r="I28" i="157" s="1"/>
  <c r="J28" i="157" s="1"/>
  <c r="AA92" i="157"/>
  <c r="AA93" i="157" s="1"/>
  <c r="AA79" i="157" s="1"/>
  <c r="I26" i="157" s="1"/>
  <c r="J26" i="157" s="1"/>
  <c r="AA107" i="157"/>
  <c r="AA109" i="157" s="1"/>
  <c r="AA96" i="157" s="1"/>
  <c r="I27" i="157" s="1"/>
  <c r="J27" i="157" s="1"/>
  <c r="J22" i="157"/>
  <c r="J29" i="157" s="1"/>
  <c r="J5" i="157" s="1"/>
  <c r="I5" i="122" s="1"/>
  <c r="J522" i="157"/>
  <c r="J504" i="157" s="1"/>
  <c r="J1467" i="129"/>
  <c r="J1468" i="129" s="1"/>
  <c r="J1456" i="129" s="1"/>
  <c r="I110" i="123" s="1"/>
  <c r="J110" i="123" s="1"/>
  <c r="J1030" i="129"/>
  <c r="J1032" i="129" s="1"/>
  <c r="J1016" i="129" s="1"/>
  <c r="I84" i="123" s="1"/>
  <c r="J84" i="123" s="1"/>
  <c r="J1049" i="129"/>
  <c r="J1051" i="129" s="1"/>
  <c r="J1035" i="129" s="1"/>
  <c r="I85" i="123" s="1"/>
  <c r="J85" i="123" s="1"/>
  <c r="J1070" i="129"/>
  <c r="J1071" i="129" s="1"/>
  <c r="J1061" i="129" s="1"/>
  <c r="I87" i="123" s="1"/>
  <c r="J364" i="129"/>
  <c r="J366" i="129" s="1"/>
  <c r="J352" i="129" s="1"/>
  <c r="I34" i="123" s="1"/>
  <c r="J25" i="129"/>
  <c r="J26" i="129" s="1"/>
  <c r="J18" i="129" s="1"/>
  <c r="I6" i="123" s="1"/>
  <c r="J84" i="129"/>
  <c r="J86" i="129" s="1"/>
  <c r="J78" i="129" s="1"/>
  <c r="I10" i="123" s="1"/>
  <c r="J178" i="129"/>
  <c r="J180" i="129" s="1"/>
  <c r="J161" i="129" s="1"/>
  <c r="I18" i="123" s="1"/>
  <c r="J197" i="129"/>
  <c r="J199" i="129" s="1"/>
  <c r="J183" i="129" s="1"/>
  <c r="I20" i="123" s="1"/>
  <c r="J276" i="129"/>
  <c r="J279" i="129" s="1"/>
  <c r="J260" i="129" s="1"/>
  <c r="I28" i="123" s="1"/>
  <c r="J28" i="123" s="1"/>
  <c r="J1289" i="129"/>
  <c r="J1290" i="129" s="1"/>
  <c r="J1278" i="129" s="1"/>
  <c r="I103" i="123" s="1"/>
  <c r="J44" i="124"/>
  <c r="J42" i="124"/>
  <c r="J30" i="124"/>
  <c r="J29" i="124" s="1"/>
  <c r="J124" i="135"/>
  <c r="I11" i="124" s="1"/>
  <c r="J384" i="135"/>
  <c r="I40" i="124" s="1"/>
  <c r="J468" i="135"/>
  <c r="I52" i="124" s="1"/>
  <c r="J99" i="129"/>
  <c r="J89" i="129" s="1"/>
  <c r="I11" i="123" s="1"/>
  <c r="I5" i="130"/>
  <c r="H59" i="161"/>
  <c r="H59" i="102"/>
  <c r="H59" i="103"/>
  <c r="H59" i="100"/>
  <c r="H59" i="152"/>
  <c r="H59" i="104"/>
  <c r="H59" i="106"/>
  <c r="H59" i="107"/>
  <c r="H59" i="99"/>
  <c r="H59" i="110"/>
  <c r="H59" i="150"/>
  <c r="H59" i="112"/>
  <c r="H59" i="149"/>
  <c r="H59" i="148"/>
  <c r="H59" i="113"/>
  <c r="H59" i="146"/>
  <c r="H59" i="141"/>
  <c r="H59" i="147"/>
  <c r="H59" i="98"/>
  <c r="H59" i="151"/>
  <c r="H59" i="97"/>
  <c r="H59" i="143"/>
  <c r="H59" i="142"/>
  <c r="H59" i="154"/>
  <c r="H59" i="117"/>
  <c r="H59" i="144"/>
  <c r="H59" i="116"/>
  <c r="H59" i="96"/>
  <c r="H59" i="111"/>
  <c r="H59" i="95"/>
  <c r="H59" i="109"/>
  <c r="H59" i="108"/>
  <c r="H59" i="94"/>
  <c r="H59" i="153"/>
  <c r="H59" i="105"/>
  <c r="H59" i="101"/>
  <c r="H59" i="93"/>
  <c r="H59" i="92"/>
  <c r="H59" i="91"/>
  <c r="H59" i="145"/>
  <c r="H59" i="90"/>
  <c r="H59" i="156"/>
  <c r="H59" i="89"/>
  <c r="H59" i="87"/>
  <c r="H59" i="88"/>
  <c r="H59" i="86"/>
  <c r="H59" i="155"/>
  <c r="H59" i="85"/>
  <c r="H59" i="84"/>
  <c r="H59" i="83"/>
  <c r="H59" i="82"/>
  <c r="H59" i="80"/>
  <c r="H59" i="118"/>
  <c r="I6" i="130"/>
  <c r="H60" i="161"/>
  <c r="H60" i="102"/>
  <c r="H60" i="103"/>
  <c r="H60" i="100"/>
  <c r="H60" i="152"/>
  <c r="H60" i="104"/>
  <c r="H60" i="106"/>
  <c r="H60" i="107"/>
  <c r="H60" i="99"/>
  <c r="H60" i="110"/>
  <c r="H60" i="150"/>
  <c r="H60" i="112"/>
  <c r="H60" i="149"/>
  <c r="H60" i="148"/>
  <c r="H60" i="113"/>
  <c r="H60" i="146"/>
  <c r="H60" i="141"/>
  <c r="H60" i="147"/>
  <c r="H60" i="98"/>
  <c r="H60" i="151"/>
  <c r="H60" i="97"/>
  <c r="H60" i="143"/>
  <c r="H60" i="142"/>
  <c r="H60" i="154"/>
  <c r="H60" i="117"/>
  <c r="H60" i="144"/>
  <c r="H60" i="116"/>
  <c r="H60" i="96"/>
  <c r="H60" i="111"/>
  <c r="H60" i="95"/>
  <c r="H60" i="109"/>
  <c r="H60" i="108"/>
  <c r="H60" i="94"/>
  <c r="H60" i="153"/>
  <c r="H60" i="105"/>
  <c r="H60" i="101"/>
  <c r="H60" i="93"/>
  <c r="H60" i="92"/>
  <c r="H60" i="91"/>
  <c r="H60" i="145"/>
  <c r="H60" i="90"/>
  <c r="H60" i="156"/>
  <c r="H60" i="89"/>
  <c r="H60" i="87"/>
  <c r="H60" i="88"/>
  <c r="H60" i="86"/>
  <c r="H60" i="155"/>
  <c r="H60" i="85"/>
  <c r="H60" i="84"/>
  <c r="H60" i="83"/>
  <c r="H60" i="82"/>
  <c r="H60" i="80"/>
  <c r="H60" i="118"/>
  <c r="I7" i="130"/>
  <c r="H61" i="161"/>
  <c r="H61" i="102"/>
  <c r="H61" i="103"/>
  <c r="H61" i="100"/>
  <c r="H61" i="152"/>
  <c r="H61" i="104"/>
  <c r="H61" i="106"/>
  <c r="H61" i="107"/>
  <c r="H61" i="99"/>
  <c r="H61" i="110"/>
  <c r="H61" i="150"/>
  <c r="H61" i="112"/>
  <c r="H61" i="149"/>
  <c r="H61" i="148"/>
  <c r="H61" i="113"/>
  <c r="H61" i="146"/>
  <c r="H61" i="141"/>
  <c r="H61" i="147"/>
  <c r="H61" i="98"/>
  <c r="H61" i="151"/>
  <c r="H61" i="97"/>
  <c r="H61" i="143"/>
  <c r="H61" i="142"/>
  <c r="H61" i="154"/>
  <c r="H61" i="117"/>
  <c r="H61" i="144"/>
  <c r="H61" i="116"/>
  <c r="H61" i="96"/>
  <c r="H61" i="111"/>
  <c r="H61" i="95"/>
  <c r="H61" i="109"/>
  <c r="H61" i="108"/>
  <c r="H61" i="94"/>
  <c r="H61" i="153"/>
  <c r="H61" i="105"/>
  <c r="H61" i="101"/>
  <c r="H61" i="93"/>
  <c r="H61" i="92"/>
  <c r="H61" i="91"/>
  <c r="H61" i="145"/>
  <c r="H61" i="90"/>
  <c r="H61" i="156"/>
  <c r="H61" i="89"/>
  <c r="H61" i="87"/>
  <c r="H61" i="88"/>
  <c r="H61" i="86"/>
  <c r="H61" i="155"/>
  <c r="H61" i="85"/>
  <c r="H61" i="84"/>
  <c r="H61" i="83"/>
  <c r="H61" i="82"/>
  <c r="H61" i="80"/>
  <c r="H61" i="118"/>
  <c r="I10" i="130"/>
  <c r="H64" i="161"/>
  <c r="H64" i="102"/>
  <c r="H64" i="103"/>
  <c r="H64" i="100"/>
  <c r="H64" i="152"/>
  <c r="H64" i="104"/>
  <c r="H64" i="106"/>
  <c r="H64" i="107"/>
  <c r="H64" i="99"/>
  <c r="H64" i="110"/>
  <c r="H64" i="150"/>
  <c r="H64" i="112"/>
  <c r="H64" i="149"/>
  <c r="H64" i="148"/>
  <c r="H64" i="113"/>
  <c r="H64" i="146"/>
  <c r="H64" i="141"/>
  <c r="H64" i="147"/>
  <c r="H64" i="98"/>
  <c r="H64" i="151"/>
  <c r="H64" i="97"/>
  <c r="H64" i="143"/>
  <c r="H64" i="142"/>
  <c r="H64" i="154"/>
  <c r="H64" i="117"/>
  <c r="H64" i="144"/>
  <c r="H64" i="116"/>
  <c r="H64" i="96"/>
  <c r="H64" i="111"/>
  <c r="H64" i="95"/>
  <c r="H64" i="109"/>
  <c r="H64" i="108"/>
  <c r="H64" i="94"/>
  <c r="H64" i="153"/>
  <c r="H64" i="105"/>
  <c r="H64" i="101"/>
  <c r="H64" i="93"/>
  <c r="H64" i="92"/>
  <c r="H64" i="91"/>
  <c r="H64" i="145"/>
  <c r="H64" i="90"/>
  <c r="H64" i="156"/>
  <c r="H64" i="89"/>
  <c r="H64" i="87"/>
  <c r="H64" i="88"/>
  <c r="H64" i="86"/>
  <c r="H64" i="155"/>
  <c r="H64" i="85"/>
  <c r="H64" i="84"/>
  <c r="H64" i="83"/>
  <c r="H64" i="82"/>
  <c r="H64" i="80"/>
  <c r="H64" i="118"/>
  <c r="I11" i="130"/>
  <c r="H65" i="161"/>
  <c r="H65" i="102"/>
  <c r="H65" i="103"/>
  <c r="H65" i="100"/>
  <c r="H65" i="152"/>
  <c r="H65" i="104"/>
  <c r="H65" i="106"/>
  <c r="H65" i="107"/>
  <c r="H65" i="99"/>
  <c r="H65" i="110"/>
  <c r="H65" i="150"/>
  <c r="H65" i="112"/>
  <c r="H65" i="149"/>
  <c r="H65" i="148"/>
  <c r="H65" i="113"/>
  <c r="H65" i="146"/>
  <c r="H65" i="141"/>
  <c r="H65" i="147"/>
  <c r="H65" i="98"/>
  <c r="H65" i="151"/>
  <c r="H65" i="97"/>
  <c r="H65" i="143"/>
  <c r="H65" i="142"/>
  <c r="H65" i="154"/>
  <c r="H65" i="117"/>
  <c r="H65" i="144"/>
  <c r="H65" i="116"/>
  <c r="H65" i="96"/>
  <c r="H65" i="111"/>
  <c r="H65" i="95"/>
  <c r="H65" i="109"/>
  <c r="H65" i="108"/>
  <c r="H65" i="94"/>
  <c r="H65" i="153"/>
  <c r="H65" i="105"/>
  <c r="H65" i="101"/>
  <c r="H65" i="93"/>
  <c r="H65" i="92"/>
  <c r="H65" i="91"/>
  <c r="H65" i="145"/>
  <c r="H65" i="90"/>
  <c r="H65" i="156"/>
  <c r="H65" i="89"/>
  <c r="H65" i="87"/>
  <c r="H65" i="88"/>
  <c r="H65" i="86"/>
  <c r="H65" i="155"/>
  <c r="H65" i="85"/>
  <c r="H65" i="84"/>
  <c r="H65" i="83"/>
  <c r="H65" i="82"/>
  <c r="H65" i="80"/>
  <c r="H65" i="118"/>
  <c r="I13" i="130"/>
  <c r="H67" i="161"/>
  <c r="H67" i="102"/>
  <c r="H67" i="103"/>
  <c r="H67" i="100"/>
  <c r="H67" i="152"/>
  <c r="H67" i="104"/>
  <c r="H67" i="106"/>
  <c r="H67" i="107"/>
  <c r="H67" i="99"/>
  <c r="H67" i="110"/>
  <c r="H67" i="150"/>
  <c r="H67" i="112"/>
  <c r="H67" i="149"/>
  <c r="H67" i="148"/>
  <c r="H67" i="113"/>
  <c r="H67" i="146"/>
  <c r="H67" i="141"/>
  <c r="H67" i="147"/>
  <c r="H67" i="98"/>
  <c r="H67" i="151"/>
  <c r="H67" i="97"/>
  <c r="H67" i="143"/>
  <c r="H67" i="142"/>
  <c r="H67" i="154"/>
  <c r="H67" i="117"/>
  <c r="H67" i="144"/>
  <c r="H67" i="116"/>
  <c r="H67" i="96"/>
  <c r="H67" i="111"/>
  <c r="H67" i="95"/>
  <c r="H67" i="109"/>
  <c r="H67" i="108"/>
  <c r="H67" i="94"/>
  <c r="H67" i="153"/>
  <c r="H67" i="105"/>
  <c r="H67" i="101"/>
  <c r="H67" i="93"/>
  <c r="H67" i="92"/>
  <c r="H67" i="91"/>
  <c r="H67" i="145"/>
  <c r="H67" i="90"/>
  <c r="H67" i="156"/>
  <c r="H67" i="89"/>
  <c r="H67" i="87"/>
  <c r="H67" i="88"/>
  <c r="H67" i="86"/>
  <c r="H67" i="155"/>
  <c r="H67" i="85"/>
  <c r="H67" i="84"/>
  <c r="H67" i="83"/>
  <c r="H67" i="82"/>
  <c r="H67" i="80"/>
  <c r="H67" i="118"/>
  <c r="I10" i="125"/>
  <c r="H48" i="161"/>
  <c r="H48" i="102"/>
  <c r="H48" i="103"/>
  <c r="H48" i="100"/>
  <c r="H48" i="152"/>
  <c r="H48" i="104"/>
  <c r="H48" i="106"/>
  <c r="H48" i="107"/>
  <c r="H48" i="99"/>
  <c r="H48" i="110"/>
  <c r="H48" i="150"/>
  <c r="H48" i="112"/>
  <c r="H48" i="149"/>
  <c r="H48" i="148"/>
  <c r="H48" i="113"/>
  <c r="H48" i="146"/>
  <c r="H48" i="141"/>
  <c r="H48" i="147"/>
  <c r="H48" i="98"/>
  <c r="H48" i="151"/>
  <c r="H48" i="97"/>
  <c r="H48" i="143"/>
  <c r="H48" i="142"/>
  <c r="H48" i="154"/>
  <c r="H48" i="117"/>
  <c r="H48" i="144"/>
  <c r="H48" i="116"/>
  <c r="H48" i="96"/>
  <c r="H48" i="111"/>
  <c r="H48" i="95"/>
  <c r="H48" i="109"/>
  <c r="H48" i="108"/>
  <c r="H48" i="94"/>
  <c r="H48" i="153"/>
  <c r="H48" i="105"/>
  <c r="H48" i="101"/>
  <c r="H48" i="93"/>
  <c r="H48" i="92"/>
  <c r="H48" i="91"/>
  <c r="H48" i="145"/>
  <c r="H48" i="90"/>
  <c r="H48" i="156"/>
  <c r="H48" i="89"/>
  <c r="H48" i="87"/>
  <c r="H48" i="88"/>
  <c r="H48" i="86"/>
  <c r="H48" i="155"/>
  <c r="H48" i="85"/>
  <c r="H48" i="84"/>
  <c r="H48" i="83"/>
  <c r="H48" i="82"/>
  <c r="H48" i="80"/>
  <c r="H48" i="118"/>
  <c r="I11" i="125"/>
  <c r="H49" i="161"/>
  <c r="H49" i="102"/>
  <c r="H49" i="103"/>
  <c r="H49" i="100"/>
  <c r="H49" i="152"/>
  <c r="H49" i="104"/>
  <c r="H49" i="106"/>
  <c r="H49" i="107"/>
  <c r="H49" i="99"/>
  <c r="H49" i="110"/>
  <c r="H49" i="150"/>
  <c r="H49" i="112"/>
  <c r="H49" i="149"/>
  <c r="H49" i="148"/>
  <c r="H49" i="113"/>
  <c r="H49" i="146"/>
  <c r="H49" i="141"/>
  <c r="H49" i="147"/>
  <c r="H49" i="98"/>
  <c r="H49" i="151"/>
  <c r="H49" i="97"/>
  <c r="H49" i="143"/>
  <c r="H49" i="142"/>
  <c r="H49" i="154"/>
  <c r="H49" i="117"/>
  <c r="H49" i="144"/>
  <c r="H49" i="116"/>
  <c r="H49" i="96"/>
  <c r="H49" i="111"/>
  <c r="H49" i="95"/>
  <c r="H49" i="109"/>
  <c r="H49" i="108"/>
  <c r="H49" i="94"/>
  <c r="H49" i="153"/>
  <c r="H49" i="105"/>
  <c r="H49" i="101"/>
  <c r="H49" i="93"/>
  <c r="H49" i="92"/>
  <c r="H49" i="91"/>
  <c r="H49" i="145"/>
  <c r="H49" i="90"/>
  <c r="H49" i="156"/>
  <c r="H49" i="89"/>
  <c r="H49" i="87"/>
  <c r="H49" i="88"/>
  <c r="H49" i="86"/>
  <c r="H49" i="155"/>
  <c r="H49" i="85"/>
  <c r="H49" i="84"/>
  <c r="H49" i="83"/>
  <c r="H49" i="82"/>
  <c r="H49" i="80"/>
  <c r="H49" i="118"/>
  <c r="I15" i="125"/>
  <c r="H51" i="161"/>
  <c r="H51" i="102"/>
  <c r="H51" i="103"/>
  <c r="H51" i="100"/>
  <c r="H51" i="152"/>
  <c r="H51" i="104"/>
  <c r="H51" i="106"/>
  <c r="H51" i="107"/>
  <c r="H51" i="99"/>
  <c r="H51" i="110"/>
  <c r="H51" i="150"/>
  <c r="H51" i="112"/>
  <c r="H51" i="149"/>
  <c r="H51" i="148"/>
  <c r="H51" i="113"/>
  <c r="H51" i="146"/>
  <c r="H51" i="141"/>
  <c r="H51" i="147"/>
  <c r="H51" i="98"/>
  <c r="H51" i="151"/>
  <c r="H51" i="97"/>
  <c r="H51" i="143"/>
  <c r="H51" i="142"/>
  <c r="H51" i="154"/>
  <c r="H51" i="117"/>
  <c r="H51" i="144"/>
  <c r="H51" i="116"/>
  <c r="H51" i="96"/>
  <c r="H51" i="111"/>
  <c r="H51" i="95"/>
  <c r="H51" i="109"/>
  <c r="H51" i="108"/>
  <c r="H51" i="94"/>
  <c r="H51" i="153"/>
  <c r="H51" i="105"/>
  <c r="H51" i="101"/>
  <c r="H51" i="93"/>
  <c r="H51" i="92"/>
  <c r="H51" i="91"/>
  <c r="H51" i="145"/>
  <c r="H51" i="90"/>
  <c r="H51" i="156"/>
  <c r="H51" i="89"/>
  <c r="H51" i="87"/>
  <c r="H51" i="88"/>
  <c r="H51" i="86"/>
  <c r="H51" i="155"/>
  <c r="H51" i="85"/>
  <c r="H51" i="84"/>
  <c r="H51" i="83"/>
  <c r="H51" i="82"/>
  <c r="H51" i="80"/>
  <c r="H51" i="118"/>
  <c r="I17" i="125"/>
  <c r="J17" i="125" s="1"/>
  <c r="H52" i="161"/>
  <c r="H52" i="102"/>
  <c r="H52" i="103"/>
  <c r="H52" i="100"/>
  <c r="H52" i="152"/>
  <c r="H52" i="104"/>
  <c r="H52" i="106"/>
  <c r="H52" i="107"/>
  <c r="H52" i="99"/>
  <c r="H52" i="110"/>
  <c r="H52" i="150"/>
  <c r="H52" i="112"/>
  <c r="H52" i="149"/>
  <c r="H52" i="148"/>
  <c r="H52" i="113"/>
  <c r="H52" i="146"/>
  <c r="H52" i="141"/>
  <c r="H52" i="147"/>
  <c r="H52" i="98"/>
  <c r="H52" i="151"/>
  <c r="H52" i="97"/>
  <c r="H52" i="143"/>
  <c r="H52" i="142"/>
  <c r="H52" i="154"/>
  <c r="H52" i="117"/>
  <c r="H52" i="144"/>
  <c r="H52" i="116"/>
  <c r="H52" i="96"/>
  <c r="H52" i="111"/>
  <c r="H52" i="95"/>
  <c r="H52" i="109"/>
  <c r="H52" i="108"/>
  <c r="H52" i="94"/>
  <c r="H52" i="153"/>
  <c r="H52" i="105"/>
  <c r="H52" i="101"/>
  <c r="H52" i="93"/>
  <c r="H52" i="92"/>
  <c r="H52" i="91"/>
  <c r="H52" i="145"/>
  <c r="H52" i="90"/>
  <c r="H52" i="156"/>
  <c r="H52" i="89"/>
  <c r="H52" i="87"/>
  <c r="H52" i="88"/>
  <c r="H52" i="86"/>
  <c r="H52" i="155"/>
  <c r="H52" i="85"/>
  <c r="H52" i="84"/>
  <c r="H52" i="83"/>
  <c r="H52" i="82"/>
  <c r="H52" i="80"/>
  <c r="H52" i="118"/>
  <c r="I19" i="125"/>
  <c r="H53" i="161"/>
  <c r="H53" i="102"/>
  <c r="H53" i="103"/>
  <c r="H53" i="100"/>
  <c r="H53" i="152"/>
  <c r="H53" i="104"/>
  <c r="H53" i="106"/>
  <c r="H53" i="107"/>
  <c r="H53" i="99"/>
  <c r="H53" i="110"/>
  <c r="H53" i="150"/>
  <c r="H53" i="112"/>
  <c r="H53" i="149"/>
  <c r="H53" i="148"/>
  <c r="H53" i="113"/>
  <c r="H53" i="146"/>
  <c r="H53" i="141"/>
  <c r="H53" i="147"/>
  <c r="H53" i="98"/>
  <c r="H53" i="151"/>
  <c r="H53" i="97"/>
  <c r="H53" i="143"/>
  <c r="H53" i="142"/>
  <c r="H53" i="154"/>
  <c r="H53" i="117"/>
  <c r="H53" i="144"/>
  <c r="H53" i="116"/>
  <c r="H53" i="96"/>
  <c r="H53" i="111"/>
  <c r="H53" i="95"/>
  <c r="H53" i="109"/>
  <c r="H53" i="108"/>
  <c r="H53" i="94"/>
  <c r="H53" i="153"/>
  <c r="H53" i="105"/>
  <c r="H53" i="101"/>
  <c r="H53" i="93"/>
  <c r="H53" i="92"/>
  <c r="H53" i="91"/>
  <c r="H53" i="145"/>
  <c r="H53" i="90"/>
  <c r="H53" i="156"/>
  <c r="H53" i="89"/>
  <c r="H53" i="87"/>
  <c r="H53" i="88"/>
  <c r="H53" i="86"/>
  <c r="H53" i="155"/>
  <c r="H53" i="85"/>
  <c r="H53" i="84"/>
  <c r="H53" i="83"/>
  <c r="H53" i="82"/>
  <c r="H53" i="80"/>
  <c r="H53" i="118"/>
  <c r="I20" i="125"/>
  <c r="H54" i="161"/>
  <c r="H54" i="102"/>
  <c r="H54" i="103"/>
  <c r="H54" i="100"/>
  <c r="H54" i="152"/>
  <c r="H54" i="104"/>
  <c r="H54" i="106"/>
  <c r="H54" i="107"/>
  <c r="H54" i="99"/>
  <c r="H54" i="110"/>
  <c r="H54" i="150"/>
  <c r="H54" i="112"/>
  <c r="H54" i="149"/>
  <c r="H54" i="148"/>
  <c r="H54" i="113"/>
  <c r="H54" i="146"/>
  <c r="H54" i="141"/>
  <c r="H54" i="147"/>
  <c r="H54" i="98"/>
  <c r="H54" i="151"/>
  <c r="H54" i="97"/>
  <c r="H54" i="143"/>
  <c r="H54" i="142"/>
  <c r="H54" i="154"/>
  <c r="H54" i="117"/>
  <c r="H54" i="144"/>
  <c r="H54" i="116"/>
  <c r="H54" i="96"/>
  <c r="H54" i="111"/>
  <c r="H54" i="95"/>
  <c r="H54" i="109"/>
  <c r="H54" i="108"/>
  <c r="H54" i="94"/>
  <c r="H54" i="153"/>
  <c r="H54" i="105"/>
  <c r="H54" i="101"/>
  <c r="H54" i="93"/>
  <c r="H54" i="92"/>
  <c r="H54" i="91"/>
  <c r="H54" i="145"/>
  <c r="H54" i="90"/>
  <c r="H54" i="156"/>
  <c r="H54" i="89"/>
  <c r="H54" i="87"/>
  <c r="H54" i="88"/>
  <c r="H54" i="86"/>
  <c r="H54" i="155"/>
  <c r="H54" i="85"/>
  <c r="H54" i="84"/>
  <c r="H54" i="83"/>
  <c r="H54" i="82"/>
  <c r="H54" i="80"/>
  <c r="H54" i="118"/>
  <c r="I22" i="125"/>
  <c r="H55" i="161"/>
  <c r="H55" i="102"/>
  <c r="H55" i="103"/>
  <c r="H55" i="100"/>
  <c r="H55" i="152"/>
  <c r="H55" i="104"/>
  <c r="H55" i="106"/>
  <c r="H55" i="107"/>
  <c r="H55" i="99"/>
  <c r="H55" i="110"/>
  <c r="H55" i="150"/>
  <c r="H55" i="112"/>
  <c r="H55" i="149"/>
  <c r="H55" i="148"/>
  <c r="H55" i="113"/>
  <c r="H55" i="146"/>
  <c r="H55" i="141"/>
  <c r="H55" i="147"/>
  <c r="H55" i="98"/>
  <c r="H55" i="151"/>
  <c r="H55" i="97"/>
  <c r="H55" i="143"/>
  <c r="H55" i="142"/>
  <c r="H55" i="154"/>
  <c r="H55" i="117"/>
  <c r="H55" i="144"/>
  <c r="H55" i="116"/>
  <c r="H55" i="96"/>
  <c r="H55" i="111"/>
  <c r="H55" i="95"/>
  <c r="H55" i="109"/>
  <c r="H55" i="108"/>
  <c r="H55" i="94"/>
  <c r="H55" i="153"/>
  <c r="H55" i="105"/>
  <c r="H55" i="101"/>
  <c r="H55" i="93"/>
  <c r="H55" i="92"/>
  <c r="H55" i="91"/>
  <c r="H55" i="145"/>
  <c r="H55" i="90"/>
  <c r="H55" i="156"/>
  <c r="H55" i="89"/>
  <c r="H55" i="87"/>
  <c r="H55" i="88"/>
  <c r="H55" i="86"/>
  <c r="H55" i="155"/>
  <c r="H55" i="85"/>
  <c r="H55" i="84"/>
  <c r="H55" i="83"/>
  <c r="H55" i="82"/>
  <c r="H55" i="80"/>
  <c r="H55" i="118"/>
  <c r="I24" i="125"/>
  <c r="H56" i="161"/>
  <c r="H56" i="102"/>
  <c r="H56" i="103"/>
  <c r="H56" i="100"/>
  <c r="H56" i="152"/>
  <c r="H56" i="104"/>
  <c r="H56" i="106"/>
  <c r="H56" i="107"/>
  <c r="H56" i="99"/>
  <c r="H56" i="110"/>
  <c r="H56" i="150"/>
  <c r="H56" i="112"/>
  <c r="H56" i="149"/>
  <c r="H56" i="148"/>
  <c r="H56" i="113"/>
  <c r="H56" i="146"/>
  <c r="H56" i="141"/>
  <c r="H56" i="147"/>
  <c r="H56" i="98"/>
  <c r="H56" i="151"/>
  <c r="H56" i="97"/>
  <c r="H56" i="143"/>
  <c r="H56" i="142"/>
  <c r="H56" i="154"/>
  <c r="H56" i="117"/>
  <c r="H56" i="144"/>
  <c r="H56" i="116"/>
  <c r="H56" i="96"/>
  <c r="H56" i="111"/>
  <c r="H56" i="95"/>
  <c r="H56" i="109"/>
  <c r="H56" i="108"/>
  <c r="H56" i="94"/>
  <c r="H56" i="153"/>
  <c r="H56" i="105"/>
  <c r="H56" i="101"/>
  <c r="H56" i="93"/>
  <c r="H56" i="92"/>
  <c r="H56" i="91"/>
  <c r="H56" i="145"/>
  <c r="H56" i="90"/>
  <c r="H56" i="156"/>
  <c r="H56" i="89"/>
  <c r="H56" i="87"/>
  <c r="H56" i="88"/>
  <c r="H56" i="86"/>
  <c r="H56" i="155"/>
  <c r="H56" i="85"/>
  <c r="H56" i="84"/>
  <c r="H56" i="83"/>
  <c r="H56" i="82"/>
  <c r="H56" i="80"/>
  <c r="H56" i="118"/>
  <c r="I25" i="125"/>
  <c r="H57" i="161"/>
  <c r="H57" i="102"/>
  <c r="H57" i="103"/>
  <c r="H57" i="100"/>
  <c r="H57" i="152"/>
  <c r="H57" i="104"/>
  <c r="H57" i="106"/>
  <c r="H57" i="107"/>
  <c r="H57" i="99"/>
  <c r="H57" i="110"/>
  <c r="H57" i="150"/>
  <c r="H57" i="112"/>
  <c r="H57" i="149"/>
  <c r="H57" i="148"/>
  <c r="H57" i="113"/>
  <c r="H57" i="146"/>
  <c r="H57" i="141"/>
  <c r="H57" i="147"/>
  <c r="H57" i="98"/>
  <c r="H57" i="151"/>
  <c r="H57" i="97"/>
  <c r="H57" i="143"/>
  <c r="H57" i="142"/>
  <c r="H57" i="154"/>
  <c r="H57" i="117"/>
  <c r="H57" i="144"/>
  <c r="H57" i="116"/>
  <c r="H57" i="96"/>
  <c r="H57" i="111"/>
  <c r="H57" i="95"/>
  <c r="H57" i="109"/>
  <c r="H57" i="108"/>
  <c r="H57" i="94"/>
  <c r="H57" i="153"/>
  <c r="H57" i="105"/>
  <c r="H57" i="101"/>
  <c r="H57" i="93"/>
  <c r="H57" i="92"/>
  <c r="H57" i="91"/>
  <c r="H57" i="145"/>
  <c r="H57" i="90"/>
  <c r="H57" i="156"/>
  <c r="H57" i="89"/>
  <c r="H57" i="87"/>
  <c r="H57" i="88"/>
  <c r="H57" i="86"/>
  <c r="H57" i="155"/>
  <c r="H57" i="85"/>
  <c r="H57" i="84"/>
  <c r="H57" i="83"/>
  <c r="H57" i="82"/>
  <c r="H57" i="80"/>
  <c r="H57" i="118"/>
  <c r="H6" i="161"/>
  <c r="H6" i="102"/>
  <c r="H6" i="103"/>
  <c r="H6" i="100"/>
  <c r="H6" i="152"/>
  <c r="H6" i="104"/>
  <c r="H6" i="106"/>
  <c r="H6" i="107"/>
  <c r="H6" i="99"/>
  <c r="H6" i="110"/>
  <c r="H6" i="150"/>
  <c r="H6" i="112"/>
  <c r="H6" i="149"/>
  <c r="H6" i="148"/>
  <c r="H6" i="113"/>
  <c r="H6" i="146"/>
  <c r="H6" i="141"/>
  <c r="H6" i="147"/>
  <c r="H6" i="98"/>
  <c r="H6" i="151"/>
  <c r="H6" i="97"/>
  <c r="H6" i="143"/>
  <c r="H6" i="142"/>
  <c r="H6" i="154"/>
  <c r="H6" i="117"/>
  <c r="H6" i="144"/>
  <c r="H6" i="116"/>
  <c r="H6" i="96"/>
  <c r="H6" i="111"/>
  <c r="H6" i="95"/>
  <c r="H6" i="109"/>
  <c r="H6" i="108"/>
  <c r="H6" i="94"/>
  <c r="H6" i="153"/>
  <c r="H6" i="105"/>
  <c r="H6" i="101"/>
  <c r="H6" i="93"/>
  <c r="H6" i="92"/>
  <c r="H6" i="91"/>
  <c r="H6" i="145"/>
  <c r="H6" i="90"/>
  <c r="H6" i="156"/>
  <c r="H6" i="89"/>
  <c r="H6" i="87"/>
  <c r="H6" i="88"/>
  <c r="H6" i="86"/>
  <c r="H6" i="155"/>
  <c r="H6" i="85"/>
  <c r="H6" i="84"/>
  <c r="H6" i="83"/>
  <c r="H6" i="82"/>
  <c r="H6" i="80"/>
  <c r="I6" i="122"/>
  <c r="H7" i="161"/>
  <c r="H7" i="102"/>
  <c r="H7" i="103"/>
  <c r="H7" i="100"/>
  <c r="H7" i="152"/>
  <c r="H7" i="104"/>
  <c r="H7" i="106"/>
  <c r="H7" i="107"/>
  <c r="H7" i="99"/>
  <c r="H7" i="110"/>
  <c r="H7" i="150"/>
  <c r="H7" i="112"/>
  <c r="H7" i="149"/>
  <c r="H7" i="148"/>
  <c r="H7" i="113"/>
  <c r="H7" i="146"/>
  <c r="H7" i="141"/>
  <c r="H7" i="147"/>
  <c r="H7" i="98"/>
  <c r="H7" i="151"/>
  <c r="H7" i="97"/>
  <c r="H7" i="143"/>
  <c r="H7" i="142"/>
  <c r="H7" i="154"/>
  <c r="H7" i="117"/>
  <c r="H7" i="144"/>
  <c r="H7" i="116"/>
  <c r="H7" i="96"/>
  <c r="H7" i="111"/>
  <c r="H7" i="95"/>
  <c r="H7" i="109"/>
  <c r="H7" i="108"/>
  <c r="H7" i="94"/>
  <c r="H7" i="153"/>
  <c r="H7" i="105"/>
  <c r="H7" i="101"/>
  <c r="H7" i="93"/>
  <c r="H7" i="92"/>
  <c r="H7" i="91"/>
  <c r="H7" i="145"/>
  <c r="H7" i="90"/>
  <c r="H7" i="156"/>
  <c r="H7" i="89"/>
  <c r="H7" i="87"/>
  <c r="H7" i="88"/>
  <c r="H7" i="86"/>
  <c r="H7" i="155"/>
  <c r="H7" i="85"/>
  <c r="H7" i="84"/>
  <c r="H7" i="83"/>
  <c r="H7" i="82"/>
  <c r="H7" i="80"/>
  <c r="I7" i="122"/>
  <c r="H8" i="161"/>
  <c r="H8" i="102"/>
  <c r="H8" i="103"/>
  <c r="H8" i="100"/>
  <c r="H8" i="152"/>
  <c r="H8" i="104"/>
  <c r="H8" i="106"/>
  <c r="H8" i="107"/>
  <c r="H8" i="99"/>
  <c r="H8" i="110"/>
  <c r="H8" i="150"/>
  <c r="H8" i="112"/>
  <c r="H8" i="149"/>
  <c r="H8" i="148"/>
  <c r="H8" i="113"/>
  <c r="H8" i="146"/>
  <c r="H8" i="141"/>
  <c r="H8" i="147"/>
  <c r="H8" i="98"/>
  <c r="H8" i="151"/>
  <c r="H8" i="97"/>
  <c r="H8" i="143"/>
  <c r="H8" i="142"/>
  <c r="H8" i="154"/>
  <c r="H8" i="117"/>
  <c r="H8" i="144"/>
  <c r="H8" i="116"/>
  <c r="H8" i="96"/>
  <c r="H8" i="111"/>
  <c r="H8" i="95"/>
  <c r="H8" i="109"/>
  <c r="H8" i="108"/>
  <c r="H8" i="94"/>
  <c r="H8" i="153"/>
  <c r="H8" i="105"/>
  <c r="H8" i="101"/>
  <c r="H8" i="93"/>
  <c r="H8" i="92"/>
  <c r="H8" i="91"/>
  <c r="H8" i="145"/>
  <c r="H8" i="90"/>
  <c r="H8" i="156"/>
  <c r="H8" i="89"/>
  <c r="H8" i="87"/>
  <c r="H8" i="88"/>
  <c r="H8" i="86"/>
  <c r="H8" i="155"/>
  <c r="H8" i="85"/>
  <c r="H8" i="84"/>
  <c r="H8" i="83"/>
  <c r="H8" i="82"/>
  <c r="H8" i="80"/>
  <c r="I9" i="122"/>
  <c r="H10" i="161"/>
  <c r="H10" i="102"/>
  <c r="H10" i="103"/>
  <c r="H10" i="100"/>
  <c r="H10" i="152"/>
  <c r="H10" i="104"/>
  <c r="H10" i="106"/>
  <c r="H10" i="107"/>
  <c r="H10" i="99"/>
  <c r="H10" i="110"/>
  <c r="H10" i="150"/>
  <c r="H10" i="112"/>
  <c r="H10" i="149"/>
  <c r="H10" i="148"/>
  <c r="H10" i="113"/>
  <c r="H10" i="146"/>
  <c r="H10" i="141"/>
  <c r="H10" i="147"/>
  <c r="H10" i="98"/>
  <c r="H10" i="151"/>
  <c r="H10" i="97"/>
  <c r="H10" i="143"/>
  <c r="H10" i="142"/>
  <c r="H10" i="154"/>
  <c r="H10" i="117"/>
  <c r="H10" i="144"/>
  <c r="H10" i="116"/>
  <c r="H10" i="96"/>
  <c r="H10" i="111"/>
  <c r="H10" i="95"/>
  <c r="H10" i="109"/>
  <c r="H10" i="108"/>
  <c r="H10" i="94"/>
  <c r="H10" i="153"/>
  <c r="H10" i="105"/>
  <c r="H10" i="101"/>
  <c r="H10" i="93"/>
  <c r="H10" i="92"/>
  <c r="H10" i="91"/>
  <c r="H10" i="145"/>
  <c r="H10" i="90"/>
  <c r="H10" i="156"/>
  <c r="H10" i="89"/>
  <c r="H10" i="87"/>
  <c r="H10" i="88"/>
  <c r="H10" i="86"/>
  <c r="H10" i="155"/>
  <c r="H10" i="85"/>
  <c r="H10" i="84"/>
  <c r="H10" i="83"/>
  <c r="H10" i="82"/>
  <c r="H10" i="80"/>
  <c r="I12" i="122"/>
  <c r="H13" i="161"/>
  <c r="H13" i="102"/>
  <c r="H13" i="103"/>
  <c r="H13" i="100"/>
  <c r="H13" i="152"/>
  <c r="H13" i="104"/>
  <c r="H13" i="106"/>
  <c r="H13" i="107"/>
  <c r="H13" i="99"/>
  <c r="H13" i="110"/>
  <c r="H13" i="150"/>
  <c r="H13" i="112"/>
  <c r="H13" i="149"/>
  <c r="H13" i="148"/>
  <c r="H13" i="113"/>
  <c r="H13" i="146"/>
  <c r="H13" i="141"/>
  <c r="H13" i="147"/>
  <c r="H13" i="98"/>
  <c r="H13" i="151"/>
  <c r="H13" i="97"/>
  <c r="H13" i="143"/>
  <c r="H13" i="142"/>
  <c r="H13" i="154"/>
  <c r="H13" i="117"/>
  <c r="H13" i="144"/>
  <c r="H13" i="116"/>
  <c r="H13" i="96"/>
  <c r="H13" i="111"/>
  <c r="H13" i="95"/>
  <c r="H13" i="109"/>
  <c r="H13" i="108"/>
  <c r="H13" i="94"/>
  <c r="H13" i="153"/>
  <c r="H13" i="105"/>
  <c r="H13" i="101"/>
  <c r="H13" i="93"/>
  <c r="H13" i="92"/>
  <c r="H13" i="91"/>
  <c r="H13" i="145"/>
  <c r="H13" i="90"/>
  <c r="H13" i="156"/>
  <c r="H13" i="89"/>
  <c r="H13" i="87"/>
  <c r="H13" i="88"/>
  <c r="H13" i="86"/>
  <c r="H13" i="155"/>
  <c r="H13" i="85"/>
  <c r="H13" i="84"/>
  <c r="H13" i="83"/>
  <c r="H13" i="82"/>
  <c r="H13" i="80"/>
  <c r="I13" i="122"/>
  <c r="H14" i="161"/>
  <c r="H14" i="102"/>
  <c r="H14" i="103"/>
  <c r="H14" i="100"/>
  <c r="H14" i="152"/>
  <c r="H14" i="104"/>
  <c r="H14" i="106"/>
  <c r="H14" i="107"/>
  <c r="H14" i="99"/>
  <c r="H14" i="110"/>
  <c r="H14" i="150"/>
  <c r="H14" i="112"/>
  <c r="H14" i="149"/>
  <c r="H14" i="148"/>
  <c r="H14" i="113"/>
  <c r="H14" i="146"/>
  <c r="H14" i="141"/>
  <c r="H14" i="147"/>
  <c r="H14" i="98"/>
  <c r="H14" i="151"/>
  <c r="H14" i="97"/>
  <c r="H14" i="143"/>
  <c r="H14" i="142"/>
  <c r="H14" i="154"/>
  <c r="H14" i="117"/>
  <c r="H14" i="144"/>
  <c r="H14" i="116"/>
  <c r="H14" i="96"/>
  <c r="H14" i="111"/>
  <c r="H14" i="95"/>
  <c r="H14" i="109"/>
  <c r="H14" i="108"/>
  <c r="H14" i="94"/>
  <c r="H14" i="153"/>
  <c r="H14" i="105"/>
  <c r="H14" i="101"/>
  <c r="H14" i="93"/>
  <c r="H14" i="92"/>
  <c r="H14" i="91"/>
  <c r="H14" i="145"/>
  <c r="H14" i="90"/>
  <c r="H14" i="156"/>
  <c r="H14" i="89"/>
  <c r="H14" i="87"/>
  <c r="H14" i="88"/>
  <c r="H14" i="86"/>
  <c r="H14" i="155"/>
  <c r="H14" i="85"/>
  <c r="H14" i="84"/>
  <c r="H14" i="83"/>
  <c r="H14" i="82"/>
  <c r="H14" i="80"/>
  <c r="I15" i="122"/>
  <c r="H16" i="161"/>
  <c r="H16" i="102"/>
  <c r="H16" i="103"/>
  <c r="H16" i="100"/>
  <c r="H16" i="152"/>
  <c r="H16" i="104"/>
  <c r="H16" i="106"/>
  <c r="H16" i="107"/>
  <c r="H16" i="99"/>
  <c r="H16" i="110"/>
  <c r="H16" i="150"/>
  <c r="H16" i="112"/>
  <c r="H16" i="149"/>
  <c r="H16" i="148"/>
  <c r="H16" i="113"/>
  <c r="H16" i="146"/>
  <c r="H16" i="141"/>
  <c r="H16" i="147"/>
  <c r="H16" i="98"/>
  <c r="H16" i="151"/>
  <c r="H16" i="97"/>
  <c r="H16" i="143"/>
  <c r="H16" i="142"/>
  <c r="H16" i="154"/>
  <c r="H16" i="117"/>
  <c r="H16" i="144"/>
  <c r="H16" i="116"/>
  <c r="H16" i="96"/>
  <c r="H16" i="111"/>
  <c r="H16" i="95"/>
  <c r="H16" i="109"/>
  <c r="H16" i="108"/>
  <c r="H16" i="94"/>
  <c r="H16" i="153"/>
  <c r="H16" i="105"/>
  <c r="H16" i="101"/>
  <c r="H16" i="93"/>
  <c r="H16" i="92"/>
  <c r="H16" i="91"/>
  <c r="H16" i="145"/>
  <c r="H16" i="90"/>
  <c r="H16" i="156"/>
  <c r="H16" i="89"/>
  <c r="H16" i="87"/>
  <c r="H16" i="88"/>
  <c r="H16" i="86"/>
  <c r="H16" i="155"/>
  <c r="H16" i="85"/>
  <c r="H16" i="84"/>
  <c r="H16" i="83"/>
  <c r="H16" i="82"/>
  <c r="H16" i="80"/>
  <c r="I18" i="122"/>
  <c r="H19" i="161"/>
  <c r="H19" i="102"/>
  <c r="H19" i="103"/>
  <c r="H19" i="100"/>
  <c r="H19" i="152"/>
  <c r="H19" i="104"/>
  <c r="H19" i="106"/>
  <c r="H19" i="107"/>
  <c r="H19" i="99"/>
  <c r="H19" i="110"/>
  <c r="H19" i="150"/>
  <c r="H19" i="112"/>
  <c r="H19" i="149"/>
  <c r="H19" i="148"/>
  <c r="H19" i="113"/>
  <c r="H19" i="146"/>
  <c r="H19" i="141"/>
  <c r="H19" i="147"/>
  <c r="H19" i="98"/>
  <c r="H19" i="151"/>
  <c r="H19" i="97"/>
  <c r="H19" i="143"/>
  <c r="H19" i="142"/>
  <c r="H19" i="154"/>
  <c r="H19" i="117"/>
  <c r="H19" i="144"/>
  <c r="H19" i="116"/>
  <c r="H19" i="96"/>
  <c r="H19" i="111"/>
  <c r="H19" i="95"/>
  <c r="H19" i="109"/>
  <c r="H19" i="108"/>
  <c r="H19" i="94"/>
  <c r="H19" i="153"/>
  <c r="H19" i="105"/>
  <c r="H19" i="101"/>
  <c r="H19" i="93"/>
  <c r="H19" i="92"/>
  <c r="H19" i="91"/>
  <c r="H19" i="145"/>
  <c r="H19" i="90"/>
  <c r="H19" i="156"/>
  <c r="H19" i="89"/>
  <c r="H19" i="87"/>
  <c r="H19" i="88"/>
  <c r="H19" i="86"/>
  <c r="H19" i="155"/>
  <c r="H19" i="85"/>
  <c r="H19" i="84"/>
  <c r="H19" i="83"/>
  <c r="H19" i="82"/>
  <c r="H19" i="80"/>
  <c r="I21" i="122"/>
  <c r="H22" i="161"/>
  <c r="H22" i="102"/>
  <c r="H22" i="103"/>
  <c r="H22" i="100"/>
  <c r="H22" i="152"/>
  <c r="H22" i="104"/>
  <c r="H22" i="106"/>
  <c r="H22" i="107"/>
  <c r="H22" i="99"/>
  <c r="H22" i="110"/>
  <c r="H22" i="150"/>
  <c r="H22" i="112"/>
  <c r="H22" i="149"/>
  <c r="H22" i="148"/>
  <c r="H22" i="113"/>
  <c r="H22" i="146"/>
  <c r="H22" i="141"/>
  <c r="H22" i="147"/>
  <c r="H22" i="98"/>
  <c r="H22" i="151"/>
  <c r="H22" i="97"/>
  <c r="H22" i="143"/>
  <c r="H22" i="142"/>
  <c r="H22" i="154"/>
  <c r="H22" i="117"/>
  <c r="H22" i="144"/>
  <c r="H22" i="116"/>
  <c r="H22" i="96"/>
  <c r="H22" i="111"/>
  <c r="H22" i="95"/>
  <c r="H22" i="109"/>
  <c r="H22" i="108"/>
  <c r="H22" i="94"/>
  <c r="H22" i="153"/>
  <c r="H22" i="105"/>
  <c r="H22" i="101"/>
  <c r="H22" i="93"/>
  <c r="H22" i="92"/>
  <c r="H22" i="91"/>
  <c r="H22" i="145"/>
  <c r="H22" i="90"/>
  <c r="H22" i="156"/>
  <c r="H22" i="89"/>
  <c r="H22" i="87"/>
  <c r="H22" i="88"/>
  <c r="H22" i="86"/>
  <c r="H22" i="155"/>
  <c r="H22" i="85"/>
  <c r="H22" i="84"/>
  <c r="H22" i="83"/>
  <c r="H22" i="82"/>
  <c r="H22" i="80"/>
  <c r="I22" i="122"/>
  <c r="H23" i="161"/>
  <c r="H23" i="102"/>
  <c r="H23" i="103"/>
  <c r="H23" i="100"/>
  <c r="H23" i="152"/>
  <c r="H23" i="104"/>
  <c r="H23" i="106"/>
  <c r="H23" i="107"/>
  <c r="H23" i="99"/>
  <c r="H23" i="110"/>
  <c r="H23" i="150"/>
  <c r="H23" i="112"/>
  <c r="H23" i="149"/>
  <c r="H23" i="148"/>
  <c r="H23" i="113"/>
  <c r="H23" i="146"/>
  <c r="H23" i="141"/>
  <c r="H23" i="147"/>
  <c r="H23" i="98"/>
  <c r="H23" i="151"/>
  <c r="H23" i="97"/>
  <c r="H23" i="143"/>
  <c r="H23" i="142"/>
  <c r="H23" i="154"/>
  <c r="H23" i="117"/>
  <c r="H23" i="144"/>
  <c r="H23" i="116"/>
  <c r="H23" i="96"/>
  <c r="H23" i="111"/>
  <c r="H23" i="95"/>
  <c r="H23" i="109"/>
  <c r="H23" i="108"/>
  <c r="H23" i="94"/>
  <c r="H23" i="153"/>
  <c r="H23" i="105"/>
  <c r="H23" i="101"/>
  <c r="H23" i="93"/>
  <c r="H23" i="92"/>
  <c r="H23" i="91"/>
  <c r="H23" i="145"/>
  <c r="H23" i="90"/>
  <c r="H23" i="156"/>
  <c r="H23" i="89"/>
  <c r="H23" i="87"/>
  <c r="H23" i="88"/>
  <c r="H23" i="86"/>
  <c r="H23" i="155"/>
  <c r="H23" i="85"/>
  <c r="H23" i="84"/>
  <c r="H23" i="83"/>
  <c r="H23" i="82"/>
  <c r="H23" i="80"/>
  <c r="I23" i="122"/>
  <c r="H24" i="161"/>
  <c r="H24" i="102"/>
  <c r="H24" i="103"/>
  <c r="H24" i="100"/>
  <c r="H24" i="152"/>
  <c r="H24" i="104"/>
  <c r="H24" i="106"/>
  <c r="H24" i="107"/>
  <c r="H24" i="99"/>
  <c r="H24" i="110"/>
  <c r="H24" i="150"/>
  <c r="H24" i="112"/>
  <c r="H24" i="149"/>
  <c r="H24" i="148"/>
  <c r="H24" i="113"/>
  <c r="H24" i="146"/>
  <c r="H24" i="141"/>
  <c r="H24" i="147"/>
  <c r="H24" i="98"/>
  <c r="H24" i="151"/>
  <c r="H24" i="97"/>
  <c r="H24" i="143"/>
  <c r="H24" i="142"/>
  <c r="H24" i="154"/>
  <c r="H24" i="117"/>
  <c r="H24" i="144"/>
  <c r="H24" i="116"/>
  <c r="H24" i="96"/>
  <c r="H24" i="111"/>
  <c r="H24" i="95"/>
  <c r="H24" i="109"/>
  <c r="H24" i="108"/>
  <c r="H24" i="94"/>
  <c r="H24" i="153"/>
  <c r="H24" i="105"/>
  <c r="H24" i="101"/>
  <c r="H24" i="93"/>
  <c r="H24" i="92"/>
  <c r="H24" i="91"/>
  <c r="H24" i="145"/>
  <c r="H24" i="90"/>
  <c r="H24" i="156"/>
  <c r="H24" i="89"/>
  <c r="H24" i="87"/>
  <c r="H24" i="88"/>
  <c r="H24" i="86"/>
  <c r="H24" i="155"/>
  <c r="H24" i="85"/>
  <c r="H24" i="84"/>
  <c r="H24" i="83"/>
  <c r="H24" i="82"/>
  <c r="H24" i="80"/>
  <c r="I24" i="122"/>
  <c r="H25" i="161"/>
  <c r="H25" i="102"/>
  <c r="H25" i="103"/>
  <c r="H25" i="100"/>
  <c r="H25" i="152"/>
  <c r="H25" i="104"/>
  <c r="H25" i="106"/>
  <c r="H25" i="107"/>
  <c r="H25" i="99"/>
  <c r="H25" i="110"/>
  <c r="H25" i="150"/>
  <c r="H25" i="112"/>
  <c r="H25" i="149"/>
  <c r="H25" i="148"/>
  <c r="H25" i="113"/>
  <c r="H25" i="146"/>
  <c r="H25" i="141"/>
  <c r="H25" i="147"/>
  <c r="H25" i="98"/>
  <c r="H25" i="151"/>
  <c r="H25" i="97"/>
  <c r="H25" i="143"/>
  <c r="H25" i="142"/>
  <c r="H25" i="154"/>
  <c r="H25" i="117"/>
  <c r="H25" i="144"/>
  <c r="H25" i="116"/>
  <c r="H25" i="96"/>
  <c r="H25" i="111"/>
  <c r="H25" i="95"/>
  <c r="H25" i="109"/>
  <c r="H25" i="108"/>
  <c r="H25" i="94"/>
  <c r="H25" i="153"/>
  <c r="H25" i="105"/>
  <c r="H25" i="101"/>
  <c r="H25" i="93"/>
  <c r="H25" i="92"/>
  <c r="H25" i="91"/>
  <c r="H25" i="145"/>
  <c r="H25" i="90"/>
  <c r="H25" i="156"/>
  <c r="H25" i="89"/>
  <c r="H25" i="87"/>
  <c r="H25" i="88"/>
  <c r="H25" i="86"/>
  <c r="H25" i="155"/>
  <c r="H25" i="85"/>
  <c r="H25" i="84"/>
  <c r="H25" i="83"/>
  <c r="H25" i="82"/>
  <c r="H25" i="80"/>
  <c r="I27" i="122"/>
  <c r="H28" i="161"/>
  <c r="H28" i="102"/>
  <c r="H28" i="103"/>
  <c r="H28" i="100"/>
  <c r="H28" i="152"/>
  <c r="H28" i="104"/>
  <c r="H28" i="106"/>
  <c r="H28" i="107"/>
  <c r="H28" i="99"/>
  <c r="H28" i="110"/>
  <c r="H28" i="150"/>
  <c r="H28" i="112"/>
  <c r="H28" i="149"/>
  <c r="H28" i="148"/>
  <c r="H28" i="113"/>
  <c r="H28" i="146"/>
  <c r="H28" i="141"/>
  <c r="H28" i="147"/>
  <c r="H28" i="98"/>
  <c r="H28" i="151"/>
  <c r="H28" i="97"/>
  <c r="H28" i="143"/>
  <c r="H28" i="142"/>
  <c r="H28" i="154"/>
  <c r="H28" i="117"/>
  <c r="H28" i="144"/>
  <c r="H28" i="116"/>
  <c r="H28" i="96"/>
  <c r="H28" i="111"/>
  <c r="H28" i="95"/>
  <c r="H28" i="109"/>
  <c r="H28" i="108"/>
  <c r="H28" i="94"/>
  <c r="H28" i="153"/>
  <c r="H28" i="105"/>
  <c r="H28" i="101"/>
  <c r="H28" i="93"/>
  <c r="H28" i="92"/>
  <c r="H28" i="91"/>
  <c r="H28" i="145"/>
  <c r="H28" i="90"/>
  <c r="H28" i="156"/>
  <c r="H28" i="89"/>
  <c r="H28" i="87"/>
  <c r="H28" i="88"/>
  <c r="H28" i="86"/>
  <c r="H28" i="155"/>
  <c r="H28" i="85"/>
  <c r="H28" i="84"/>
  <c r="H28" i="83"/>
  <c r="H28" i="82"/>
  <c r="H28" i="80"/>
  <c r="I28" i="122"/>
  <c r="H29" i="161"/>
  <c r="H29" i="102"/>
  <c r="H29" i="103"/>
  <c r="H29" i="100"/>
  <c r="H29" i="152"/>
  <c r="H29" i="104"/>
  <c r="H29" i="106"/>
  <c r="H29" i="107"/>
  <c r="H29" i="99"/>
  <c r="H29" i="110"/>
  <c r="H29" i="150"/>
  <c r="H29" i="112"/>
  <c r="H29" i="149"/>
  <c r="H29" i="148"/>
  <c r="H29" i="113"/>
  <c r="H29" i="146"/>
  <c r="H29" i="141"/>
  <c r="H29" i="147"/>
  <c r="H29" i="98"/>
  <c r="H29" i="151"/>
  <c r="H29" i="97"/>
  <c r="H29" i="143"/>
  <c r="H29" i="142"/>
  <c r="H29" i="154"/>
  <c r="H29" i="117"/>
  <c r="H29" i="144"/>
  <c r="H29" i="116"/>
  <c r="H29" i="96"/>
  <c r="H29" i="111"/>
  <c r="H29" i="95"/>
  <c r="H29" i="109"/>
  <c r="H29" i="108"/>
  <c r="H29" i="94"/>
  <c r="H29" i="153"/>
  <c r="H29" i="105"/>
  <c r="H29" i="101"/>
  <c r="H29" i="93"/>
  <c r="H29" i="92"/>
  <c r="H29" i="91"/>
  <c r="H29" i="145"/>
  <c r="H29" i="90"/>
  <c r="H29" i="156"/>
  <c r="H29" i="89"/>
  <c r="H29" i="87"/>
  <c r="H29" i="88"/>
  <c r="H29" i="86"/>
  <c r="H29" i="155"/>
  <c r="H29" i="85"/>
  <c r="H29" i="84"/>
  <c r="H29" i="83"/>
  <c r="H29" i="82"/>
  <c r="H29" i="80"/>
  <c r="I29" i="122"/>
  <c r="H30" i="161"/>
  <c r="H30" i="102"/>
  <c r="H30" i="103"/>
  <c r="H30" i="100"/>
  <c r="H30" i="152"/>
  <c r="H30" i="104"/>
  <c r="H30" i="106"/>
  <c r="H30" i="107"/>
  <c r="H30" i="99"/>
  <c r="H30" i="110"/>
  <c r="H30" i="150"/>
  <c r="H30" i="112"/>
  <c r="H30" i="149"/>
  <c r="H30" i="148"/>
  <c r="H30" i="113"/>
  <c r="H30" i="146"/>
  <c r="H30" i="141"/>
  <c r="H30" i="147"/>
  <c r="H30" i="98"/>
  <c r="H30" i="151"/>
  <c r="H30" i="97"/>
  <c r="H30" i="143"/>
  <c r="H30" i="142"/>
  <c r="H30" i="154"/>
  <c r="H30" i="117"/>
  <c r="H30" i="144"/>
  <c r="H30" i="116"/>
  <c r="H30" i="96"/>
  <c r="H30" i="111"/>
  <c r="H30" i="95"/>
  <c r="H30" i="109"/>
  <c r="H30" i="108"/>
  <c r="H30" i="94"/>
  <c r="H30" i="153"/>
  <c r="H30" i="105"/>
  <c r="H30" i="101"/>
  <c r="H30" i="93"/>
  <c r="H30" i="92"/>
  <c r="H30" i="91"/>
  <c r="H30" i="145"/>
  <c r="H30" i="90"/>
  <c r="H30" i="156"/>
  <c r="H30" i="89"/>
  <c r="H30" i="87"/>
  <c r="H30" i="88"/>
  <c r="H30" i="86"/>
  <c r="H30" i="155"/>
  <c r="H30" i="85"/>
  <c r="H30" i="84"/>
  <c r="H30" i="83"/>
  <c r="H30" i="82"/>
  <c r="H30" i="80"/>
  <c r="I31" i="122"/>
  <c r="H32" i="161"/>
  <c r="H32" i="102"/>
  <c r="H32" i="103"/>
  <c r="H32" i="100"/>
  <c r="H32" i="152"/>
  <c r="H32" i="104"/>
  <c r="H32" i="106"/>
  <c r="H32" i="107"/>
  <c r="H32" i="99"/>
  <c r="H32" i="110"/>
  <c r="H32" i="150"/>
  <c r="H32" i="112"/>
  <c r="H32" i="149"/>
  <c r="H32" i="148"/>
  <c r="H32" i="113"/>
  <c r="H32" i="146"/>
  <c r="H32" i="141"/>
  <c r="H32" i="147"/>
  <c r="H32" i="98"/>
  <c r="H32" i="151"/>
  <c r="H32" i="97"/>
  <c r="H32" i="143"/>
  <c r="H32" i="142"/>
  <c r="H32" i="154"/>
  <c r="H32" i="117"/>
  <c r="H32" i="144"/>
  <c r="H32" i="116"/>
  <c r="H32" i="96"/>
  <c r="H32" i="111"/>
  <c r="H32" i="95"/>
  <c r="H32" i="109"/>
  <c r="H32" i="108"/>
  <c r="H32" i="94"/>
  <c r="H32" i="153"/>
  <c r="H32" i="105"/>
  <c r="H32" i="101"/>
  <c r="H32" i="93"/>
  <c r="H32" i="92"/>
  <c r="H32" i="91"/>
  <c r="H32" i="145"/>
  <c r="H32" i="90"/>
  <c r="H32" i="156"/>
  <c r="H32" i="89"/>
  <c r="H32" i="87"/>
  <c r="H32" i="88"/>
  <c r="H32" i="86"/>
  <c r="H32" i="155"/>
  <c r="H32" i="85"/>
  <c r="H32" i="84"/>
  <c r="H32" i="83"/>
  <c r="H32" i="82"/>
  <c r="H32" i="80"/>
  <c r="I32" i="122"/>
  <c r="H33" i="161"/>
  <c r="H33" i="102"/>
  <c r="H33" i="103"/>
  <c r="H33" i="100"/>
  <c r="H33" i="152"/>
  <c r="H33" i="104"/>
  <c r="H33" i="106"/>
  <c r="H33" i="107"/>
  <c r="H33" i="99"/>
  <c r="H33" i="110"/>
  <c r="H33" i="150"/>
  <c r="H33" i="112"/>
  <c r="H33" i="149"/>
  <c r="H33" i="148"/>
  <c r="H33" i="113"/>
  <c r="H33" i="146"/>
  <c r="H33" i="141"/>
  <c r="H33" i="147"/>
  <c r="H33" i="98"/>
  <c r="H33" i="151"/>
  <c r="H33" i="97"/>
  <c r="H33" i="143"/>
  <c r="H33" i="142"/>
  <c r="H33" i="154"/>
  <c r="H33" i="117"/>
  <c r="H33" i="144"/>
  <c r="H33" i="116"/>
  <c r="H33" i="96"/>
  <c r="H33" i="111"/>
  <c r="H33" i="95"/>
  <c r="H33" i="109"/>
  <c r="H33" i="108"/>
  <c r="H33" i="94"/>
  <c r="H33" i="153"/>
  <c r="H33" i="105"/>
  <c r="H33" i="101"/>
  <c r="H33" i="93"/>
  <c r="H33" i="92"/>
  <c r="H33" i="91"/>
  <c r="H33" i="145"/>
  <c r="H33" i="90"/>
  <c r="H33" i="156"/>
  <c r="H33" i="89"/>
  <c r="H33" i="87"/>
  <c r="H33" i="88"/>
  <c r="H33" i="86"/>
  <c r="H33" i="155"/>
  <c r="H33" i="85"/>
  <c r="H33" i="84"/>
  <c r="H33" i="83"/>
  <c r="H33" i="82"/>
  <c r="H33" i="80"/>
  <c r="I40" i="122"/>
  <c r="H41" i="161"/>
  <c r="H41" i="102"/>
  <c r="H41" i="103"/>
  <c r="H41" i="100"/>
  <c r="H41" i="152"/>
  <c r="H41" i="104"/>
  <c r="H41" i="106"/>
  <c r="H41" i="107"/>
  <c r="H41" i="99"/>
  <c r="H41" i="110"/>
  <c r="H41" i="150"/>
  <c r="H41" i="112"/>
  <c r="H41" i="149"/>
  <c r="H41" i="148"/>
  <c r="H41" i="113"/>
  <c r="H41" i="146"/>
  <c r="H41" i="141"/>
  <c r="H41" i="147"/>
  <c r="H41" i="98"/>
  <c r="H41" i="151"/>
  <c r="H41" i="97"/>
  <c r="H41" i="143"/>
  <c r="H41" i="142"/>
  <c r="H41" i="154"/>
  <c r="H41" i="117"/>
  <c r="H41" i="144"/>
  <c r="H41" i="116"/>
  <c r="H41" i="96"/>
  <c r="H41" i="111"/>
  <c r="H41" i="95"/>
  <c r="H41" i="109"/>
  <c r="H41" i="108"/>
  <c r="H41" i="94"/>
  <c r="H41" i="153"/>
  <c r="H41" i="105"/>
  <c r="H41" i="101"/>
  <c r="H41" i="93"/>
  <c r="H41" i="92"/>
  <c r="H41" i="91"/>
  <c r="H41" i="145"/>
  <c r="H41" i="90"/>
  <c r="H41" i="156"/>
  <c r="H41" i="89"/>
  <c r="H41" i="87"/>
  <c r="H41" i="88"/>
  <c r="H41" i="86"/>
  <c r="H41" i="155"/>
  <c r="H41" i="85"/>
  <c r="H41" i="84"/>
  <c r="H41" i="83"/>
  <c r="H41" i="82"/>
  <c r="H41" i="80"/>
  <c r="I41" i="122"/>
  <c r="H42" i="161"/>
  <c r="H42" i="102"/>
  <c r="H42" i="103"/>
  <c r="H42" i="100"/>
  <c r="H42" i="152"/>
  <c r="H42" i="104"/>
  <c r="H42" i="106"/>
  <c r="H42" i="107"/>
  <c r="H42" i="99"/>
  <c r="H42" i="110"/>
  <c r="H42" i="150"/>
  <c r="H42" i="112"/>
  <c r="H42" i="149"/>
  <c r="H42" i="148"/>
  <c r="H42" i="113"/>
  <c r="H42" i="146"/>
  <c r="H42" i="141"/>
  <c r="H42" i="147"/>
  <c r="H42" i="98"/>
  <c r="H42" i="151"/>
  <c r="H42" i="97"/>
  <c r="H42" i="143"/>
  <c r="H42" i="142"/>
  <c r="H42" i="154"/>
  <c r="H42" i="117"/>
  <c r="H42" i="144"/>
  <c r="H42" i="116"/>
  <c r="H42" i="96"/>
  <c r="H42" i="111"/>
  <c r="H42" i="95"/>
  <c r="H42" i="109"/>
  <c r="H42" i="108"/>
  <c r="H42" i="94"/>
  <c r="H42" i="153"/>
  <c r="H42" i="105"/>
  <c r="H42" i="101"/>
  <c r="H42" i="93"/>
  <c r="H42" i="92"/>
  <c r="H42" i="91"/>
  <c r="H42" i="145"/>
  <c r="H42" i="90"/>
  <c r="H42" i="156"/>
  <c r="H42" i="89"/>
  <c r="H42" i="87"/>
  <c r="H42" i="88"/>
  <c r="H42" i="86"/>
  <c r="H42" i="155"/>
  <c r="H42" i="85"/>
  <c r="H42" i="84"/>
  <c r="H42" i="83"/>
  <c r="H42" i="82"/>
  <c r="H42" i="80"/>
  <c r="I20" i="122"/>
  <c r="H21" i="161"/>
  <c r="H21" i="102"/>
  <c r="H21" i="103"/>
  <c r="H21" i="100"/>
  <c r="H21" i="152"/>
  <c r="H21" i="104"/>
  <c r="H21" i="106"/>
  <c r="H21" i="107"/>
  <c r="H21" i="99"/>
  <c r="H21" i="110"/>
  <c r="H21" i="150"/>
  <c r="H21" i="112"/>
  <c r="H21" i="149"/>
  <c r="H21" i="148"/>
  <c r="H21" i="113"/>
  <c r="H21" i="146"/>
  <c r="H21" i="141"/>
  <c r="H21" i="147"/>
  <c r="H21" i="98"/>
  <c r="H21" i="151"/>
  <c r="H21" i="97"/>
  <c r="H21" i="143"/>
  <c r="H21" i="142"/>
  <c r="H21" i="154"/>
  <c r="H21" i="117"/>
  <c r="H21" i="144"/>
  <c r="H21" i="116"/>
  <c r="H21" i="96"/>
  <c r="H21" i="111"/>
  <c r="H21" i="95"/>
  <c r="H21" i="109"/>
  <c r="H21" i="108"/>
  <c r="H21" i="94"/>
  <c r="H21" i="153"/>
  <c r="H21" i="105"/>
  <c r="H21" i="101"/>
  <c r="H21" i="93"/>
  <c r="H21" i="92"/>
  <c r="H21" i="91"/>
  <c r="H21" i="145"/>
  <c r="H21" i="90"/>
  <c r="H21" i="156"/>
  <c r="H21" i="89"/>
  <c r="H21" i="87"/>
  <c r="H21" i="88"/>
  <c r="H21" i="86"/>
  <c r="H21" i="155"/>
  <c r="H21" i="85"/>
  <c r="H21" i="84"/>
  <c r="H21" i="83"/>
  <c r="H21" i="82"/>
  <c r="H21" i="80"/>
  <c r="J43" i="129"/>
  <c r="J29" i="129" s="1"/>
  <c r="I7" i="123" s="1"/>
  <c r="J75" i="129"/>
  <c r="J63" i="129" s="1"/>
  <c r="I9" i="123" s="1"/>
  <c r="J560" i="135"/>
  <c r="J411" i="135"/>
  <c r="J516" i="135"/>
  <c r="J604" i="135"/>
  <c r="J633" i="135"/>
  <c r="J1306" i="129"/>
  <c r="J1300" i="129" s="1"/>
  <c r="I107" i="123" s="1"/>
  <c r="J107" i="123" s="1"/>
  <c r="J273" i="135"/>
  <c r="J256" i="135" s="1"/>
  <c r="H34" i="123"/>
  <c r="H46" i="123"/>
  <c r="J46" i="123" s="1"/>
  <c r="H54" i="123"/>
  <c r="J54" i="123" s="1"/>
  <c r="J47" i="124"/>
  <c r="I27" i="124"/>
  <c r="J27" i="123"/>
  <c r="H6" i="131"/>
  <c r="J6" i="131" s="1"/>
  <c r="H34" i="131"/>
  <c r="J34" i="131" s="1"/>
  <c r="J6" i="125"/>
  <c r="J51" i="123"/>
  <c r="J43" i="123"/>
  <c r="J75" i="124"/>
  <c r="J67" i="124"/>
  <c r="J66" i="124" s="1"/>
  <c r="J14" i="124"/>
  <c r="J4" i="124" s="1"/>
  <c r="J12" i="140"/>
  <c r="I12" i="140"/>
  <c r="J8" i="140"/>
  <c r="I8" i="140"/>
  <c r="J33" i="74"/>
  <c r="K33" i="74"/>
  <c r="J29" i="74"/>
  <c r="K29" i="74"/>
  <c r="U330" i="121"/>
  <c r="E45" i="121"/>
  <c r="V280" i="121"/>
  <c r="E51" i="121"/>
  <c r="F51" i="121" s="1"/>
  <c r="V286" i="121"/>
  <c r="V9" i="121"/>
  <c r="V11" i="121" s="1"/>
  <c r="V5" i="121" s="1"/>
  <c r="E6" i="121"/>
  <c r="F6" i="121" s="1"/>
  <c r="G4" i="121" s="1"/>
  <c r="F45" i="121"/>
  <c r="G20" i="64"/>
  <c r="H66" i="123" s="1"/>
  <c r="J66" i="123" s="1"/>
  <c r="G19" i="64"/>
  <c r="H65" i="123" s="1"/>
  <c r="J65" i="123" s="1"/>
  <c r="G7" i="64"/>
  <c r="H41" i="123" s="1"/>
  <c r="J41" i="123" s="1"/>
  <c r="I10" i="64"/>
  <c r="G11" i="64"/>
  <c r="H49" i="123" s="1"/>
  <c r="J49" i="123" s="1"/>
  <c r="J12" i="64"/>
  <c r="G14" i="64"/>
  <c r="H56" i="123" s="1"/>
  <c r="J56" i="123" s="1"/>
  <c r="G15" i="64"/>
  <c r="H57" i="123" s="1"/>
  <c r="J57" i="123" s="1"/>
  <c r="G17" i="64"/>
  <c r="H59" i="123" s="1"/>
  <c r="J59" i="123" s="1"/>
  <c r="G6" i="64"/>
  <c r="H40" i="123" s="1"/>
  <c r="J40" i="123" s="1"/>
  <c r="J34" i="123" l="1"/>
  <c r="BE72" i="165"/>
  <c r="J53" i="164"/>
  <c r="BE59" i="165"/>
  <c r="H53" i="164"/>
  <c r="BE44" i="165"/>
  <c r="F53" i="164"/>
  <c r="BF95" i="167"/>
  <c r="BE6" i="165"/>
  <c r="E53" i="164"/>
  <c r="AS59" i="165" a="1"/>
  <c r="AS59" i="165" s="1"/>
  <c r="H41" i="164"/>
  <c r="AS44" i="165" a="1"/>
  <c r="AS44" i="165" s="1"/>
  <c r="F41" i="164"/>
  <c r="AT95" i="167"/>
  <c r="AS6" i="165" a="1"/>
  <c r="AS6" i="165" s="1"/>
  <c r="E41" i="164"/>
  <c r="AJ72" i="165" a="1"/>
  <c r="AJ72" i="165" s="1"/>
  <c r="J32" i="164"/>
  <c r="AJ59" i="165" a="1"/>
  <c r="AJ59" i="165" s="1"/>
  <c r="H32" i="164"/>
  <c r="AJ44" i="165" a="1"/>
  <c r="AJ44" i="165" s="1"/>
  <c r="F32" i="164"/>
  <c r="AK95" i="167"/>
  <c r="AJ3" i="166"/>
  <c r="AJ3" i="165"/>
  <c r="AJ6" i="165" a="1"/>
  <c r="AJ6" i="165" s="1"/>
  <c r="E32" i="164"/>
  <c r="AD72" i="165" a="1"/>
  <c r="AD72" i="165" s="1"/>
  <c r="J26" i="164"/>
  <c r="AD59" i="165" a="1"/>
  <c r="AD59" i="165" s="1"/>
  <c r="H26" i="164"/>
  <c r="AD44" i="165" a="1"/>
  <c r="AD44" i="165" s="1"/>
  <c r="F26" i="164"/>
  <c r="AE95" i="167"/>
  <c r="AD6" i="165" a="1"/>
  <c r="AD6" i="165" s="1"/>
  <c r="E26" i="164"/>
  <c r="AB59" i="165"/>
  <c r="H24" i="164"/>
  <c r="AB44" i="165"/>
  <c r="F24" i="164"/>
  <c r="AC95" i="167"/>
  <c r="AB6" i="165"/>
  <c r="E24" i="164"/>
  <c r="S72" i="165" a="1"/>
  <c r="S72" i="165" s="1"/>
  <c r="J15" i="164"/>
  <c r="S59" i="165" a="1"/>
  <c r="S59" i="165" s="1"/>
  <c r="H15" i="164"/>
  <c r="S44" i="165" a="1"/>
  <c r="S44" i="165" s="1"/>
  <c r="F15" i="164"/>
  <c r="T95" i="167"/>
  <c r="S6" i="165" a="1"/>
  <c r="S6" i="165" s="1"/>
  <c r="E15" i="164"/>
  <c r="M6" i="166" a="1"/>
  <c r="M6" i="166" s="1"/>
  <c r="N6" i="167" s="1"/>
  <c r="M7" i="165" a="1"/>
  <c r="M7" i="165" s="1"/>
  <c r="G7" i="165" s="1"/>
  <c r="M7" i="166" a="1"/>
  <c r="M7" i="166" s="1"/>
  <c r="N7" i="167" s="1"/>
  <c r="M8" i="165" a="1"/>
  <c r="M8" i="165" s="1"/>
  <c r="G8" i="165" s="1"/>
  <c r="M8" i="166" a="1"/>
  <c r="M8" i="166" s="1"/>
  <c r="N8" i="167" s="1"/>
  <c r="M9" i="165" a="1"/>
  <c r="M9" i="165" s="1"/>
  <c r="G9" i="165" s="1"/>
  <c r="M9" i="166" a="1"/>
  <c r="M9" i="166" s="1"/>
  <c r="N9" i="167" s="1"/>
  <c r="M10" i="165" a="1"/>
  <c r="M10" i="165" s="1"/>
  <c r="G10" i="165" s="1"/>
  <c r="M10" i="166" a="1"/>
  <c r="M10" i="166" s="1"/>
  <c r="N10" i="167" s="1"/>
  <c r="M13" i="165" a="1"/>
  <c r="M13" i="165" s="1"/>
  <c r="G13" i="165" s="1"/>
  <c r="M13" i="166" a="1"/>
  <c r="M13" i="166" s="1"/>
  <c r="N13" i="167" s="1"/>
  <c r="M14" i="165" a="1"/>
  <c r="M14" i="165" s="1"/>
  <c r="G14" i="165" s="1"/>
  <c r="M14" i="166" a="1"/>
  <c r="M14" i="166" s="1"/>
  <c r="N14" i="167" s="1"/>
  <c r="M16" i="165" a="1"/>
  <c r="M16" i="165" s="1"/>
  <c r="G16" i="165" s="1"/>
  <c r="M16" i="166" a="1"/>
  <c r="M16" i="166" s="1"/>
  <c r="N16" i="167" s="1"/>
  <c r="M18" i="165" a="1"/>
  <c r="M18" i="165" s="1"/>
  <c r="G18" i="165" s="1"/>
  <c r="M18" i="166" a="1"/>
  <c r="M18" i="166" s="1"/>
  <c r="N18" i="167" s="1"/>
  <c r="M19" i="165" a="1"/>
  <c r="M19" i="165" s="1"/>
  <c r="G19" i="165" s="1"/>
  <c r="M19" i="166" a="1"/>
  <c r="M19" i="166" s="1"/>
  <c r="N19" i="167" s="1"/>
  <c r="M21" i="165" a="1"/>
  <c r="M21" i="165" s="1"/>
  <c r="G21" i="165" s="1"/>
  <c r="M21" i="166" a="1"/>
  <c r="M21" i="166" s="1"/>
  <c r="N21" i="167" s="1"/>
  <c r="M22" i="165" a="1"/>
  <c r="M22" i="165" s="1"/>
  <c r="G22" i="165" s="1"/>
  <c r="M22" i="166" a="1"/>
  <c r="M22" i="166" s="1"/>
  <c r="N22" i="167" s="1"/>
  <c r="M23" i="165" a="1"/>
  <c r="M23" i="165" s="1"/>
  <c r="G23" i="165" s="1"/>
  <c r="M23" i="166" a="1"/>
  <c r="M23" i="166" s="1"/>
  <c r="N23" i="167" s="1"/>
  <c r="M24" i="165" a="1"/>
  <c r="M24" i="165" s="1"/>
  <c r="G24" i="165" s="1"/>
  <c r="M24" i="166" a="1"/>
  <c r="M24" i="166" s="1"/>
  <c r="N24" i="167" s="1"/>
  <c r="M25" i="165" a="1"/>
  <c r="M25" i="165" s="1"/>
  <c r="G25" i="165" s="1"/>
  <c r="M25" i="166" a="1"/>
  <c r="M25" i="166" s="1"/>
  <c r="N25" i="167" s="1"/>
  <c r="M26" i="165" a="1"/>
  <c r="M26" i="165" s="1"/>
  <c r="G26" i="165" s="1"/>
  <c r="M26" i="166" a="1"/>
  <c r="M26" i="166" s="1"/>
  <c r="N26" i="167" s="1"/>
  <c r="M28" i="165" a="1"/>
  <c r="M28" i="165" s="1"/>
  <c r="G28" i="165" s="1"/>
  <c r="M28" i="166" a="1"/>
  <c r="M28" i="166" s="1"/>
  <c r="N28" i="167" s="1"/>
  <c r="M29" i="165" a="1"/>
  <c r="M29" i="165" s="1"/>
  <c r="G29" i="165" s="1"/>
  <c r="M29" i="166" a="1"/>
  <c r="M29" i="166" s="1"/>
  <c r="N29" i="167" s="1"/>
  <c r="M30" i="165" a="1"/>
  <c r="M30" i="165" s="1"/>
  <c r="G30" i="165" s="1"/>
  <c r="M30" i="166" a="1"/>
  <c r="M30" i="166" s="1"/>
  <c r="N30" i="167" s="1"/>
  <c r="M31" i="165" a="1"/>
  <c r="M31" i="165" s="1"/>
  <c r="G31" i="165" s="1"/>
  <c r="M31" i="166" a="1"/>
  <c r="M31" i="166" s="1"/>
  <c r="N31" i="167" s="1"/>
  <c r="M32" i="165" a="1"/>
  <c r="M32" i="165" s="1"/>
  <c r="G32" i="165" s="1"/>
  <c r="M32" i="166" a="1"/>
  <c r="M32" i="166" s="1"/>
  <c r="N32" i="167" s="1"/>
  <c r="M33" i="165" a="1"/>
  <c r="M33" i="165" s="1"/>
  <c r="G33" i="165" s="1"/>
  <c r="M33" i="166" a="1"/>
  <c r="M33" i="166" s="1"/>
  <c r="N33" i="167" s="1"/>
  <c r="M35" i="165" a="1"/>
  <c r="M35" i="165" s="1"/>
  <c r="G35" i="165" s="1"/>
  <c r="M35" i="166" a="1"/>
  <c r="M35" i="166" s="1"/>
  <c r="N35" i="167" s="1"/>
  <c r="M36" i="165" a="1"/>
  <c r="M36" i="165" s="1"/>
  <c r="G36" i="165" s="1"/>
  <c r="M36" i="166" a="1"/>
  <c r="M36" i="166" s="1"/>
  <c r="N36" i="167" s="1"/>
  <c r="M37" i="165" a="1"/>
  <c r="M37" i="165" s="1"/>
  <c r="G37" i="165" s="1"/>
  <c r="M37" i="166" a="1"/>
  <c r="M37" i="166" s="1"/>
  <c r="N37" i="167" s="1"/>
  <c r="M38" i="165" a="1"/>
  <c r="M38" i="165" s="1"/>
  <c r="G38" i="165" s="1"/>
  <c r="M38" i="166" a="1"/>
  <c r="M38" i="166" s="1"/>
  <c r="N38" i="167" s="1"/>
  <c r="M39" i="165" a="1"/>
  <c r="M39" i="165" s="1"/>
  <c r="G39" i="165" s="1"/>
  <c r="M39" i="166" a="1"/>
  <c r="M39" i="166" s="1"/>
  <c r="N39" i="167" s="1"/>
  <c r="M41" i="165" a="1"/>
  <c r="M41" i="165" s="1"/>
  <c r="G41" i="165" s="1"/>
  <c r="M41" i="166" a="1"/>
  <c r="M41" i="166" s="1"/>
  <c r="N41" i="167" s="1"/>
  <c r="M42" i="165" a="1"/>
  <c r="M42" i="165" s="1"/>
  <c r="G42" i="165" s="1"/>
  <c r="M42" i="166" a="1"/>
  <c r="M42" i="166" s="1"/>
  <c r="N42" i="167" s="1"/>
  <c r="M44" i="165" a="1"/>
  <c r="M44" i="165" s="1"/>
  <c r="G44" i="165" s="1"/>
  <c r="M44" i="166" a="1"/>
  <c r="M44" i="166" s="1"/>
  <c r="G44" i="166" s="1"/>
  <c r="M45" i="165" a="1"/>
  <c r="M45" i="165" s="1"/>
  <c r="G45" i="165" s="1"/>
  <c r="M45" i="166" a="1"/>
  <c r="M45" i="166" s="1"/>
  <c r="G45" i="166" s="1"/>
  <c r="M46" i="165" a="1"/>
  <c r="M46" i="165" s="1"/>
  <c r="G46" i="165" s="1"/>
  <c r="M46" i="166" a="1"/>
  <c r="M46" i="166" s="1"/>
  <c r="G46" i="166" s="1"/>
  <c r="M47" i="165" a="1"/>
  <c r="M47" i="165" s="1"/>
  <c r="G47" i="165" s="1"/>
  <c r="M47" i="166" a="1"/>
  <c r="M47" i="166" s="1"/>
  <c r="G47" i="166" s="1"/>
  <c r="M48" i="165" a="1"/>
  <c r="M48" i="165" s="1"/>
  <c r="G48" i="165" s="1"/>
  <c r="M48" i="166" a="1"/>
  <c r="M48" i="166" s="1"/>
  <c r="G48" i="166" s="1"/>
  <c r="M49" i="165" a="1"/>
  <c r="M49" i="165" s="1"/>
  <c r="G49" i="165" s="1"/>
  <c r="M49" i="166" a="1"/>
  <c r="M49" i="166" s="1"/>
  <c r="G49" i="166" s="1"/>
  <c r="M50" i="165" a="1"/>
  <c r="M50" i="165" s="1"/>
  <c r="G50" i="165" s="1"/>
  <c r="M50" i="166" a="1"/>
  <c r="M50" i="166" s="1"/>
  <c r="G50" i="166" s="1"/>
  <c r="M51" i="165" a="1"/>
  <c r="M51" i="165" s="1"/>
  <c r="G51" i="165" s="1"/>
  <c r="M51" i="166" a="1"/>
  <c r="M51" i="166" s="1"/>
  <c r="G51" i="166" s="1"/>
  <c r="M52" i="165" a="1"/>
  <c r="M52" i="165" s="1"/>
  <c r="G52" i="165" s="1"/>
  <c r="M52" i="166" a="1"/>
  <c r="M52" i="166" s="1"/>
  <c r="G52" i="166" s="1"/>
  <c r="M53" i="165" a="1"/>
  <c r="M53" i="165" s="1"/>
  <c r="G53" i="165" s="1"/>
  <c r="M53" i="166" a="1"/>
  <c r="M53" i="166" s="1"/>
  <c r="G53" i="166" s="1"/>
  <c r="M54" i="165" a="1"/>
  <c r="M54" i="165" s="1"/>
  <c r="G54" i="165" s="1"/>
  <c r="M54" i="166" a="1"/>
  <c r="M54" i="166" s="1"/>
  <c r="G54" i="166" s="1"/>
  <c r="M55" i="165" a="1"/>
  <c r="M55" i="165" s="1"/>
  <c r="G55" i="165" s="1"/>
  <c r="M55" i="166" a="1"/>
  <c r="M55" i="166" s="1"/>
  <c r="G55" i="166" s="1"/>
  <c r="M56" i="165" a="1"/>
  <c r="M56" i="165" s="1"/>
  <c r="G56" i="165" s="1"/>
  <c r="M56" i="166" a="1"/>
  <c r="M56" i="166" s="1"/>
  <c r="G56" i="166" s="1"/>
  <c r="M57" i="165" a="1"/>
  <c r="M57" i="165" s="1"/>
  <c r="G57" i="165" s="1"/>
  <c r="M57" i="166" a="1"/>
  <c r="M57" i="166" s="1"/>
  <c r="G57" i="166" s="1"/>
  <c r="M59" i="166" a="1"/>
  <c r="M59" i="166" s="1"/>
  <c r="G59" i="166" s="1"/>
  <c r="M60" i="165" a="1"/>
  <c r="M60" i="165" s="1"/>
  <c r="G60" i="165" s="1"/>
  <c r="M60" i="166" a="1"/>
  <c r="M60" i="166" s="1"/>
  <c r="G60" i="166" s="1"/>
  <c r="M61" i="165" a="1"/>
  <c r="M61" i="165" s="1"/>
  <c r="G61" i="165" s="1"/>
  <c r="M61" i="166" a="1"/>
  <c r="M61" i="166" s="1"/>
  <c r="G61" i="166" s="1"/>
  <c r="M62" i="165" a="1"/>
  <c r="M62" i="165" s="1"/>
  <c r="G62" i="165" s="1"/>
  <c r="M62" i="166" a="1"/>
  <c r="M62" i="166" s="1"/>
  <c r="G62" i="166" s="1"/>
  <c r="M64" i="165" a="1"/>
  <c r="M64" i="165" s="1"/>
  <c r="G64" i="165" s="1"/>
  <c r="M64" i="166" a="1"/>
  <c r="M64" i="166" s="1"/>
  <c r="G64" i="166" s="1"/>
  <c r="M65" i="165" a="1"/>
  <c r="M65" i="165" s="1"/>
  <c r="G65" i="165" s="1"/>
  <c r="M65" i="166" a="1"/>
  <c r="M65" i="166" s="1"/>
  <c r="G65" i="166" s="1"/>
  <c r="M66" i="165" a="1"/>
  <c r="M66" i="165" s="1"/>
  <c r="G66" i="165" s="1"/>
  <c r="M66" i="166" a="1"/>
  <c r="M66" i="166" s="1"/>
  <c r="G66" i="166" s="1"/>
  <c r="M67" i="165" a="1"/>
  <c r="M67" i="165" s="1"/>
  <c r="G67" i="165" s="1"/>
  <c r="M67" i="166" a="1"/>
  <c r="M67" i="166" s="1"/>
  <c r="G67" i="166" s="1"/>
  <c r="M72" i="165" a="1"/>
  <c r="M72" i="165" s="1"/>
  <c r="G72" i="165" s="1"/>
  <c r="M72" i="166" a="1"/>
  <c r="M72" i="166" s="1"/>
  <c r="G72" i="166" s="1"/>
  <c r="M73" i="165" a="1"/>
  <c r="M73" i="165" s="1"/>
  <c r="G73" i="165" s="1"/>
  <c r="M73" i="166" a="1"/>
  <c r="M73" i="166" s="1"/>
  <c r="G73" i="166" s="1"/>
  <c r="M74" i="165" a="1"/>
  <c r="M74" i="165" s="1"/>
  <c r="G74" i="165" s="1"/>
  <c r="M74" i="166" a="1"/>
  <c r="M74" i="166" s="1"/>
  <c r="G74" i="166" s="1"/>
  <c r="M75" i="165" a="1"/>
  <c r="M75" i="165" s="1"/>
  <c r="G75" i="165" s="1"/>
  <c r="M75" i="166" a="1"/>
  <c r="M75" i="166" s="1"/>
  <c r="G75" i="166" s="1"/>
  <c r="M76" i="165" a="1"/>
  <c r="M76" i="165" s="1"/>
  <c r="G76" i="165" s="1"/>
  <c r="M76" i="166" a="1"/>
  <c r="M76" i="166" s="1"/>
  <c r="M77" i="165" a="1"/>
  <c r="M77" i="165" s="1"/>
  <c r="G77" i="165" s="1"/>
  <c r="M77" i="166" a="1"/>
  <c r="M77" i="166" s="1"/>
  <c r="G77" i="166" s="1"/>
  <c r="M78" i="165" a="1"/>
  <c r="M78" i="165" s="1"/>
  <c r="G78" i="165" s="1"/>
  <c r="M78" i="166" a="1"/>
  <c r="M78" i="166" s="1"/>
  <c r="G78" i="166" s="1"/>
  <c r="M79" i="165" a="1"/>
  <c r="M79" i="165" s="1"/>
  <c r="G79" i="165" s="1"/>
  <c r="M79" i="166" a="1"/>
  <c r="M79" i="166" s="1"/>
  <c r="G79" i="166" s="1"/>
  <c r="M80" i="165" a="1"/>
  <c r="M80" i="165" s="1"/>
  <c r="G80" i="165" s="1"/>
  <c r="M80" i="166" a="1"/>
  <c r="M80" i="166" s="1"/>
  <c r="G80" i="166" s="1"/>
  <c r="M81" i="165" a="1"/>
  <c r="M81" i="165" s="1"/>
  <c r="G81" i="165" s="1"/>
  <c r="M81" i="166" a="1"/>
  <c r="M81" i="166" s="1"/>
  <c r="G81" i="166" s="1"/>
  <c r="M82" i="165" a="1"/>
  <c r="M82" i="165" s="1"/>
  <c r="G82" i="165" s="1"/>
  <c r="M82" i="166" a="1"/>
  <c r="M82" i="166" s="1"/>
  <c r="G82" i="166" s="1"/>
  <c r="M85" i="165" a="1"/>
  <c r="M85" i="165" s="1"/>
  <c r="G85" i="165" s="1"/>
  <c r="M85" i="166" a="1"/>
  <c r="M85" i="166" s="1"/>
  <c r="G85" i="166" s="1"/>
  <c r="M86" i="165" a="1"/>
  <c r="M86" i="165" s="1"/>
  <c r="G86" i="165" s="1"/>
  <c r="M86" i="166" a="1"/>
  <c r="M86" i="166" s="1"/>
  <c r="G86" i="166" s="1"/>
  <c r="M88" i="165" a="1"/>
  <c r="M88" i="165" s="1"/>
  <c r="G88" i="165" s="1"/>
  <c r="M88" i="166" a="1"/>
  <c r="M88" i="166" s="1"/>
  <c r="G88" i="166" s="1"/>
  <c r="M90" i="165" a="1"/>
  <c r="M90" i="165" s="1"/>
  <c r="G90" i="165" s="1"/>
  <c r="M90" i="166" a="1"/>
  <c r="M90" i="166" s="1"/>
  <c r="G90" i="166" s="1"/>
  <c r="M91" i="165" a="1"/>
  <c r="M91" i="165" s="1"/>
  <c r="G91" i="165" s="1"/>
  <c r="M91" i="166" a="1"/>
  <c r="M91" i="166" s="1"/>
  <c r="G91" i="166" s="1"/>
  <c r="I76" i="167"/>
  <c r="G76" i="166"/>
  <c r="I22" i="167"/>
  <c r="G22" i="167" s="1"/>
  <c r="G22" i="166"/>
  <c r="F22" i="167" s="1"/>
  <c r="I23" i="167"/>
  <c r="G23" i="167" s="1"/>
  <c r="G23" i="166"/>
  <c r="F23" i="167" s="1"/>
  <c r="I24" i="167"/>
  <c r="G24" i="167" s="1"/>
  <c r="G24" i="166"/>
  <c r="F24" i="167" s="1"/>
  <c r="I25" i="167"/>
  <c r="G25" i="167" s="1"/>
  <c r="G25" i="166"/>
  <c r="F25" i="167" s="1"/>
  <c r="I26" i="167"/>
  <c r="G26" i="167" s="1"/>
  <c r="G26" i="166"/>
  <c r="F26" i="167" s="1"/>
  <c r="I28" i="167"/>
  <c r="G28" i="167" s="1"/>
  <c r="G28" i="166"/>
  <c r="F28" i="167" s="1"/>
  <c r="I29" i="167"/>
  <c r="G29" i="167" s="1"/>
  <c r="G29" i="166"/>
  <c r="F29" i="167" s="1"/>
  <c r="I30" i="167"/>
  <c r="G30" i="167" s="1"/>
  <c r="G30" i="166"/>
  <c r="F30" i="167" s="1"/>
  <c r="I31" i="167"/>
  <c r="G31" i="167" s="1"/>
  <c r="G31" i="166"/>
  <c r="F31" i="167" s="1"/>
  <c r="I32" i="167"/>
  <c r="G32" i="167" s="1"/>
  <c r="G32" i="166"/>
  <c r="F32" i="167" s="1"/>
  <c r="I33" i="167"/>
  <c r="G33" i="167" s="1"/>
  <c r="G33" i="166"/>
  <c r="F33" i="167" s="1"/>
  <c r="I35" i="167"/>
  <c r="G35" i="167" s="1"/>
  <c r="G35" i="166"/>
  <c r="F35" i="167" s="1"/>
  <c r="I36" i="167"/>
  <c r="G36" i="167" s="1"/>
  <c r="G36" i="166"/>
  <c r="F36" i="167" s="1"/>
  <c r="I37" i="167"/>
  <c r="G37" i="167" s="1"/>
  <c r="G37" i="166"/>
  <c r="F37" i="167" s="1"/>
  <c r="I38" i="167"/>
  <c r="G38" i="167" s="1"/>
  <c r="G38" i="166"/>
  <c r="F38" i="167" s="1"/>
  <c r="I39" i="167"/>
  <c r="G39" i="167" s="1"/>
  <c r="G39" i="166"/>
  <c r="F39" i="167" s="1"/>
  <c r="I41" i="167"/>
  <c r="G41" i="167" s="1"/>
  <c r="G41" i="166"/>
  <c r="F41" i="167" s="1"/>
  <c r="I42" i="167"/>
  <c r="G42" i="167" s="1"/>
  <c r="G42" i="166"/>
  <c r="F42" i="167" s="1"/>
  <c r="I21" i="167"/>
  <c r="G21" i="167" s="1"/>
  <c r="G21" i="166"/>
  <c r="F21" i="167" s="1"/>
  <c r="I19" i="167"/>
  <c r="G19" i="167" s="1"/>
  <c r="G19" i="166"/>
  <c r="F19" i="167" s="1"/>
  <c r="I18" i="167"/>
  <c r="G18" i="167" s="1"/>
  <c r="G18" i="166"/>
  <c r="F18" i="167" s="1"/>
  <c r="I16" i="167"/>
  <c r="G16" i="167" s="1"/>
  <c r="G16" i="166"/>
  <c r="F16" i="167" s="1"/>
  <c r="I14" i="167"/>
  <c r="G14" i="167" s="1"/>
  <c r="G14" i="166"/>
  <c r="F14" i="167" s="1"/>
  <c r="I13" i="167"/>
  <c r="G13" i="167" s="1"/>
  <c r="G13" i="166"/>
  <c r="F13" i="167" s="1"/>
  <c r="I9" i="167"/>
  <c r="G9" i="167" s="1"/>
  <c r="G9" i="166"/>
  <c r="F9" i="167" s="1"/>
  <c r="I10" i="167"/>
  <c r="G10" i="167" s="1"/>
  <c r="G10" i="166"/>
  <c r="F10" i="167" s="1"/>
  <c r="I8" i="167"/>
  <c r="G8" i="167" s="1"/>
  <c r="G8" i="166"/>
  <c r="F8" i="167" s="1"/>
  <c r="I7" i="167"/>
  <c r="G7" i="167" s="1"/>
  <c r="G7" i="166"/>
  <c r="F7" i="167" s="1"/>
  <c r="G6" i="166"/>
  <c r="F6" i="167" s="1"/>
  <c r="H6" i="165" a="1"/>
  <c r="H6" i="165" s="1"/>
  <c r="J63" i="122"/>
  <c r="J43" i="122" s="1"/>
  <c r="Q5" i="164" s="1"/>
  <c r="E63" i="164"/>
  <c r="L63" i="164" s="1"/>
  <c r="D67" i="163" s="1"/>
  <c r="E5" i="164"/>
  <c r="H5" i="164"/>
  <c r="H5" i="131"/>
  <c r="J5" i="131" s="1"/>
  <c r="H7" i="131"/>
  <c r="J7" i="131" s="1"/>
  <c r="J9" i="131"/>
  <c r="J10" i="131"/>
  <c r="J11" i="131"/>
  <c r="H12" i="131"/>
  <c r="J12" i="131" s="1"/>
  <c r="H13" i="131"/>
  <c r="J13" i="131" s="1"/>
  <c r="H14" i="131"/>
  <c r="J14" i="131" s="1"/>
  <c r="J15" i="131"/>
  <c r="H35" i="131"/>
  <c r="J35" i="131" s="1"/>
  <c r="J32" i="131" s="1"/>
  <c r="H38" i="131"/>
  <c r="J38" i="131" s="1"/>
  <c r="J36" i="131" s="1"/>
  <c r="H41" i="131"/>
  <c r="J41" i="131" s="1"/>
  <c r="H42" i="131"/>
  <c r="J42" i="131" s="1"/>
  <c r="J103" i="123"/>
  <c r="J98" i="123" s="1"/>
  <c r="D65" i="164" s="1"/>
  <c r="J87" i="123"/>
  <c r="J82" i="123" s="1"/>
  <c r="J26" i="124"/>
  <c r="J621" i="135"/>
  <c r="I65" i="124" s="1"/>
  <c r="J591" i="135"/>
  <c r="I63" i="124" s="1"/>
  <c r="J501" i="135"/>
  <c r="I54" i="124" s="1"/>
  <c r="J397" i="135"/>
  <c r="I41" i="124" s="1"/>
  <c r="J548" i="135"/>
  <c r="I58" i="124" s="1"/>
  <c r="J4" i="82"/>
  <c r="M4" i="82" s="1"/>
  <c r="G8" i="64"/>
  <c r="H42" i="123" s="1"/>
  <c r="J42" i="123" s="1"/>
  <c r="G21" i="64"/>
  <c r="J16" i="131"/>
  <c r="J39" i="131"/>
  <c r="J106" i="123"/>
  <c r="J4" i="140"/>
  <c r="M4" i="140" s="1"/>
  <c r="K4" i="74"/>
  <c r="N4" i="74" s="1"/>
  <c r="G16" i="64"/>
  <c r="H58" i="123" s="1"/>
  <c r="J58" i="123" s="1"/>
  <c r="J8" i="64"/>
  <c r="I8" i="64"/>
  <c r="V330" i="121"/>
  <c r="E58" i="121"/>
  <c r="F58" i="121" s="1"/>
  <c r="I12" i="64"/>
  <c r="I11" i="64"/>
  <c r="J47" i="123"/>
  <c r="I6" i="64"/>
  <c r="I17" i="64"/>
  <c r="I16" i="64"/>
  <c r="I15" i="64"/>
  <c r="I14" i="64"/>
  <c r="I7" i="64"/>
  <c r="I19" i="64"/>
  <c r="I20" i="64"/>
  <c r="I21" i="64"/>
  <c r="J4" i="64"/>
  <c r="M4" i="64" s="1"/>
  <c r="E11" i="127" s="1" a="1"/>
  <c r="E11" i="127" s="1"/>
  <c r="F11" i="127" s="1"/>
  <c r="G6" i="167" l="1"/>
  <c r="J72" i="123"/>
  <c r="D68" i="164"/>
  <c r="L68" i="164" s="1"/>
  <c r="D65" i="163" s="1"/>
  <c r="U5" i="164"/>
  <c r="M59" i="165" a="1"/>
  <c r="M59" i="165" s="1"/>
  <c r="G59" i="165" s="1"/>
  <c r="H9" i="164"/>
  <c r="N95" i="167"/>
  <c r="M6" i="165" a="1"/>
  <c r="M6" i="165" s="1"/>
  <c r="G6" i="165" s="1"/>
  <c r="E9" i="164"/>
  <c r="E2" i="164" s="1"/>
  <c r="I95" i="167"/>
  <c r="G95" i="167" s="1"/>
  <c r="J9" i="164"/>
  <c r="J2" i="164" s="1"/>
  <c r="F9" i="164"/>
  <c r="J4" i="131"/>
  <c r="J61" i="124"/>
  <c r="J56" i="124"/>
  <c r="J51" i="124"/>
  <c r="J39" i="124"/>
  <c r="J46" i="124"/>
  <c r="J38" i="124" s="1"/>
  <c r="J21" i="64"/>
  <c r="H67" i="123"/>
  <c r="J67" i="123" s="1"/>
  <c r="J64" i="123"/>
  <c r="J39" i="123"/>
  <c r="J16" i="64"/>
  <c r="J55" i="123"/>
  <c r="Z283" i="119"/>
  <c r="Z355" i="119"/>
  <c r="I38" i="119" s="1"/>
  <c r="Z381" i="119"/>
  <c r="Z390" i="119"/>
  <c r="I41" i="119" s="1"/>
  <c r="Z410" i="119"/>
  <c r="I43" i="119" s="1"/>
  <c r="Z402" i="119"/>
  <c r="I42" i="119" s="1"/>
  <c r="E70" i="164" l="1"/>
  <c r="H70" i="164"/>
  <c r="H2" i="164"/>
  <c r="K70" i="164"/>
  <c r="J70" i="164"/>
  <c r="K3" i="131"/>
  <c r="C96" i="127"/>
  <c r="D96" i="127" s="1"/>
  <c r="Z425" i="119"/>
  <c r="Z428" i="119"/>
  <c r="Z418" i="119"/>
  <c r="I46" i="119" s="1"/>
  <c r="J46" i="119" s="1"/>
  <c r="Z457" i="119"/>
  <c r="I51" i="119" s="1"/>
  <c r="J51" i="119" s="1"/>
  <c r="Z557" i="119"/>
  <c r="I61" i="119" s="1"/>
  <c r="J61" i="119" s="1"/>
  <c r="Z572" i="119"/>
  <c r="I63" i="119" s="1"/>
  <c r="J63" i="119" s="1"/>
  <c r="Z645" i="119"/>
  <c r="I70" i="119" s="1"/>
  <c r="J70" i="119" s="1"/>
  <c r="Y491" i="119"/>
  <c r="Z491" i="119" s="1"/>
  <c r="Z492" i="119" s="1"/>
  <c r="Z477" i="119"/>
  <c r="I55" i="119" s="1"/>
  <c r="J55" i="119" s="1"/>
  <c r="Z495" i="119"/>
  <c r="I56" i="119"/>
  <c r="J56" i="119" s="1"/>
  <c r="V236" i="121"/>
  <c r="AF179" i="121"/>
  <c r="AG179" i="121"/>
  <c r="AG180" i="121"/>
  <c r="AG170" i="121" s="1"/>
  <c r="U335" i="121" s="1"/>
  <c r="V335" i="121" s="1"/>
  <c r="AF194" i="121"/>
  <c r="AG194" i="121"/>
  <c r="T4" i="164" l="1"/>
  <c r="E63" i="121"/>
  <c r="AG195" i="121"/>
  <c r="AG183" i="121" s="1"/>
  <c r="U68" i="121"/>
  <c r="E34" i="121" s="1"/>
  <c r="F34" i="121" s="1"/>
  <c r="U287" i="121"/>
  <c r="V287" i="121" s="1"/>
  <c r="U67" i="121"/>
  <c r="E33" i="121" s="1"/>
  <c r="F33" i="121" s="1"/>
  <c r="U285" i="121"/>
  <c r="V285" i="121" s="1"/>
  <c r="E22" i="121"/>
  <c r="G22" i="121" s="1"/>
  <c r="E38" i="121"/>
  <c r="V68" i="121"/>
  <c r="E18" i="121"/>
  <c r="F18" i="121" s="1"/>
  <c r="V67" i="121"/>
  <c r="E17" i="121"/>
  <c r="F17" i="121" s="1"/>
  <c r="V72" i="121"/>
  <c r="V56" i="121" s="1"/>
  <c r="AS515" i="121"/>
  <c r="AF502" i="121" s="1"/>
  <c r="AF677" i="121"/>
  <c r="AG677" i="121" s="1"/>
  <c r="AG678" i="121"/>
  <c r="V715" i="121"/>
  <c r="E92" i="121" s="1"/>
  <c r="G24" i="121" l="1"/>
  <c r="G92" i="121"/>
  <c r="AG502" i="121"/>
  <c r="AG504" i="121" s="1"/>
  <c r="AG498" i="121" s="1"/>
  <c r="U436" i="121" s="1"/>
  <c r="AG666" i="121"/>
  <c r="U440" i="121" s="1"/>
  <c r="V440" i="121"/>
  <c r="E87" i="121"/>
  <c r="F87" i="121" s="1"/>
  <c r="V436" i="121"/>
  <c r="E83" i="121"/>
  <c r="F83" i="121" s="1"/>
  <c r="G77" i="121" s="1"/>
  <c r="F63" i="121"/>
  <c r="E50" i="121"/>
  <c r="F50" i="121" s="1"/>
  <c r="E52" i="121"/>
  <c r="F52" i="121" s="1"/>
  <c r="G38" i="121"/>
  <c r="V289" i="121"/>
  <c r="E42" i="121" s="1"/>
  <c r="G8" i="121"/>
  <c r="V444" i="121"/>
  <c r="V428" i="121" s="1"/>
  <c r="E77" i="121" s="1"/>
  <c r="G42" i="121" l="1"/>
  <c r="V275" i="121"/>
  <c r="J5" i="125" l="1"/>
  <c r="J5" i="130"/>
  <c r="J19" i="125"/>
  <c r="J20" i="125"/>
  <c r="J22" i="125"/>
  <c r="J24" i="125"/>
  <c r="J25" i="125"/>
  <c r="J6" i="130"/>
  <c r="J7" i="130"/>
  <c r="J8" i="130"/>
  <c r="J10" i="130"/>
  <c r="J11" i="130"/>
  <c r="J12" i="130"/>
  <c r="J13" i="130"/>
  <c r="J15" i="125"/>
  <c r="J13" i="125"/>
  <c r="J11" i="125"/>
  <c r="J10" i="125"/>
  <c r="J8" i="125"/>
  <c r="H41" i="122"/>
  <c r="H40" i="122"/>
  <c r="H38" i="122"/>
  <c r="H37" i="122"/>
  <c r="H36" i="122"/>
  <c r="H35" i="122"/>
  <c r="H34" i="122"/>
  <c r="H32" i="122"/>
  <c r="H31" i="122"/>
  <c r="H30" i="122"/>
  <c r="H29" i="122"/>
  <c r="H28" i="122"/>
  <c r="H25" i="122"/>
  <c r="H24" i="122"/>
  <c r="H22" i="122"/>
  <c r="H21" i="122"/>
  <c r="H20" i="122"/>
  <c r="H18" i="122"/>
  <c r="H17" i="122"/>
  <c r="H15" i="122"/>
  <c r="H13" i="122"/>
  <c r="H12" i="122"/>
  <c r="H9" i="122"/>
  <c r="H8" i="122"/>
  <c r="H7" i="122"/>
  <c r="H6" i="122"/>
  <c r="H23" i="122"/>
  <c r="H5" i="122"/>
  <c r="H27" i="122"/>
  <c r="J27" i="122" l="1"/>
  <c r="J5" i="122"/>
  <c r="J23" i="122"/>
  <c r="J6" i="122"/>
  <c r="J7" i="122"/>
  <c r="J8" i="122"/>
  <c r="J9" i="122"/>
  <c r="J12" i="122"/>
  <c r="J13" i="122"/>
  <c r="J15" i="122"/>
  <c r="J17" i="122"/>
  <c r="J18" i="122"/>
  <c r="J20" i="122"/>
  <c r="J21" i="122"/>
  <c r="J22" i="122"/>
  <c r="J24" i="122"/>
  <c r="J25" i="122"/>
  <c r="J28" i="122"/>
  <c r="J29" i="122"/>
  <c r="J30" i="122"/>
  <c r="J31" i="122"/>
  <c r="J32" i="122"/>
  <c r="J34" i="122"/>
  <c r="J35" i="122"/>
  <c r="J36" i="122"/>
  <c r="J37" i="122"/>
  <c r="J38" i="122"/>
  <c r="J40" i="122"/>
  <c r="J41" i="122"/>
  <c r="J4" i="130"/>
  <c r="J14" i="122"/>
  <c r="J9" i="130" l="1"/>
  <c r="K3" i="130" s="1"/>
  <c r="J39" i="122"/>
  <c r="J33" i="122"/>
  <c r="J19" i="122"/>
  <c r="J16" i="122"/>
  <c r="J11" i="122"/>
  <c r="J10" i="122" s="1"/>
  <c r="J4" i="122"/>
  <c r="J26" i="122"/>
  <c r="C95" i="127"/>
  <c r="D95" i="127" s="1"/>
  <c r="J16" i="125"/>
  <c r="J21" i="125"/>
  <c r="J14" i="125"/>
  <c r="J12" i="125"/>
  <c r="J9" i="125"/>
  <c r="G5" i="65"/>
  <c r="N4" i="65"/>
  <c r="E13" i="127" s="1" a="1"/>
  <c r="E13" i="127" s="1"/>
  <c r="F13" i="127" s="1"/>
  <c r="G4" i="164" l="1"/>
  <c r="G64" i="164"/>
  <c r="G57" i="164"/>
  <c r="L57" i="164" s="1"/>
  <c r="G5" i="164"/>
  <c r="G6" i="164"/>
  <c r="G7" i="164"/>
  <c r="G8" i="164"/>
  <c r="G9" i="164"/>
  <c r="G10" i="164"/>
  <c r="G11" i="164"/>
  <c r="G12" i="164"/>
  <c r="G13" i="164"/>
  <c r="G14" i="164"/>
  <c r="G15" i="164"/>
  <c r="G16" i="164"/>
  <c r="G17" i="164"/>
  <c r="G18" i="164"/>
  <c r="G19" i="164"/>
  <c r="G20" i="164"/>
  <c r="G21" i="164"/>
  <c r="G22" i="164"/>
  <c r="G23" i="164"/>
  <c r="G24" i="164"/>
  <c r="G25" i="164"/>
  <c r="G26" i="164"/>
  <c r="G27" i="164"/>
  <c r="G28" i="164"/>
  <c r="G29" i="164"/>
  <c r="G30" i="164"/>
  <c r="G31" i="164"/>
  <c r="G32" i="164"/>
  <c r="G33" i="164"/>
  <c r="G34" i="164"/>
  <c r="G35" i="164"/>
  <c r="G36" i="164"/>
  <c r="G37" i="164"/>
  <c r="G38" i="164"/>
  <c r="G39" i="164"/>
  <c r="G40" i="164"/>
  <c r="G41" i="164"/>
  <c r="G42" i="164"/>
  <c r="G43" i="164"/>
  <c r="G44" i="164"/>
  <c r="G45" i="164"/>
  <c r="G46" i="164"/>
  <c r="G47" i="164"/>
  <c r="G48" i="164"/>
  <c r="G49" i="164"/>
  <c r="G50" i="164"/>
  <c r="G51" i="164"/>
  <c r="G52" i="164"/>
  <c r="G53" i="164"/>
  <c r="G54" i="164"/>
  <c r="G55" i="164"/>
  <c r="G56" i="164"/>
  <c r="L58" i="164"/>
  <c r="D58" i="163" s="1"/>
  <c r="G59" i="164"/>
  <c r="L59" i="164" s="1"/>
  <c r="D59" i="163" s="1"/>
  <c r="G61" i="164"/>
  <c r="L61" i="164" s="1"/>
  <c r="D61" i="163" s="1"/>
  <c r="L64" i="164"/>
  <c r="D63" i="163" s="1"/>
  <c r="G65" i="164"/>
  <c r="L65" i="164" s="1"/>
  <c r="D64" i="163" s="1"/>
  <c r="S4" i="164"/>
  <c r="Q7" i="164"/>
  <c r="J23" i="125"/>
  <c r="J18" i="125"/>
  <c r="K3" i="122"/>
  <c r="G2" i="164" l="1"/>
  <c r="G70" i="164"/>
  <c r="C93" i="127"/>
  <c r="D93" i="127" s="1"/>
  <c r="AG332" i="121"/>
  <c r="U333" i="121" s="1"/>
  <c r="E61" i="121" l="1"/>
  <c r="F61" i="121" s="1"/>
  <c r="G55" i="121" s="1"/>
  <c r="V333" i="121"/>
  <c r="V338" i="121" s="1"/>
  <c r="V325" i="121"/>
  <c r="E55" i="121" s="1"/>
  <c r="H9" i="62" l="1"/>
  <c r="H19" i="62"/>
  <c r="Q20" i="169" s="1"/>
  <c r="H13" i="62"/>
  <c r="H17" i="62"/>
  <c r="H11" i="62"/>
  <c r="H12" i="62"/>
  <c r="H14" i="62"/>
  <c r="H15" i="62"/>
  <c r="H10" i="62"/>
  <c r="H21" i="62"/>
  <c r="H22" i="123" l="1"/>
  <c r="Q22" i="169"/>
  <c r="H6" i="123"/>
  <c r="Q6" i="169"/>
  <c r="H11" i="123"/>
  <c r="Q11" i="169"/>
  <c r="H10" i="123"/>
  <c r="Q10" i="169"/>
  <c r="H8" i="123"/>
  <c r="Q8" i="169"/>
  <c r="H7" i="123"/>
  <c r="Q7" i="169"/>
  <c r="H18" i="123"/>
  <c r="Q18" i="169"/>
  <c r="H9" i="123"/>
  <c r="Q9" i="169"/>
  <c r="H5" i="123"/>
  <c r="Q5" i="169"/>
  <c r="J22" i="123"/>
  <c r="J6" i="123"/>
  <c r="J11" i="123"/>
  <c r="J10" i="123"/>
  <c r="J8" i="123"/>
  <c r="J7" i="123"/>
  <c r="J18" i="123"/>
  <c r="J9" i="123"/>
  <c r="J5" i="123"/>
  <c r="H20" i="123"/>
  <c r="J17" i="123"/>
  <c r="J24" i="62"/>
  <c r="J25" i="62"/>
  <c r="J27" i="62"/>
  <c r="J28" i="62"/>
  <c r="J29" i="62"/>
  <c r="J31" i="62"/>
  <c r="J32" i="62"/>
  <c r="J33" i="62"/>
  <c r="J21" i="62"/>
  <c r="J21" i="123"/>
  <c r="J10" i="62"/>
  <c r="J15" i="62"/>
  <c r="J14" i="62"/>
  <c r="J12" i="62"/>
  <c r="J11" i="62"/>
  <c r="J17" i="62"/>
  <c r="J13" i="62"/>
  <c r="J19" i="62"/>
  <c r="J9" i="62"/>
  <c r="K4" i="62" s="1"/>
  <c r="J4" i="123"/>
  <c r="J20" i="123" l="1"/>
  <c r="J19" i="123" s="1"/>
  <c r="J14" i="123" s="1"/>
  <c r="J31" i="123"/>
  <c r="J35" i="123"/>
  <c r="J23" i="123" s="1"/>
  <c r="K3" i="123" s="1"/>
  <c r="N4" i="62"/>
  <c r="P4" i="164" l="1"/>
  <c r="C92" i="127"/>
  <c r="D92" i="127" l="1"/>
  <c r="J19" i="158" l="1"/>
  <c r="I7" i="125" s="1"/>
  <c r="J7" i="125" s="1"/>
  <c r="H46" i="118"/>
  <c r="H46" i="161" l="1"/>
  <c r="J4" i="161" s="1"/>
  <c r="M4" i="161" s="1"/>
  <c r="H46" i="102"/>
  <c r="J4" i="102" s="1"/>
  <c r="M4" i="102" s="1"/>
  <c r="H46" i="103"/>
  <c r="J4" i="103" s="1"/>
  <c r="M4" i="103" s="1"/>
  <c r="H46" i="100"/>
  <c r="J4" i="100" s="1"/>
  <c r="M4" i="100" s="1"/>
  <c r="H46" i="152"/>
  <c r="J4" i="152" s="1"/>
  <c r="M4" i="152" s="1"/>
  <c r="H46" i="104"/>
  <c r="J4" i="104" s="1"/>
  <c r="M4" i="104" s="1"/>
  <c r="H46" i="106"/>
  <c r="J4" i="106" s="1"/>
  <c r="M4" i="106" s="1"/>
  <c r="H46" i="107"/>
  <c r="J4" i="107" s="1"/>
  <c r="M4" i="107" s="1"/>
  <c r="H46" i="99"/>
  <c r="J4" i="99" s="1"/>
  <c r="M4" i="99" s="1"/>
  <c r="H46" i="110"/>
  <c r="J4" i="110" s="1"/>
  <c r="M4" i="110" s="1"/>
  <c r="H46" i="150"/>
  <c r="J4" i="150" s="1"/>
  <c r="M4" i="150" s="1"/>
  <c r="H46" i="112"/>
  <c r="J4" i="112" s="1"/>
  <c r="M4" i="112" s="1"/>
  <c r="H46" i="149"/>
  <c r="J4" i="149" s="1"/>
  <c r="M4" i="149" s="1"/>
  <c r="H46" i="148"/>
  <c r="J4" i="148" s="1"/>
  <c r="M4" i="148" s="1"/>
  <c r="H46" i="113"/>
  <c r="J4" i="113" s="1"/>
  <c r="M4" i="113" s="1"/>
  <c r="H46" i="146"/>
  <c r="J4" i="146" s="1"/>
  <c r="M4" i="146" s="1"/>
  <c r="H46" i="141"/>
  <c r="J4" i="141" s="1"/>
  <c r="M4" i="141" s="1"/>
  <c r="H46" i="147"/>
  <c r="J4" i="147" s="1"/>
  <c r="M4" i="147" s="1"/>
  <c r="H46" i="98"/>
  <c r="J4" i="98" s="1"/>
  <c r="M4" i="98" s="1"/>
  <c r="H46" i="151"/>
  <c r="J4" i="151" s="1"/>
  <c r="M4" i="151" s="1"/>
  <c r="H46" i="97"/>
  <c r="J4" i="97" s="1"/>
  <c r="M4" i="97" s="1"/>
  <c r="H46" i="143"/>
  <c r="J4" i="143" s="1"/>
  <c r="M4" i="143" s="1"/>
  <c r="H46" i="142"/>
  <c r="J4" i="142" s="1"/>
  <c r="M4" i="142" s="1"/>
  <c r="H46" i="154"/>
  <c r="J4" i="154" s="1"/>
  <c r="M4" i="154" s="1"/>
  <c r="H46" i="117"/>
  <c r="J4" i="117" s="1"/>
  <c r="M4" i="117" s="1"/>
  <c r="H46" i="144"/>
  <c r="J4" i="144" s="1"/>
  <c r="M4" i="144" s="1"/>
  <c r="H46" i="96"/>
  <c r="J4" i="96" s="1"/>
  <c r="M4" i="96" s="1"/>
  <c r="H46" i="116"/>
  <c r="J4" i="116" s="1"/>
  <c r="M4" i="116" s="1"/>
  <c r="H46" i="111"/>
  <c r="J4" i="111" s="1"/>
  <c r="M4" i="111" s="1"/>
  <c r="H46" i="95"/>
  <c r="J4" i="95" s="1"/>
  <c r="M4" i="95" s="1"/>
  <c r="H46" i="109"/>
  <c r="J4" i="109" s="1"/>
  <c r="M4" i="109" s="1"/>
  <c r="H46" i="108"/>
  <c r="J4" i="108" s="1"/>
  <c r="M4" i="108" s="1"/>
  <c r="H46" i="94"/>
  <c r="J4" i="94" s="1"/>
  <c r="M4" i="94" s="1"/>
  <c r="H46" i="153"/>
  <c r="J4" i="153" s="1"/>
  <c r="M4" i="153" s="1"/>
  <c r="H46" i="93"/>
  <c r="J4" i="93" s="1"/>
  <c r="M4" i="93" s="1"/>
  <c r="H46" i="105"/>
  <c r="J4" i="105" s="1"/>
  <c r="M4" i="105" s="1"/>
  <c r="H46" i="101"/>
  <c r="J4" i="101" s="1"/>
  <c r="M4" i="101" s="1"/>
  <c r="H46" i="92"/>
  <c r="J4" i="92" s="1"/>
  <c r="M4" i="92" s="1"/>
  <c r="H46" i="91"/>
  <c r="J4" i="91" s="1"/>
  <c r="M4" i="91" s="1"/>
  <c r="H46" i="145"/>
  <c r="J4" i="145" s="1"/>
  <c r="M4" i="145" s="1"/>
  <c r="H46" i="90"/>
  <c r="J4" i="90" s="1"/>
  <c r="M4" i="90" s="1"/>
  <c r="H46" i="156"/>
  <c r="J4" i="156" s="1"/>
  <c r="M4" i="156" s="1"/>
  <c r="H46" i="89"/>
  <c r="J4" i="89" s="1"/>
  <c r="M4" i="89" s="1"/>
  <c r="H46" i="87"/>
  <c r="J4" i="87" s="1"/>
  <c r="M4" i="87" s="1"/>
  <c r="H46" i="88"/>
  <c r="J4" i="88" s="1"/>
  <c r="M4" i="88" s="1"/>
  <c r="H46" i="86"/>
  <c r="J4" i="86" s="1"/>
  <c r="M4" i="86" s="1"/>
  <c r="H46" i="155"/>
  <c r="J4" i="155" s="1"/>
  <c r="M4" i="155" s="1"/>
  <c r="H46" i="85"/>
  <c r="J4" i="85" s="1"/>
  <c r="M4" i="85" s="1"/>
  <c r="H46" i="84"/>
  <c r="J4" i="84" s="1"/>
  <c r="M4" i="84" s="1"/>
  <c r="H46" i="83"/>
  <c r="J4" i="83" s="1"/>
  <c r="M4" i="83" s="1"/>
  <c r="H46" i="82"/>
  <c r="J4" i="125"/>
  <c r="H46" i="80"/>
  <c r="F5" i="164" l="1"/>
  <c r="K3" i="125"/>
  <c r="C94" i="127"/>
  <c r="D94" i="127"/>
  <c r="C98" i="127"/>
  <c r="D98" i="127" s="1"/>
  <c r="D91" i="127" s="1"/>
  <c r="F91" i="127"/>
  <c r="F2" i="164" l="1"/>
  <c r="R4" i="164"/>
  <c r="F70" i="164"/>
  <c r="J4" i="80"/>
  <c r="M4" i="80" s="1"/>
  <c r="I31" i="119"/>
  <c r="I30" i="119"/>
  <c r="J31" i="119"/>
  <c r="I252" i="135"/>
  <c r="J252" i="135" s="1"/>
  <c r="J253" i="135" s="1"/>
  <c r="J30" i="119" l="1"/>
  <c r="K7" i="119" s="1"/>
  <c r="I245" i="135"/>
  <c r="J245" i="135" s="1"/>
  <c r="J246" i="135" s="1"/>
  <c r="J242" i="135" s="1"/>
  <c r="I24" i="124" s="1"/>
  <c r="J24" i="124" s="1"/>
  <c r="J249" i="135"/>
  <c r="I25" i="124"/>
  <c r="J25" i="124" s="1"/>
  <c r="J23" i="124" s="1"/>
  <c r="J19" i="124" s="1"/>
  <c r="K3" i="124" s="1"/>
  <c r="F3" i="127" l="1" a="1"/>
  <c r="F3" i="127" s="1"/>
  <c r="O4" i="164"/>
  <c r="D4" i="164" s="1"/>
  <c r="P7" i="164"/>
  <c r="L4" i="164" l="1"/>
  <c r="U4" i="164"/>
  <c r="U6" i="164" s="1"/>
  <c r="D5" i="164"/>
  <c r="D6" i="164"/>
  <c r="D7" i="164"/>
  <c r="D8" i="164"/>
  <c r="D9" i="164"/>
  <c r="D10" i="164"/>
  <c r="D11" i="164"/>
  <c r="D12" i="164"/>
  <c r="D13" i="164"/>
  <c r="D14" i="164"/>
  <c r="D15" i="164"/>
  <c r="D16" i="164"/>
  <c r="D17" i="164"/>
  <c r="D18" i="164"/>
  <c r="D19" i="164"/>
  <c r="D20" i="164"/>
  <c r="D21" i="164"/>
  <c r="D22" i="164"/>
  <c r="D23" i="164"/>
  <c r="D24" i="164"/>
  <c r="D25" i="164"/>
  <c r="D26" i="164"/>
  <c r="D27" i="164"/>
  <c r="D28" i="164"/>
  <c r="D29" i="164"/>
  <c r="D30" i="164"/>
  <c r="D31" i="164"/>
  <c r="D32" i="164"/>
  <c r="D33" i="164"/>
  <c r="D34" i="164"/>
  <c r="D35" i="164"/>
  <c r="D36" i="164"/>
  <c r="D37" i="164"/>
  <c r="D38" i="164"/>
  <c r="D39" i="164"/>
  <c r="D40" i="164"/>
  <c r="D41" i="164"/>
  <c r="D42" i="164"/>
  <c r="D43" i="164"/>
  <c r="D44" i="164"/>
  <c r="D45" i="164"/>
  <c r="D46" i="164"/>
  <c r="D47" i="164"/>
  <c r="D48" i="164"/>
  <c r="D49" i="164"/>
  <c r="D50" i="164"/>
  <c r="D51" i="164"/>
  <c r="D52" i="164"/>
  <c r="D53" i="164"/>
  <c r="D54" i="164"/>
  <c r="D55" i="164"/>
  <c r="D56" i="164"/>
  <c r="D4" i="163" l="1"/>
  <c r="L56" i="164"/>
  <c r="D56" i="163" s="1"/>
  <c r="L55" i="164"/>
  <c r="D55" i="163" s="1"/>
  <c r="L54" i="164"/>
  <c r="D54" i="163" s="1"/>
  <c r="L53" i="164"/>
  <c r="D53" i="163" s="1"/>
  <c r="L52" i="164"/>
  <c r="D52" i="163" s="1"/>
  <c r="L51" i="164"/>
  <c r="D51" i="163" s="1"/>
  <c r="L50" i="164"/>
  <c r="D50" i="163" s="1"/>
  <c r="L49" i="164"/>
  <c r="D49" i="163" s="1"/>
  <c r="L48" i="164"/>
  <c r="D48" i="163" s="1"/>
  <c r="L47" i="164"/>
  <c r="D47" i="163" s="1"/>
  <c r="L46" i="164"/>
  <c r="D46" i="163" s="1"/>
  <c r="L45" i="164"/>
  <c r="D45" i="163" s="1"/>
  <c r="L44" i="164"/>
  <c r="D44" i="163" s="1"/>
  <c r="L43" i="164"/>
  <c r="D43" i="163" s="1"/>
  <c r="L42" i="164"/>
  <c r="D42" i="163" s="1"/>
  <c r="L41" i="164"/>
  <c r="D41" i="163" s="1"/>
  <c r="L40" i="164"/>
  <c r="D40" i="163" s="1"/>
  <c r="L39" i="164"/>
  <c r="D39" i="163" s="1"/>
  <c r="L38" i="164"/>
  <c r="D38" i="163" s="1"/>
  <c r="L37" i="164"/>
  <c r="D37" i="163" s="1"/>
  <c r="L36" i="164"/>
  <c r="D36" i="163" s="1"/>
  <c r="L35" i="164"/>
  <c r="D35" i="163" s="1"/>
  <c r="L34" i="164"/>
  <c r="D34" i="163" s="1"/>
  <c r="L33" i="164"/>
  <c r="D33" i="163" s="1"/>
  <c r="L32" i="164"/>
  <c r="D32" i="163" s="1"/>
  <c r="L31" i="164"/>
  <c r="D31" i="163" s="1"/>
  <c r="L30" i="164"/>
  <c r="D30" i="163" s="1"/>
  <c r="L29" i="164"/>
  <c r="D29" i="163" s="1"/>
  <c r="L28" i="164"/>
  <c r="D28" i="163" s="1"/>
  <c r="L27" i="164"/>
  <c r="D27" i="163" s="1"/>
  <c r="L26" i="164"/>
  <c r="D26" i="163" s="1"/>
  <c r="L25" i="164"/>
  <c r="D25" i="163" s="1"/>
  <c r="L24" i="164"/>
  <c r="D24" i="163" s="1"/>
  <c r="L23" i="164"/>
  <c r="D23" i="163" s="1"/>
  <c r="L22" i="164"/>
  <c r="D22" i="163" s="1"/>
  <c r="L21" i="164"/>
  <c r="D21" i="163" s="1"/>
  <c r="L20" i="164"/>
  <c r="D20" i="163" s="1"/>
  <c r="L19" i="164"/>
  <c r="D19" i="163" s="1"/>
  <c r="L18" i="164"/>
  <c r="D18" i="163" s="1"/>
  <c r="L17" i="164"/>
  <c r="D17" i="163" s="1"/>
  <c r="L16" i="164"/>
  <c r="D16" i="163" s="1"/>
  <c r="L15" i="164"/>
  <c r="D15" i="163" s="1"/>
  <c r="L14" i="164"/>
  <c r="D14" i="163" s="1"/>
  <c r="L13" i="164"/>
  <c r="D13" i="163" s="1"/>
  <c r="L12" i="164"/>
  <c r="D12" i="163" s="1"/>
  <c r="L11" i="164"/>
  <c r="D11" i="163" s="1"/>
  <c r="L10" i="164"/>
  <c r="D10" i="163" s="1"/>
  <c r="L9" i="164"/>
  <c r="D9" i="163" s="1"/>
  <c r="L8" i="164"/>
  <c r="D8" i="163" s="1"/>
  <c r="L7" i="164"/>
  <c r="D7" i="163" s="1"/>
  <c r="L6" i="164"/>
  <c r="D6" i="163" s="1"/>
  <c r="L5" i="164"/>
  <c r="L2" i="164" s="1"/>
  <c r="D2" i="164"/>
  <c r="L1" i="164" s="1"/>
  <c r="D70" i="164"/>
  <c r="D5" i="163" l="1"/>
  <c r="L70" i="164"/>
  <c r="F45" i="167"/>
  <c r="J45" i="167"/>
  <c r="K45" i="167"/>
  <c r="L45" i="167"/>
  <c r="M45" i="167"/>
  <c r="N45" i="167"/>
  <c r="O45" i="167"/>
  <c r="P45" i="167"/>
  <c r="Q45" i="167"/>
  <c r="R45" i="167"/>
  <c r="S45" i="167"/>
  <c r="T45" i="167"/>
  <c r="U45" i="167"/>
  <c r="V45" i="167"/>
  <c r="W45" i="167"/>
  <c r="X45" i="167"/>
  <c r="Y45" i="167"/>
  <c r="Z45" i="167"/>
  <c r="AA45" i="167"/>
  <c r="AB45" i="167"/>
  <c r="AC45" i="167"/>
  <c r="AD45" i="167"/>
  <c r="AE45" i="167"/>
  <c r="AF45" i="167"/>
  <c r="AG45" i="167"/>
  <c r="AH45" i="167"/>
  <c r="AI45" i="167"/>
  <c r="AJ45" i="167"/>
  <c r="AK45" i="167"/>
  <c r="AL45" i="167"/>
  <c r="AM45" i="167"/>
  <c r="AN45" i="167"/>
  <c r="AO45" i="167"/>
  <c r="AP45" i="167"/>
  <c r="AQ45" i="167"/>
  <c r="AR45" i="167"/>
  <c r="AS45" i="167"/>
  <c r="AT45" i="167"/>
  <c r="AU45" i="167"/>
  <c r="AV45" i="167"/>
  <c r="AW45" i="167"/>
  <c r="AX45" i="167"/>
  <c r="AY45" i="167"/>
  <c r="AZ45" i="167"/>
  <c r="BA45" i="167"/>
  <c r="BB45" i="167"/>
  <c r="BC45" i="167"/>
  <c r="BD45" i="167"/>
  <c r="BE45" i="167"/>
  <c r="BF45" i="167"/>
  <c r="BG45" i="167"/>
  <c r="BH45" i="167"/>
  <c r="BI45" i="167"/>
  <c r="F46" i="167"/>
  <c r="J46" i="167"/>
  <c r="K46" i="167"/>
  <c r="L46" i="167"/>
  <c r="M46" i="167"/>
  <c r="N46" i="167"/>
  <c r="O46" i="167"/>
  <c r="P46" i="167"/>
  <c r="Q46" i="167"/>
  <c r="R46" i="167"/>
  <c r="S46" i="167"/>
  <c r="T46" i="167"/>
  <c r="U46" i="167"/>
  <c r="V46" i="167"/>
  <c r="W46" i="167"/>
  <c r="X46" i="167"/>
  <c r="Y46" i="167"/>
  <c r="Z46" i="167"/>
  <c r="AA46" i="167"/>
  <c r="AB46" i="167"/>
  <c r="AC46" i="167"/>
  <c r="AD46" i="167"/>
  <c r="AE46" i="167"/>
  <c r="AF46" i="167"/>
  <c r="AG46" i="167"/>
  <c r="AH46" i="167"/>
  <c r="AI46" i="167"/>
  <c r="AJ46" i="167"/>
  <c r="AK46" i="167"/>
  <c r="AL46" i="167"/>
  <c r="AM46" i="167"/>
  <c r="AN46" i="167"/>
  <c r="AO46" i="167"/>
  <c r="AP46" i="167"/>
  <c r="AQ46" i="167"/>
  <c r="AR46" i="167"/>
  <c r="AS46" i="167"/>
  <c r="AT46" i="167"/>
  <c r="AU46" i="167"/>
  <c r="AV46" i="167"/>
  <c r="AW46" i="167"/>
  <c r="AX46" i="167"/>
  <c r="AY46" i="167"/>
  <c r="AZ46" i="167"/>
  <c r="BA46" i="167"/>
  <c r="BB46" i="167"/>
  <c r="BC46" i="167"/>
  <c r="BD46" i="167"/>
  <c r="BE46" i="167"/>
  <c r="BF46" i="167"/>
  <c r="BG46" i="167"/>
  <c r="BH46" i="167"/>
  <c r="BI46" i="167"/>
  <c r="F47" i="167"/>
  <c r="J47" i="167"/>
  <c r="K47" i="167"/>
  <c r="L47" i="167"/>
  <c r="M47" i="167"/>
  <c r="N47" i="167"/>
  <c r="O47" i="167"/>
  <c r="P47" i="167"/>
  <c r="Q47" i="167"/>
  <c r="R47" i="167"/>
  <c r="S47" i="167"/>
  <c r="T47" i="167"/>
  <c r="U47" i="167"/>
  <c r="V47" i="167"/>
  <c r="W47" i="167"/>
  <c r="X47" i="167"/>
  <c r="Y47" i="167"/>
  <c r="Z47" i="167"/>
  <c r="AA47" i="167"/>
  <c r="AB47" i="167"/>
  <c r="AC47" i="167"/>
  <c r="AD47" i="167"/>
  <c r="AE47" i="167"/>
  <c r="AF47" i="167"/>
  <c r="AG47" i="167"/>
  <c r="AH47" i="167"/>
  <c r="AI47" i="167"/>
  <c r="AJ47" i="167"/>
  <c r="AK47" i="167"/>
  <c r="AL47" i="167"/>
  <c r="AM47" i="167"/>
  <c r="AN47" i="167"/>
  <c r="AO47" i="167"/>
  <c r="AP47" i="167"/>
  <c r="AQ47" i="167"/>
  <c r="AR47" i="167"/>
  <c r="AS47" i="167"/>
  <c r="AT47" i="167"/>
  <c r="AU47" i="167"/>
  <c r="AV47" i="167"/>
  <c r="AW47" i="167"/>
  <c r="AX47" i="167"/>
  <c r="AY47" i="167"/>
  <c r="AZ47" i="167"/>
  <c r="BA47" i="167"/>
  <c r="BB47" i="167"/>
  <c r="BC47" i="167"/>
  <c r="BD47" i="167"/>
  <c r="BE47" i="167"/>
  <c r="BF47" i="167"/>
  <c r="BG47" i="167"/>
  <c r="BH47" i="167"/>
  <c r="BI47" i="167"/>
  <c r="F48" i="167"/>
  <c r="J48" i="167"/>
  <c r="K48" i="167"/>
  <c r="L48" i="167"/>
  <c r="M48" i="167"/>
  <c r="N48" i="167"/>
  <c r="O48" i="167"/>
  <c r="P48" i="167"/>
  <c r="Q48" i="167"/>
  <c r="R48" i="167"/>
  <c r="S48" i="167"/>
  <c r="T48" i="167"/>
  <c r="U48" i="167"/>
  <c r="V48" i="167"/>
  <c r="W48" i="167"/>
  <c r="X48" i="167"/>
  <c r="Y48" i="167"/>
  <c r="Z48" i="167"/>
  <c r="AA48" i="167"/>
  <c r="AB48" i="167"/>
  <c r="AC48" i="167"/>
  <c r="AD48" i="167"/>
  <c r="AE48" i="167"/>
  <c r="AF48" i="167"/>
  <c r="AG48" i="167"/>
  <c r="AH48" i="167"/>
  <c r="AI48" i="167"/>
  <c r="AJ48" i="167"/>
  <c r="AK48" i="167"/>
  <c r="AL48" i="167"/>
  <c r="AM48" i="167"/>
  <c r="AN48" i="167"/>
  <c r="AO48" i="167"/>
  <c r="AP48" i="167"/>
  <c r="AQ48" i="167"/>
  <c r="AR48" i="167"/>
  <c r="AS48" i="167"/>
  <c r="AT48" i="167"/>
  <c r="AU48" i="167"/>
  <c r="AV48" i="167"/>
  <c r="AW48" i="167"/>
  <c r="AX48" i="167"/>
  <c r="AY48" i="167"/>
  <c r="AZ48" i="167"/>
  <c r="BA48" i="167"/>
  <c r="BB48" i="167"/>
  <c r="BC48" i="167"/>
  <c r="BD48" i="167"/>
  <c r="BE48" i="167"/>
  <c r="BF48" i="167"/>
  <c r="BG48" i="167"/>
  <c r="BH48" i="167"/>
  <c r="BI48" i="167"/>
  <c r="F49" i="167"/>
  <c r="J49" i="167"/>
  <c r="K49" i="167"/>
  <c r="L49" i="167"/>
  <c r="M49" i="167"/>
  <c r="N49" i="167"/>
  <c r="O49" i="167"/>
  <c r="P49" i="167"/>
  <c r="Q49" i="167"/>
  <c r="R49" i="167"/>
  <c r="S49" i="167"/>
  <c r="T49" i="167"/>
  <c r="U49" i="167"/>
  <c r="V49" i="167"/>
  <c r="W49" i="167"/>
  <c r="X49" i="167"/>
  <c r="Y49" i="167"/>
  <c r="Z49" i="167"/>
  <c r="AA49" i="167"/>
  <c r="AB49" i="167"/>
  <c r="AC49" i="167"/>
  <c r="AD49" i="167"/>
  <c r="AE49" i="167"/>
  <c r="AF49" i="167"/>
  <c r="AG49" i="167"/>
  <c r="AH49" i="167"/>
  <c r="AI49" i="167"/>
  <c r="AJ49" i="167"/>
  <c r="AK49" i="167"/>
  <c r="AL49" i="167"/>
  <c r="AM49" i="167"/>
  <c r="AN49" i="167"/>
  <c r="AO49" i="167"/>
  <c r="AP49" i="167"/>
  <c r="AQ49" i="167"/>
  <c r="AR49" i="167"/>
  <c r="AS49" i="167"/>
  <c r="AT49" i="167"/>
  <c r="AU49" i="167"/>
  <c r="AV49" i="167"/>
  <c r="AW49" i="167"/>
  <c r="AX49" i="167"/>
  <c r="AY49" i="167"/>
  <c r="AZ49" i="167"/>
  <c r="BA49" i="167"/>
  <c r="BB49" i="167"/>
  <c r="BC49" i="167"/>
  <c r="BD49" i="167"/>
  <c r="BE49" i="167"/>
  <c r="BF49" i="167"/>
  <c r="BG49" i="167"/>
  <c r="BH49" i="167"/>
  <c r="BI49" i="167"/>
  <c r="F50" i="167"/>
  <c r="J50" i="167"/>
  <c r="K50" i="167"/>
  <c r="L50" i="167"/>
  <c r="M50" i="167"/>
  <c r="N50" i="167"/>
  <c r="O50" i="167"/>
  <c r="P50" i="167"/>
  <c r="Q50" i="167"/>
  <c r="R50" i="167"/>
  <c r="S50" i="167"/>
  <c r="T50" i="167"/>
  <c r="U50" i="167"/>
  <c r="V50" i="167"/>
  <c r="W50" i="167"/>
  <c r="X50" i="167"/>
  <c r="Y50" i="167"/>
  <c r="Z50" i="167"/>
  <c r="AA50" i="167"/>
  <c r="AB50" i="167"/>
  <c r="AC50" i="167"/>
  <c r="AD50" i="167"/>
  <c r="AE50" i="167"/>
  <c r="AF50" i="167"/>
  <c r="AG50" i="167"/>
  <c r="AH50" i="167"/>
  <c r="AI50" i="167"/>
  <c r="AJ50" i="167"/>
  <c r="AK50" i="167"/>
  <c r="AL50" i="167"/>
  <c r="AM50" i="167"/>
  <c r="AN50" i="167"/>
  <c r="AO50" i="167"/>
  <c r="AP50" i="167"/>
  <c r="AQ50" i="167"/>
  <c r="AR50" i="167"/>
  <c r="AS50" i="167"/>
  <c r="AT50" i="167"/>
  <c r="AU50" i="167"/>
  <c r="AV50" i="167"/>
  <c r="AW50" i="167"/>
  <c r="AX50" i="167"/>
  <c r="AY50" i="167"/>
  <c r="AZ50" i="167"/>
  <c r="BA50" i="167"/>
  <c r="BB50" i="167"/>
  <c r="BC50" i="167"/>
  <c r="BD50" i="167"/>
  <c r="BE50" i="167"/>
  <c r="BF50" i="167"/>
  <c r="BG50" i="167"/>
  <c r="BH50" i="167"/>
  <c r="BI50" i="167"/>
  <c r="F51" i="167"/>
  <c r="J51" i="167"/>
  <c r="K51" i="167"/>
  <c r="L51" i="167"/>
  <c r="M51" i="167"/>
  <c r="N51" i="167"/>
  <c r="O51" i="167"/>
  <c r="P51" i="167"/>
  <c r="Q51" i="167"/>
  <c r="R51" i="167"/>
  <c r="S51" i="167"/>
  <c r="T51" i="167"/>
  <c r="U51" i="167"/>
  <c r="V51" i="167"/>
  <c r="W51" i="167"/>
  <c r="X51" i="167"/>
  <c r="Y51" i="167"/>
  <c r="Z51" i="167"/>
  <c r="AA51" i="167"/>
  <c r="AB51" i="167"/>
  <c r="AC51" i="167"/>
  <c r="AD51" i="167"/>
  <c r="AE51" i="167"/>
  <c r="AF51" i="167"/>
  <c r="AG51" i="167"/>
  <c r="AH51" i="167"/>
  <c r="AI51" i="167"/>
  <c r="AJ51" i="167"/>
  <c r="AK51" i="167"/>
  <c r="AL51" i="167"/>
  <c r="AM51" i="167"/>
  <c r="AN51" i="167"/>
  <c r="AO51" i="167"/>
  <c r="AP51" i="167"/>
  <c r="AQ51" i="167"/>
  <c r="AR51" i="167"/>
  <c r="AS51" i="167"/>
  <c r="AT51" i="167"/>
  <c r="AU51" i="167"/>
  <c r="AV51" i="167"/>
  <c r="AW51" i="167"/>
  <c r="AX51" i="167"/>
  <c r="AY51" i="167"/>
  <c r="AZ51" i="167"/>
  <c r="BA51" i="167"/>
  <c r="BB51" i="167"/>
  <c r="BC51" i="167"/>
  <c r="BD51" i="167"/>
  <c r="BE51" i="167"/>
  <c r="BF51" i="167"/>
  <c r="BG51" i="167"/>
  <c r="BH51" i="167"/>
  <c r="BI51" i="167"/>
  <c r="F53" i="167"/>
  <c r="J53" i="167"/>
  <c r="K53" i="167"/>
  <c r="L53" i="167"/>
  <c r="M53" i="167"/>
  <c r="N53" i="167"/>
  <c r="O53" i="167"/>
  <c r="P53" i="167"/>
  <c r="Q53" i="167"/>
  <c r="R53" i="167"/>
  <c r="S53" i="167"/>
  <c r="T53" i="167"/>
  <c r="U53" i="167"/>
  <c r="V53" i="167"/>
  <c r="W53" i="167"/>
  <c r="X53" i="167"/>
  <c r="Y53" i="167"/>
  <c r="Z53" i="167"/>
  <c r="AA53" i="167"/>
  <c r="AB53" i="167"/>
  <c r="AC53" i="167"/>
  <c r="AD53" i="167"/>
  <c r="AE53" i="167"/>
  <c r="AF53" i="167"/>
  <c r="AG53" i="167"/>
  <c r="AH53" i="167"/>
  <c r="AI53" i="167"/>
  <c r="AJ53" i="167"/>
  <c r="AK53" i="167"/>
  <c r="AL53" i="167"/>
  <c r="AM53" i="167"/>
  <c r="AN53" i="167"/>
  <c r="AO53" i="167"/>
  <c r="AP53" i="167"/>
  <c r="AQ53" i="167"/>
  <c r="AR53" i="167"/>
  <c r="AS53" i="167"/>
  <c r="AT53" i="167"/>
  <c r="AU53" i="167"/>
  <c r="AV53" i="167"/>
  <c r="AW53" i="167"/>
  <c r="AX53" i="167"/>
  <c r="AY53" i="167"/>
  <c r="AZ53" i="167"/>
  <c r="BA53" i="167"/>
  <c r="BB53" i="167"/>
  <c r="BC53" i="167"/>
  <c r="BD53" i="167"/>
  <c r="BE53" i="167"/>
  <c r="BF53" i="167"/>
  <c r="BG53" i="167"/>
  <c r="BH53" i="167"/>
  <c r="BI53" i="167"/>
  <c r="F54" i="167"/>
  <c r="J54" i="167"/>
  <c r="K54" i="167"/>
  <c r="L54" i="167"/>
  <c r="M54" i="167"/>
  <c r="N54" i="167"/>
  <c r="O54" i="167"/>
  <c r="P54" i="167"/>
  <c r="Q54" i="167"/>
  <c r="R54" i="167"/>
  <c r="S54" i="167"/>
  <c r="T54" i="167"/>
  <c r="U54" i="167"/>
  <c r="V54" i="167"/>
  <c r="W54" i="167"/>
  <c r="X54" i="167"/>
  <c r="Y54" i="167"/>
  <c r="Z54" i="167"/>
  <c r="AA54" i="167"/>
  <c r="AB54" i="167"/>
  <c r="AC54" i="167"/>
  <c r="AD54" i="167"/>
  <c r="AE54" i="167"/>
  <c r="AF54" i="167"/>
  <c r="AG54" i="167"/>
  <c r="AH54" i="167"/>
  <c r="AI54" i="167"/>
  <c r="AJ54" i="167"/>
  <c r="AK54" i="167"/>
  <c r="AL54" i="167"/>
  <c r="AM54" i="167"/>
  <c r="AN54" i="167"/>
  <c r="AO54" i="167"/>
  <c r="AP54" i="167"/>
  <c r="AQ54" i="167"/>
  <c r="AR54" i="167"/>
  <c r="AS54" i="167"/>
  <c r="AT54" i="167"/>
  <c r="AU54" i="167"/>
  <c r="AV54" i="167"/>
  <c r="AW54" i="167"/>
  <c r="AX54" i="167"/>
  <c r="AY54" i="167"/>
  <c r="AZ54" i="167"/>
  <c r="BA54" i="167"/>
  <c r="BB54" i="167"/>
  <c r="BC54" i="167"/>
  <c r="BD54" i="167"/>
  <c r="BE54" i="167"/>
  <c r="BF54" i="167"/>
  <c r="BG54" i="167"/>
  <c r="BH54" i="167"/>
  <c r="BI54" i="167"/>
  <c r="F55" i="167"/>
  <c r="J55" i="167"/>
  <c r="K55" i="167"/>
  <c r="L55" i="167"/>
  <c r="M55" i="167"/>
  <c r="N55" i="167"/>
  <c r="O55" i="167"/>
  <c r="P55" i="167"/>
  <c r="Q55" i="167"/>
  <c r="R55" i="167"/>
  <c r="S55" i="167"/>
  <c r="T55" i="167"/>
  <c r="U55" i="167"/>
  <c r="V55" i="167"/>
  <c r="W55" i="167"/>
  <c r="X55" i="167"/>
  <c r="Y55" i="167"/>
  <c r="Z55" i="167"/>
  <c r="AA55" i="167"/>
  <c r="AB55" i="167"/>
  <c r="AC55" i="167"/>
  <c r="AD55" i="167"/>
  <c r="AE55" i="167"/>
  <c r="AF55" i="167"/>
  <c r="AG55" i="167"/>
  <c r="AH55" i="167"/>
  <c r="AI55" i="167"/>
  <c r="AJ55" i="167"/>
  <c r="AK55" i="167"/>
  <c r="AL55" i="167"/>
  <c r="AM55" i="167"/>
  <c r="AN55" i="167"/>
  <c r="AO55" i="167"/>
  <c r="AP55" i="167"/>
  <c r="AQ55" i="167"/>
  <c r="AR55" i="167"/>
  <c r="AS55" i="167"/>
  <c r="AT55" i="167"/>
  <c r="AU55" i="167"/>
  <c r="AV55" i="167"/>
  <c r="AW55" i="167"/>
  <c r="AX55" i="167"/>
  <c r="AY55" i="167"/>
  <c r="AZ55" i="167"/>
  <c r="BA55" i="167"/>
  <c r="BB55" i="167"/>
  <c r="BC55" i="167"/>
  <c r="BD55" i="167"/>
  <c r="BE55" i="167"/>
  <c r="BF55" i="167"/>
  <c r="BG55" i="167"/>
  <c r="BH55" i="167"/>
  <c r="BI55" i="167"/>
  <c r="F56" i="167"/>
  <c r="J56" i="167"/>
  <c r="K56" i="167"/>
  <c r="L56" i="167"/>
  <c r="M56" i="167"/>
  <c r="N56" i="167"/>
  <c r="O56" i="167"/>
  <c r="P56" i="167"/>
  <c r="Q56" i="167"/>
  <c r="R56" i="167"/>
  <c r="S56" i="167"/>
  <c r="T56" i="167"/>
  <c r="U56" i="167"/>
  <c r="V56" i="167"/>
  <c r="W56" i="167"/>
  <c r="X56" i="167"/>
  <c r="Y56" i="167"/>
  <c r="Z56" i="167"/>
  <c r="AA56" i="167"/>
  <c r="AB56" i="167"/>
  <c r="AC56" i="167"/>
  <c r="AD56" i="167"/>
  <c r="AE56" i="167"/>
  <c r="AF56" i="167"/>
  <c r="AG56" i="167"/>
  <c r="AH56" i="167"/>
  <c r="AI56" i="167"/>
  <c r="AJ56" i="167"/>
  <c r="AK56" i="167"/>
  <c r="AL56" i="167"/>
  <c r="AM56" i="167"/>
  <c r="AN56" i="167"/>
  <c r="AO56" i="167"/>
  <c r="AP56" i="167"/>
  <c r="AQ56" i="167"/>
  <c r="AR56" i="167"/>
  <c r="AS56" i="167"/>
  <c r="AT56" i="167"/>
  <c r="AU56" i="167"/>
  <c r="AV56" i="167"/>
  <c r="AW56" i="167"/>
  <c r="AX56" i="167"/>
  <c r="AY56" i="167"/>
  <c r="AZ56" i="167"/>
  <c r="BA56" i="167"/>
  <c r="BB56" i="167"/>
  <c r="BC56" i="167"/>
  <c r="BD56" i="167"/>
  <c r="BE56" i="167"/>
  <c r="BF56" i="167"/>
  <c r="BG56" i="167"/>
  <c r="BH56" i="167"/>
  <c r="BI56" i="167"/>
  <c r="F57" i="167"/>
  <c r="J57" i="167"/>
  <c r="K57" i="167"/>
  <c r="L57" i="167"/>
  <c r="M57" i="167"/>
  <c r="N57" i="167"/>
  <c r="O57" i="167"/>
  <c r="P57" i="167"/>
  <c r="Q57" i="167"/>
  <c r="R57" i="167"/>
  <c r="S57" i="167"/>
  <c r="T57" i="167"/>
  <c r="U57" i="167"/>
  <c r="V57" i="167"/>
  <c r="W57" i="167"/>
  <c r="X57" i="167"/>
  <c r="Y57" i="167"/>
  <c r="Z57" i="167"/>
  <c r="AA57" i="167"/>
  <c r="AB57" i="167"/>
  <c r="AC57" i="167"/>
  <c r="AD57" i="167"/>
  <c r="AE57" i="167"/>
  <c r="AF57" i="167"/>
  <c r="AG57" i="167"/>
  <c r="AH57" i="167"/>
  <c r="AI57" i="167"/>
  <c r="AJ57" i="167"/>
  <c r="AK57" i="167"/>
  <c r="AL57" i="167"/>
  <c r="AM57" i="167"/>
  <c r="AN57" i="167"/>
  <c r="AO57" i="167"/>
  <c r="AP57" i="167"/>
  <c r="AQ57" i="167"/>
  <c r="AR57" i="167"/>
  <c r="AS57" i="167"/>
  <c r="AT57" i="167"/>
  <c r="AU57" i="167"/>
  <c r="AV57" i="167"/>
  <c r="AW57" i="167"/>
  <c r="AX57" i="167"/>
  <c r="AY57" i="167"/>
  <c r="AZ57" i="167"/>
  <c r="BA57" i="167"/>
  <c r="BB57" i="167"/>
  <c r="BC57" i="167"/>
  <c r="BD57" i="167"/>
  <c r="BE57" i="167"/>
  <c r="BF57" i="167"/>
  <c r="BG57" i="167"/>
  <c r="BH57" i="167"/>
  <c r="BI57" i="167"/>
  <c r="F58" i="167"/>
  <c r="J58" i="167"/>
  <c r="K58" i="167"/>
  <c r="L58" i="167"/>
  <c r="M58" i="167"/>
  <c r="N58" i="167"/>
  <c r="O58" i="167"/>
  <c r="P58" i="167"/>
  <c r="Q58" i="167"/>
  <c r="R58" i="167"/>
  <c r="S58" i="167"/>
  <c r="T58" i="167"/>
  <c r="U58" i="167"/>
  <c r="V58" i="167"/>
  <c r="W58" i="167"/>
  <c r="X58" i="167"/>
  <c r="Y58" i="167"/>
  <c r="Z58" i="167"/>
  <c r="AA58" i="167"/>
  <c r="AB58" i="167"/>
  <c r="AC58" i="167"/>
  <c r="AD58" i="167"/>
  <c r="AE58" i="167"/>
  <c r="AF58" i="167"/>
  <c r="AG58" i="167"/>
  <c r="AH58" i="167"/>
  <c r="AI58" i="167"/>
  <c r="AJ58" i="167"/>
  <c r="AK58" i="167"/>
  <c r="AL58" i="167"/>
  <c r="AM58" i="167"/>
  <c r="AN58" i="167"/>
  <c r="AO58" i="167"/>
  <c r="AP58" i="167"/>
  <c r="AQ58" i="167"/>
  <c r="AR58" i="167"/>
  <c r="AS58" i="167"/>
  <c r="AT58" i="167"/>
  <c r="AU58" i="167"/>
  <c r="AV58" i="167"/>
  <c r="AW58" i="167"/>
  <c r="AX58" i="167"/>
  <c r="AY58" i="167"/>
  <c r="AZ58" i="167"/>
  <c r="BA58" i="167"/>
  <c r="BB58" i="167"/>
  <c r="BC58" i="167"/>
  <c r="BD58" i="167"/>
  <c r="BE58" i="167"/>
  <c r="BF58" i="167"/>
  <c r="BG58" i="167"/>
  <c r="BH58" i="167"/>
  <c r="BI58" i="167"/>
  <c r="F59" i="167"/>
  <c r="J59" i="167"/>
  <c r="K59" i="167"/>
  <c r="L59" i="167"/>
  <c r="M59" i="167"/>
  <c r="N59" i="167"/>
  <c r="O59" i="167"/>
  <c r="P59" i="167"/>
  <c r="Q59" i="167"/>
  <c r="R59" i="167"/>
  <c r="S59" i="167"/>
  <c r="T59" i="167"/>
  <c r="U59" i="167"/>
  <c r="V59" i="167"/>
  <c r="W59" i="167"/>
  <c r="X59" i="167"/>
  <c r="Y59" i="167"/>
  <c r="Z59" i="167"/>
  <c r="AA59" i="167"/>
  <c r="AB59" i="167"/>
  <c r="AC59" i="167"/>
  <c r="AD59" i="167"/>
  <c r="AE59" i="167"/>
  <c r="AF59" i="167"/>
  <c r="AG59" i="167"/>
  <c r="AH59" i="167"/>
  <c r="AI59" i="167"/>
  <c r="AJ59" i="167"/>
  <c r="AK59" i="167"/>
  <c r="AL59" i="167"/>
  <c r="AM59" i="167"/>
  <c r="AN59" i="167"/>
  <c r="AO59" i="167"/>
  <c r="AP59" i="167"/>
  <c r="AQ59" i="167"/>
  <c r="AR59" i="167"/>
  <c r="AS59" i="167"/>
  <c r="AT59" i="167"/>
  <c r="AU59" i="167"/>
  <c r="AV59" i="167"/>
  <c r="AW59" i="167"/>
  <c r="AX59" i="167"/>
  <c r="AY59" i="167"/>
  <c r="AZ59" i="167"/>
  <c r="BA59" i="167"/>
  <c r="BB59" i="167"/>
  <c r="BC59" i="167"/>
  <c r="BD59" i="167"/>
  <c r="BE59" i="167"/>
  <c r="BF59" i="167"/>
  <c r="BG59" i="167"/>
  <c r="BH59" i="167"/>
  <c r="BI59" i="167"/>
  <c r="F60" i="167"/>
  <c r="J60" i="167"/>
  <c r="K60" i="167"/>
  <c r="L60" i="167"/>
  <c r="M60" i="167"/>
  <c r="N60" i="167"/>
  <c r="O60" i="167"/>
  <c r="P60" i="167"/>
  <c r="Q60" i="167"/>
  <c r="R60" i="167"/>
  <c r="S60" i="167"/>
  <c r="T60" i="167"/>
  <c r="U60" i="167"/>
  <c r="V60" i="167"/>
  <c r="W60" i="167"/>
  <c r="X60" i="167"/>
  <c r="Y60" i="167"/>
  <c r="Z60" i="167"/>
  <c r="AA60" i="167"/>
  <c r="AB60" i="167"/>
  <c r="AC60" i="167"/>
  <c r="AD60" i="167"/>
  <c r="AE60" i="167"/>
  <c r="AF60" i="167"/>
  <c r="AG60" i="167"/>
  <c r="AH60" i="167"/>
  <c r="AI60" i="167"/>
  <c r="AJ60" i="167"/>
  <c r="AK60" i="167"/>
  <c r="AL60" i="167"/>
  <c r="AM60" i="167"/>
  <c r="AN60" i="167"/>
  <c r="AO60" i="167"/>
  <c r="AP60" i="167"/>
  <c r="AQ60" i="167"/>
  <c r="AR60" i="167"/>
  <c r="AS60" i="167"/>
  <c r="AT60" i="167"/>
  <c r="AU60" i="167"/>
  <c r="AV60" i="167"/>
  <c r="AW60" i="167"/>
  <c r="AX60" i="167"/>
  <c r="AY60" i="167"/>
  <c r="AZ60" i="167"/>
  <c r="BA60" i="167"/>
  <c r="BB60" i="167"/>
  <c r="BC60" i="167"/>
  <c r="BD60" i="167"/>
  <c r="BE60" i="167"/>
  <c r="BF60" i="167"/>
  <c r="BG60" i="167"/>
  <c r="BH60" i="167"/>
  <c r="BI60" i="167"/>
  <c r="F61" i="167"/>
  <c r="J61" i="167"/>
  <c r="K61" i="167"/>
  <c r="L61" i="167"/>
  <c r="M61" i="167"/>
  <c r="N61" i="167"/>
  <c r="O61" i="167"/>
  <c r="P61" i="167"/>
  <c r="Q61" i="167"/>
  <c r="R61" i="167"/>
  <c r="S61" i="167"/>
  <c r="T61" i="167"/>
  <c r="U61" i="167"/>
  <c r="V61" i="167"/>
  <c r="W61" i="167"/>
  <c r="X61" i="167"/>
  <c r="Y61" i="167"/>
  <c r="Z61" i="167"/>
  <c r="AA61" i="167"/>
  <c r="AB61" i="167"/>
  <c r="AC61" i="167"/>
  <c r="AD61" i="167"/>
  <c r="AE61" i="167"/>
  <c r="AF61" i="167"/>
  <c r="AG61" i="167"/>
  <c r="AH61" i="167"/>
  <c r="AI61" i="167"/>
  <c r="AJ61" i="167"/>
  <c r="AK61" i="167"/>
  <c r="AL61" i="167"/>
  <c r="AM61" i="167"/>
  <c r="AN61" i="167"/>
  <c r="AO61" i="167"/>
  <c r="AP61" i="167"/>
  <c r="AQ61" i="167"/>
  <c r="AR61" i="167"/>
  <c r="AS61" i="167"/>
  <c r="AT61" i="167"/>
  <c r="AU61" i="167"/>
  <c r="AV61" i="167"/>
  <c r="AW61" i="167"/>
  <c r="AX61" i="167"/>
  <c r="AY61" i="167"/>
  <c r="AZ61" i="167"/>
  <c r="BA61" i="167"/>
  <c r="BB61" i="167"/>
  <c r="BC61" i="167"/>
  <c r="BD61" i="167"/>
  <c r="BE61" i="167"/>
  <c r="BF61" i="167"/>
  <c r="BG61" i="167"/>
  <c r="BH61" i="167"/>
  <c r="BI61" i="167"/>
  <c r="F62" i="167"/>
  <c r="J62" i="167"/>
  <c r="K62" i="167"/>
  <c r="L62" i="167"/>
  <c r="M62" i="167"/>
  <c r="N62" i="167"/>
  <c r="O62" i="167"/>
  <c r="P62" i="167"/>
  <c r="Q62" i="167"/>
  <c r="R62" i="167"/>
  <c r="S62" i="167"/>
  <c r="T62" i="167"/>
  <c r="U62" i="167"/>
  <c r="V62" i="167"/>
  <c r="W62" i="167"/>
  <c r="X62" i="167"/>
  <c r="Y62" i="167"/>
  <c r="Z62" i="167"/>
  <c r="AA62" i="167"/>
  <c r="AB62" i="167"/>
  <c r="AC62" i="167"/>
  <c r="AD62" i="167"/>
  <c r="AE62" i="167"/>
  <c r="AF62" i="167"/>
  <c r="AG62" i="167"/>
  <c r="AH62" i="167"/>
  <c r="AI62" i="167"/>
  <c r="AJ62" i="167"/>
  <c r="AK62" i="167"/>
  <c r="AL62" i="167"/>
  <c r="AM62" i="167"/>
  <c r="AN62" i="167"/>
  <c r="AO62" i="167"/>
  <c r="AP62" i="167"/>
  <c r="AQ62" i="167"/>
  <c r="AR62" i="167"/>
  <c r="AS62" i="167"/>
  <c r="AT62" i="167"/>
  <c r="AU62" i="167"/>
  <c r="AV62" i="167"/>
  <c r="AW62" i="167"/>
  <c r="AX62" i="167"/>
  <c r="AY62" i="167"/>
  <c r="AZ62" i="167"/>
  <c r="BA62" i="167"/>
  <c r="BB62" i="167"/>
  <c r="BC62" i="167"/>
  <c r="BD62" i="167"/>
  <c r="BE62" i="167"/>
  <c r="BF62" i="167"/>
  <c r="BG62" i="167"/>
  <c r="BH62" i="167"/>
  <c r="BI62" i="167"/>
  <c r="F63" i="167"/>
  <c r="J63" i="167"/>
  <c r="K63" i="167"/>
  <c r="L63" i="167"/>
  <c r="M63" i="167"/>
  <c r="N63" i="167"/>
  <c r="O63" i="167"/>
  <c r="P63" i="167"/>
  <c r="Q63" i="167"/>
  <c r="R63" i="167"/>
  <c r="S63" i="167"/>
  <c r="T63" i="167"/>
  <c r="U63" i="167"/>
  <c r="V63" i="167"/>
  <c r="W63" i="167"/>
  <c r="X63" i="167"/>
  <c r="Y63" i="167"/>
  <c r="Z63" i="167"/>
  <c r="AA63" i="167"/>
  <c r="AB63" i="167"/>
  <c r="AC63" i="167"/>
  <c r="AD63" i="167"/>
  <c r="AE63" i="167"/>
  <c r="AF63" i="167"/>
  <c r="AG63" i="167"/>
  <c r="AH63" i="167"/>
  <c r="AI63" i="167"/>
  <c r="AJ63" i="167"/>
  <c r="AK63" i="167"/>
  <c r="AL63" i="167"/>
  <c r="AM63" i="167"/>
  <c r="AN63" i="167"/>
  <c r="AO63" i="167"/>
  <c r="AP63" i="167"/>
  <c r="AQ63" i="167"/>
  <c r="AR63" i="167"/>
  <c r="AS63" i="167"/>
  <c r="AT63" i="167"/>
  <c r="AU63" i="167"/>
  <c r="AV63" i="167"/>
  <c r="AW63" i="167"/>
  <c r="AX63" i="167"/>
  <c r="AY63" i="167"/>
  <c r="AZ63" i="167"/>
  <c r="BA63" i="167"/>
  <c r="BB63" i="167"/>
  <c r="BC63" i="167"/>
  <c r="BD63" i="167"/>
  <c r="BE63" i="167"/>
  <c r="BF63" i="167"/>
  <c r="BG63" i="167"/>
  <c r="BH63" i="167"/>
  <c r="BI63" i="167"/>
  <c r="F64" i="167"/>
  <c r="J64" i="167"/>
  <c r="K64" i="167"/>
  <c r="L64" i="167"/>
  <c r="M64" i="167"/>
  <c r="N64" i="167"/>
  <c r="O64" i="167"/>
  <c r="P64" i="167"/>
  <c r="Q64" i="167"/>
  <c r="R64" i="167"/>
  <c r="S64" i="167"/>
  <c r="T64" i="167"/>
  <c r="U64" i="167"/>
  <c r="V64" i="167"/>
  <c r="W64" i="167"/>
  <c r="X64" i="167"/>
  <c r="Y64" i="167"/>
  <c r="Z64" i="167"/>
  <c r="AA64" i="167"/>
  <c r="AB64" i="167"/>
  <c r="AC64" i="167"/>
  <c r="AD64" i="167"/>
  <c r="AE64" i="167"/>
  <c r="AF64" i="167"/>
  <c r="AG64" i="167"/>
  <c r="AH64" i="167"/>
  <c r="AI64" i="167"/>
  <c r="AJ64" i="167"/>
  <c r="AK64" i="167"/>
  <c r="AL64" i="167"/>
  <c r="AM64" i="167"/>
  <c r="AN64" i="167"/>
  <c r="AO64" i="167"/>
  <c r="AP64" i="167"/>
  <c r="AQ64" i="167"/>
  <c r="AR64" i="167"/>
  <c r="AS64" i="167"/>
  <c r="AT64" i="167"/>
  <c r="AU64" i="167"/>
  <c r="AV64" i="167"/>
  <c r="AW64" i="167"/>
  <c r="AX64" i="167"/>
  <c r="AY64" i="167"/>
  <c r="AZ64" i="167"/>
  <c r="BA64" i="167"/>
  <c r="BB64" i="167"/>
  <c r="BC64" i="167"/>
  <c r="BD64" i="167"/>
  <c r="BE64" i="167"/>
  <c r="BF64" i="167"/>
  <c r="BG64" i="167"/>
  <c r="BH64" i="167"/>
  <c r="BI64" i="167"/>
  <c r="F65" i="167"/>
  <c r="J65" i="167"/>
  <c r="K65" i="167"/>
  <c r="L65" i="167"/>
  <c r="M65" i="167"/>
  <c r="N65" i="167"/>
  <c r="O65" i="167"/>
  <c r="P65" i="167"/>
  <c r="Q65" i="167"/>
  <c r="R65" i="167"/>
  <c r="S65" i="167"/>
  <c r="T65" i="167"/>
  <c r="U65" i="167"/>
  <c r="V65" i="167"/>
  <c r="W65" i="167"/>
  <c r="X65" i="167"/>
  <c r="Y65" i="167"/>
  <c r="Z65" i="167"/>
  <c r="AA65" i="167"/>
  <c r="AB65" i="167"/>
  <c r="AC65" i="167"/>
  <c r="AD65" i="167"/>
  <c r="AE65" i="167"/>
  <c r="AF65" i="167"/>
  <c r="AG65" i="167"/>
  <c r="AH65" i="167"/>
  <c r="AI65" i="167"/>
  <c r="AJ65" i="167"/>
  <c r="AK65" i="167"/>
  <c r="AL65" i="167"/>
  <c r="AM65" i="167"/>
  <c r="AN65" i="167"/>
  <c r="AO65" i="167"/>
  <c r="AP65" i="167"/>
  <c r="AQ65" i="167"/>
  <c r="AR65" i="167"/>
  <c r="AS65" i="167"/>
  <c r="AT65" i="167"/>
  <c r="AU65" i="167"/>
  <c r="AV65" i="167"/>
  <c r="AW65" i="167"/>
  <c r="AX65" i="167"/>
  <c r="AY65" i="167"/>
  <c r="AZ65" i="167"/>
  <c r="BA65" i="167"/>
  <c r="BB65" i="167"/>
  <c r="BC65" i="167"/>
  <c r="BD65" i="167"/>
  <c r="BE65" i="167"/>
  <c r="BF65" i="167"/>
  <c r="BG65" i="167"/>
  <c r="BH65" i="167"/>
  <c r="BI65" i="167"/>
  <c r="F66" i="167"/>
  <c r="J66" i="167"/>
  <c r="K66" i="167"/>
  <c r="L66" i="167"/>
  <c r="M66" i="167"/>
  <c r="N66" i="167"/>
  <c r="O66" i="167"/>
  <c r="P66" i="167"/>
  <c r="Q66" i="167"/>
  <c r="R66" i="167"/>
  <c r="S66" i="167"/>
  <c r="T66" i="167"/>
  <c r="U66" i="167"/>
  <c r="V66" i="167"/>
  <c r="W66" i="167"/>
  <c r="X66" i="167"/>
  <c r="Y66" i="167"/>
  <c r="Z66" i="167"/>
  <c r="AA66" i="167"/>
  <c r="AB66" i="167"/>
  <c r="AC66" i="167"/>
  <c r="AD66" i="167"/>
  <c r="AE66" i="167"/>
  <c r="AF66" i="167"/>
  <c r="AG66" i="167"/>
  <c r="AH66" i="167"/>
  <c r="AI66" i="167"/>
  <c r="AJ66" i="167"/>
  <c r="AK66" i="167"/>
  <c r="AL66" i="167"/>
  <c r="AM66" i="167"/>
  <c r="AN66" i="167"/>
  <c r="AO66" i="167"/>
  <c r="AP66" i="167"/>
  <c r="AQ66" i="167"/>
  <c r="AR66" i="167"/>
  <c r="AS66" i="167"/>
  <c r="AT66" i="167"/>
  <c r="AU66" i="167"/>
  <c r="AV66" i="167"/>
  <c r="AW66" i="167"/>
  <c r="AX66" i="167"/>
  <c r="AY66" i="167"/>
  <c r="AZ66" i="167"/>
  <c r="BA66" i="167"/>
  <c r="BB66" i="167"/>
  <c r="BC66" i="167"/>
  <c r="BD66" i="167"/>
  <c r="BE66" i="167"/>
  <c r="BF66" i="167"/>
  <c r="BG66" i="167"/>
  <c r="BH66" i="167"/>
  <c r="BI66" i="167"/>
  <c r="F67" i="167"/>
  <c r="J67" i="167"/>
  <c r="K67" i="167"/>
  <c r="L67" i="167"/>
  <c r="M67" i="167"/>
  <c r="N67" i="167"/>
  <c r="O67" i="167"/>
  <c r="P67" i="167"/>
  <c r="Q67" i="167"/>
  <c r="R67" i="167"/>
  <c r="S67" i="167"/>
  <c r="T67" i="167"/>
  <c r="U67" i="167"/>
  <c r="V67" i="167"/>
  <c r="W67" i="167"/>
  <c r="X67" i="167"/>
  <c r="Y67" i="167"/>
  <c r="Z67" i="167"/>
  <c r="AA67" i="167"/>
  <c r="AB67" i="167"/>
  <c r="AC67" i="167"/>
  <c r="AD67" i="167"/>
  <c r="AE67" i="167"/>
  <c r="AF67" i="167"/>
  <c r="AG67" i="167"/>
  <c r="AH67" i="167"/>
  <c r="AI67" i="167"/>
  <c r="AJ67" i="167"/>
  <c r="AK67" i="167"/>
  <c r="AL67" i="167"/>
  <c r="AM67" i="167"/>
  <c r="AN67" i="167"/>
  <c r="AO67" i="167"/>
  <c r="AP67" i="167"/>
  <c r="AQ67" i="167"/>
  <c r="AR67" i="167"/>
  <c r="AS67" i="167"/>
  <c r="AT67" i="167"/>
  <c r="AU67" i="167"/>
  <c r="AV67" i="167"/>
  <c r="AW67" i="167"/>
  <c r="AX67" i="167"/>
  <c r="AY67" i="167"/>
  <c r="AZ67" i="167"/>
  <c r="BA67" i="167"/>
  <c r="BB67" i="167"/>
  <c r="BC67" i="167"/>
  <c r="BD67" i="167"/>
  <c r="BE67" i="167"/>
  <c r="BF67" i="167"/>
  <c r="BG67" i="167"/>
  <c r="BH67" i="167"/>
  <c r="BI67" i="167"/>
  <c r="F68" i="167"/>
  <c r="J68" i="167"/>
  <c r="K68" i="167"/>
  <c r="L68" i="167"/>
  <c r="M68" i="167"/>
  <c r="N68" i="167"/>
  <c r="O68" i="167"/>
  <c r="P68" i="167"/>
  <c r="Q68" i="167"/>
  <c r="R68" i="167"/>
  <c r="S68" i="167"/>
  <c r="T68" i="167"/>
  <c r="U68" i="167"/>
  <c r="V68" i="167"/>
  <c r="W68" i="167"/>
  <c r="X68" i="167"/>
  <c r="Y68" i="167"/>
  <c r="Z68" i="167"/>
  <c r="AA68" i="167"/>
  <c r="AB68" i="167"/>
  <c r="AC68" i="167"/>
  <c r="AD68" i="167"/>
  <c r="AE68" i="167"/>
  <c r="AF68" i="167"/>
  <c r="AG68" i="167"/>
  <c r="AH68" i="167"/>
  <c r="AI68" i="167"/>
  <c r="AJ68" i="167"/>
  <c r="AK68" i="167"/>
  <c r="AL68" i="167"/>
  <c r="AM68" i="167"/>
  <c r="AN68" i="167"/>
  <c r="AO68" i="167"/>
  <c r="AP68" i="167"/>
  <c r="AQ68" i="167"/>
  <c r="AR68" i="167"/>
  <c r="AS68" i="167"/>
  <c r="AT68" i="167"/>
  <c r="AU68" i="167"/>
  <c r="AV68" i="167"/>
  <c r="AW68" i="167"/>
  <c r="AX68" i="167"/>
  <c r="AY68" i="167"/>
  <c r="AZ68" i="167"/>
  <c r="BA68" i="167"/>
  <c r="BB68" i="167"/>
  <c r="BC68" i="167"/>
  <c r="BD68" i="167"/>
  <c r="BE68" i="167"/>
  <c r="BF68" i="167"/>
  <c r="BG68" i="167"/>
  <c r="BH68" i="167"/>
  <c r="BI68" i="167"/>
  <c r="F69" i="167"/>
  <c r="J69" i="167"/>
  <c r="K69" i="167"/>
  <c r="L69" i="167"/>
  <c r="M69" i="167"/>
  <c r="N69" i="167"/>
  <c r="O69" i="167"/>
  <c r="P69" i="167"/>
  <c r="Q69" i="167"/>
  <c r="R69" i="167"/>
  <c r="S69" i="167"/>
  <c r="T69" i="167"/>
  <c r="U69" i="167"/>
  <c r="V69" i="167"/>
  <c r="W69" i="167"/>
  <c r="X69" i="167"/>
  <c r="Y69" i="167"/>
  <c r="Z69" i="167"/>
  <c r="AA69" i="167"/>
  <c r="AB69" i="167"/>
  <c r="AC69" i="167"/>
  <c r="AD69" i="167"/>
  <c r="AE69" i="167"/>
  <c r="AF69" i="167"/>
  <c r="AG69" i="167"/>
  <c r="AH69" i="167"/>
  <c r="AI69" i="167"/>
  <c r="AJ69" i="167"/>
  <c r="AK69" i="167"/>
  <c r="AL69" i="167"/>
  <c r="AM69" i="167"/>
  <c r="AN69" i="167"/>
  <c r="AO69" i="167"/>
  <c r="AP69" i="167"/>
  <c r="AQ69" i="167"/>
  <c r="AR69" i="167"/>
  <c r="AS69" i="167"/>
  <c r="AT69" i="167"/>
  <c r="AU69" i="167"/>
  <c r="AV69" i="167"/>
  <c r="AW69" i="167"/>
  <c r="AX69" i="167"/>
  <c r="AY69" i="167"/>
  <c r="AZ69" i="167"/>
  <c r="BA69" i="167"/>
  <c r="BB69" i="167"/>
  <c r="BC69" i="167"/>
  <c r="BD69" i="167"/>
  <c r="BE69" i="167"/>
  <c r="BF69" i="167"/>
  <c r="BG69" i="167"/>
  <c r="BH69" i="167"/>
  <c r="BI69" i="167"/>
  <c r="F70" i="167"/>
  <c r="J70" i="167"/>
  <c r="K70" i="167"/>
  <c r="L70" i="167"/>
  <c r="M70" i="167"/>
  <c r="N70" i="167"/>
  <c r="O70" i="167"/>
  <c r="P70" i="167"/>
  <c r="Q70" i="167"/>
  <c r="R70" i="167"/>
  <c r="S70" i="167"/>
  <c r="T70" i="167"/>
  <c r="U70" i="167"/>
  <c r="V70" i="167"/>
  <c r="W70" i="167"/>
  <c r="X70" i="167"/>
  <c r="Y70" i="167"/>
  <c r="Z70" i="167"/>
  <c r="AA70" i="167"/>
  <c r="AB70" i="167"/>
  <c r="AC70" i="167"/>
  <c r="AD70" i="167"/>
  <c r="AE70" i="167"/>
  <c r="AF70" i="167"/>
  <c r="AG70" i="167"/>
  <c r="AH70" i="167"/>
  <c r="AI70" i="167"/>
  <c r="AJ70" i="167"/>
  <c r="AK70" i="167"/>
  <c r="AL70" i="167"/>
  <c r="AM70" i="167"/>
  <c r="AN70" i="167"/>
  <c r="AO70" i="167"/>
  <c r="AP70" i="167"/>
  <c r="AQ70" i="167"/>
  <c r="AR70" i="167"/>
  <c r="AS70" i="167"/>
  <c r="AT70" i="167"/>
  <c r="AU70" i="167"/>
  <c r="AV70" i="167"/>
  <c r="AW70" i="167"/>
  <c r="AX70" i="167"/>
  <c r="AY70" i="167"/>
  <c r="AZ70" i="167"/>
  <c r="BA70" i="167"/>
  <c r="BB70" i="167"/>
  <c r="BC70" i="167"/>
  <c r="BD70" i="167"/>
  <c r="BE70" i="167"/>
  <c r="BF70" i="167"/>
  <c r="BG70" i="167"/>
  <c r="BH70" i="167"/>
  <c r="BI70" i="167"/>
  <c r="F71" i="167"/>
  <c r="J71" i="167"/>
  <c r="K71" i="167"/>
  <c r="L71" i="167"/>
  <c r="M71" i="167"/>
  <c r="N71" i="167"/>
  <c r="O71" i="167"/>
  <c r="P71" i="167"/>
  <c r="Q71" i="167"/>
  <c r="R71" i="167"/>
  <c r="S71" i="167"/>
  <c r="T71" i="167"/>
  <c r="U71" i="167"/>
  <c r="V71" i="167"/>
  <c r="W71" i="167"/>
  <c r="X71" i="167"/>
  <c r="Y71" i="167"/>
  <c r="Z71" i="167"/>
  <c r="AA71" i="167"/>
  <c r="AB71" i="167"/>
  <c r="AC71" i="167"/>
  <c r="AD71" i="167"/>
  <c r="AE71" i="167"/>
  <c r="AF71" i="167"/>
  <c r="AG71" i="167"/>
  <c r="AH71" i="167"/>
  <c r="AI71" i="167"/>
  <c r="AJ71" i="167"/>
  <c r="AK71" i="167"/>
  <c r="AL71" i="167"/>
  <c r="AM71" i="167"/>
  <c r="AN71" i="167"/>
  <c r="AO71" i="167"/>
  <c r="AP71" i="167"/>
  <c r="AQ71" i="167"/>
  <c r="AR71" i="167"/>
  <c r="AS71" i="167"/>
  <c r="AT71" i="167"/>
  <c r="AU71" i="167"/>
  <c r="AV71" i="167"/>
  <c r="AW71" i="167"/>
  <c r="AX71" i="167"/>
  <c r="AY71" i="167"/>
  <c r="AZ71" i="167"/>
  <c r="BA71" i="167"/>
  <c r="BB71" i="167"/>
  <c r="BC71" i="167"/>
  <c r="BD71" i="167"/>
  <c r="BE71" i="167"/>
  <c r="BF71" i="167"/>
  <c r="BG71" i="167"/>
  <c r="BH71" i="167"/>
  <c r="BI71" i="167"/>
  <c r="F72" i="167"/>
  <c r="J72" i="167"/>
  <c r="K72" i="167"/>
  <c r="L72" i="167"/>
  <c r="M72" i="167"/>
  <c r="N72" i="167"/>
  <c r="O72" i="167"/>
  <c r="P72" i="167"/>
  <c r="Q72" i="167"/>
  <c r="R72" i="167"/>
  <c r="S72" i="167"/>
  <c r="T72" i="167"/>
  <c r="U72" i="167"/>
  <c r="V72" i="167"/>
  <c r="W72" i="167"/>
  <c r="X72" i="167"/>
  <c r="Y72" i="167"/>
  <c r="Z72" i="167"/>
  <c r="AA72" i="167"/>
  <c r="AB72" i="167"/>
  <c r="AC72" i="167"/>
  <c r="AD72" i="167"/>
  <c r="AE72" i="167"/>
  <c r="AF72" i="167"/>
  <c r="AG72" i="167"/>
  <c r="AH72" i="167"/>
  <c r="AI72" i="167"/>
  <c r="AJ72" i="167"/>
  <c r="AK72" i="167"/>
  <c r="AL72" i="167"/>
  <c r="AM72" i="167"/>
  <c r="AN72" i="167"/>
  <c r="AO72" i="167"/>
  <c r="AP72" i="167"/>
  <c r="AQ72" i="167"/>
  <c r="AR72" i="167"/>
  <c r="AS72" i="167"/>
  <c r="AT72" i="167"/>
  <c r="AU72" i="167"/>
  <c r="AV72" i="167"/>
  <c r="AW72" i="167"/>
  <c r="AX72" i="167"/>
  <c r="AY72" i="167"/>
  <c r="AZ72" i="167"/>
  <c r="BA72" i="167"/>
  <c r="BB72" i="167"/>
  <c r="BC72" i="167"/>
  <c r="BD72" i="167"/>
  <c r="BE72" i="167"/>
  <c r="BF72" i="167"/>
  <c r="BG72" i="167"/>
  <c r="BH72" i="167"/>
  <c r="BI72" i="167"/>
  <c r="F73" i="167"/>
  <c r="J73" i="167"/>
  <c r="K73" i="167"/>
  <c r="L73" i="167"/>
  <c r="M73" i="167"/>
  <c r="N73" i="167"/>
  <c r="O73" i="167"/>
  <c r="P73" i="167"/>
  <c r="Q73" i="167"/>
  <c r="R73" i="167"/>
  <c r="S73" i="167"/>
  <c r="T73" i="167"/>
  <c r="U73" i="167"/>
  <c r="V73" i="167"/>
  <c r="W73" i="167"/>
  <c r="X73" i="167"/>
  <c r="Y73" i="167"/>
  <c r="Z73" i="167"/>
  <c r="AA73" i="167"/>
  <c r="AB73" i="167"/>
  <c r="AC73" i="167"/>
  <c r="AD73" i="167"/>
  <c r="AE73" i="167"/>
  <c r="AF73" i="167"/>
  <c r="AG73" i="167"/>
  <c r="AH73" i="167"/>
  <c r="AI73" i="167"/>
  <c r="AJ73" i="167"/>
  <c r="AK73" i="167"/>
  <c r="AL73" i="167"/>
  <c r="AM73" i="167"/>
  <c r="AN73" i="167"/>
  <c r="AO73" i="167"/>
  <c r="AP73" i="167"/>
  <c r="AQ73" i="167"/>
  <c r="AR73" i="167"/>
  <c r="AS73" i="167"/>
  <c r="AT73" i="167"/>
  <c r="AU73" i="167"/>
  <c r="AV73" i="167"/>
  <c r="AW73" i="167"/>
  <c r="AX73" i="167"/>
  <c r="AY73" i="167"/>
  <c r="AZ73" i="167"/>
  <c r="BA73" i="167"/>
  <c r="BB73" i="167"/>
  <c r="BC73" i="167"/>
  <c r="BD73" i="167"/>
  <c r="BE73" i="167"/>
  <c r="BF73" i="167"/>
  <c r="BG73" i="167"/>
  <c r="BH73" i="167"/>
  <c r="BI73" i="167"/>
  <c r="F74" i="167"/>
  <c r="J74" i="167"/>
  <c r="K74" i="167"/>
  <c r="L74" i="167"/>
  <c r="M74" i="167"/>
  <c r="N74" i="167"/>
  <c r="O74" i="167"/>
  <c r="P74" i="167"/>
  <c r="Q74" i="167"/>
  <c r="R74" i="167"/>
  <c r="S74" i="167"/>
  <c r="T74" i="167"/>
  <c r="U74" i="167"/>
  <c r="V74" i="167"/>
  <c r="W74" i="167"/>
  <c r="X74" i="167"/>
  <c r="Y74" i="167"/>
  <c r="Z74" i="167"/>
  <c r="AA74" i="167"/>
  <c r="AB74" i="167"/>
  <c r="AC74" i="167"/>
  <c r="AD74" i="167"/>
  <c r="AE74" i="167"/>
  <c r="AF74" i="167"/>
  <c r="AG74" i="167"/>
  <c r="AH74" i="167"/>
  <c r="AI74" i="167"/>
  <c r="AJ74" i="167"/>
  <c r="AK74" i="167"/>
  <c r="AL74" i="167"/>
  <c r="AM74" i="167"/>
  <c r="AN74" i="167"/>
  <c r="AO74" i="167"/>
  <c r="AP74" i="167"/>
  <c r="AQ74" i="167"/>
  <c r="AR74" i="167"/>
  <c r="AS74" i="167"/>
  <c r="AT74" i="167"/>
  <c r="AU74" i="167"/>
  <c r="AV74" i="167"/>
  <c r="AW74" i="167"/>
  <c r="AX74" i="167"/>
  <c r="AY74" i="167"/>
  <c r="AZ74" i="167"/>
  <c r="BA74" i="167"/>
  <c r="BB74" i="167"/>
  <c r="BC74" i="167"/>
  <c r="BD74" i="167"/>
  <c r="BE74" i="167"/>
  <c r="BF74" i="167"/>
  <c r="BG74" i="167"/>
  <c r="BH74" i="167"/>
  <c r="BI74" i="167"/>
  <c r="F75" i="167"/>
  <c r="J75" i="167"/>
  <c r="K75" i="167"/>
  <c r="L75" i="167"/>
  <c r="M75" i="167"/>
  <c r="N75" i="167"/>
  <c r="O75" i="167"/>
  <c r="P75" i="167"/>
  <c r="Q75" i="167"/>
  <c r="R75" i="167"/>
  <c r="S75" i="167"/>
  <c r="T75" i="167"/>
  <c r="U75" i="167"/>
  <c r="V75" i="167"/>
  <c r="W75" i="167"/>
  <c r="X75" i="167"/>
  <c r="Y75" i="167"/>
  <c r="Z75" i="167"/>
  <c r="AA75" i="167"/>
  <c r="AB75" i="167"/>
  <c r="AC75" i="167"/>
  <c r="AD75" i="167"/>
  <c r="AE75" i="167"/>
  <c r="AF75" i="167"/>
  <c r="AG75" i="167"/>
  <c r="AH75" i="167"/>
  <c r="AI75" i="167"/>
  <c r="AJ75" i="167"/>
  <c r="AK75" i="167"/>
  <c r="AL75" i="167"/>
  <c r="AM75" i="167"/>
  <c r="AN75" i="167"/>
  <c r="AO75" i="167"/>
  <c r="AP75" i="167"/>
  <c r="AQ75" i="167"/>
  <c r="AR75" i="167"/>
  <c r="AS75" i="167"/>
  <c r="AT75" i="167"/>
  <c r="AU75" i="167"/>
  <c r="AV75" i="167"/>
  <c r="AW75" i="167"/>
  <c r="AX75" i="167"/>
  <c r="AY75" i="167"/>
  <c r="AZ75" i="167"/>
  <c r="BA75" i="167"/>
  <c r="BB75" i="167"/>
  <c r="BC75" i="167"/>
  <c r="BD75" i="167"/>
  <c r="BE75" i="167"/>
  <c r="BF75" i="167"/>
  <c r="BG75" i="167"/>
  <c r="BH75" i="167"/>
  <c r="BI75" i="167"/>
  <c r="F76" i="167"/>
  <c r="J76" i="167"/>
  <c r="K76" i="167"/>
  <c r="L76" i="167"/>
  <c r="M76" i="167"/>
  <c r="N76" i="167"/>
  <c r="O76" i="167"/>
  <c r="P76" i="167"/>
  <c r="Q76" i="167"/>
  <c r="R76" i="167"/>
  <c r="S76" i="167"/>
  <c r="T76" i="167"/>
  <c r="U76" i="167"/>
  <c r="V76" i="167"/>
  <c r="W76" i="167"/>
  <c r="X76" i="167"/>
  <c r="Y76" i="167"/>
  <c r="Z76" i="167"/>
  <c r="AA76" i="167"/>
  <c r="AB76" i="167"/>
  <c r="AC76" i="167"/>
  <c r="AD76" i="167"/>
  <c r="AE76" i="167"/>
  <c r="AF76" i="167"/>
  <c r="AG76" i="167"/>
  <c r="AH76" i="167"/>
  <c r="AI76" i="167"/>
  <c r="AJ76" i="167"/>
  <c r="AK76" i="167"/>
  <c r="AL76" i="167"/>
  <c r="AM76" i="167"/>
  <c r="AN76" i="167"/>
  <c r="AO76" i="167"/>
  <c r="AP76" i="167"/>
  <c r="AQ76" i="167"/>
  <c r="AR76" i="167"/>
  <c r="AS76" i="167"/>
  <c r="AT76" i="167"/>
  <c r="AU76" i="167"/>
  <c r="AV76" i="167"/>
  <c r="AW76" i="167"/>
  <c r="AX76" i="167"/>
  <c r="AY76" i="167"/>
  <c r="AZ76" i="167"/>
  <c r="BA76" i="167"/>
  <c r="BB76" i="167"/>
  <c r="BC76" i="167"/>
  <c r="BD76" i="167"/>
  <c r="BE76" i="167"/>
  <c r="BF76" i="167"/>
  <c r="BG76" i="167"/>
  <c r="BH76" i="167"/>
  <c r="BI76" i="167"/>
  <c r="F77" i="167"/>
  <c r="J77" i="167"/>
  <c r="K77" i="167"/>
  <c r="L77" i="167"/>
  <c r="M77" i="167"/>
  <c r="N77" i="167"/>
  <c r="O77" i="167"/>
  <c r="P77" i="167"/>
  <c r="Q77" i="167"/>
  <c r="R77" i="167"/>
  <c r="S77" i="167"/>
  <c r="T77" i="167"/>
  <c r="U77" i="167"/>
  <c r="V77" i="167"/>
  <c r="W77" i="167"/>
  <c r="X77" i="167"/>
  <c r="Y77" i="167"/>
  <c r="Z77" i="167"/>
  <c r="AA77" i="167"/>
  <c r="AB77" i="167"/>
  <c r="AC77" i="167"/>
  <c r="AD77" i="167"/>
  <c r="AE77" i="167"/>
  <c r="AF77" i="167"/>
  <c r="AG77" i="167"/>
  <c r="AH77" i="167"/>
  <c r="AI77" i="167"/>
  <c r="AJ77" i="167"/>
  <c r="AK77" i="167"/>
  <c r="AL77" i="167"/>
  <c r="AM77" i="167"/>
  <c r="AN77" i="167"/>
  <c r="AO77" i="167"/>
  <c r="AP77" i="167"/>
  <c r="AQ77" i="167"/>
  <c r="AR77" i="167"/>
  <c r="AS77" i="167"/>
  <c r="AT77" i="167"/>
  <c r="AU77" i="167"/>
  <c r="AV77" i="167"/>
  <c r="AW77" i="167"/>
  <c r="AX77" i="167"/>
  <c r="AY77" i="167"/>
  <c r="AZ77" i="167"/>
  <c r="BA77" i="167"/>
  <c r="BB77" i="167"/>
  <c r="BC77" i="167"/>
  <c r="BD77" i="167"/>
  <c r="BE77" i="167"/>
  <c r="BF77" i="167"/>
  <c r="BG77" i="167"/>
  <c r="BH77" i="167"/>
  <c r="BI77" i="167"/>
  <c r="F78" i="167"/>
  <c r="J78" i="167"/>
  <c r="K78" i="167"/>
  <c r="L78" i="167"/>
  <c r="M78" i="167"/>
  <c r="N78" i="167"/>
  <c r="O78" i="167"/>
  <c r="P78" i="167"/>
  <c r="Q78" i="167"/>
  <c r="R78" i="167"/>
  <c r="S78" i="167"/>
  <c r="T78" i="167"/>
  <c r="U78" i="167"/>
  <c r="V78" i="167"/>
  <c r="W78" i="167"/>
  <c r="X78" i="167"/>
  <c r="Y78" i="167"/>
  <c r="Z78" i="167"/>
  <c r="AA78" i="167"/>
  <c r="AB78" i="167"/>
  <c r="AC78" i="167"/>
  <c r="AD78" i="167"/>
  <c r="AE78" i="167"/>
  <c r="AF78" i="167"/>
  <c r="AG78" i="167"/>
  <c r="AH78" i="167"/>
  <c r="AI78" i="167"/>
  <c r="AJ78" i="167"/>
  <c r="AK78" i="167"/>
  <c r="AL78" i="167"/>
  <c r="AM78" i="167"/>
  <c r="AN78" i="167"/>
  <c r="AO78" i="167"/>
  <c r="AP78" i="167"/>
  <c r="AQ78" i="167"/>
  <c r="AR78" i="167"/>
  <c r="AS78" i="167"/>
  <c r="AT78" i="167"/>
  <c r="AU78" i="167"/>
  <c r="AV78" i="167"/>
  <c r="AW78" i="167"/>
  <c r="AX78" i="167"/>
  <c r="AY78" i="167"/>
  <c r="AZ78" i="167"/>
  <c r="BA78" i="167"/>
  <c r="BB78" i="167"/>
  <c r="BC78" i="167"/>
  <c r="BD78" i="167"/>
  <c r="BE78" i="167"/>
  <c r="BF78" i="167"/>
  <c r="BG78" i="167"/>
  <c r="BH78" i="167"/>
  <c r="BI78" i="167"/>
  <c r="F79" i="167"/>
  <c r="J79" i="167"/>
  <c r="K79" i="167"/>
  <c r="L79" i="167"/>
  <c r="M79" i="167"/>
  <c r="N79" i="167"/>
  <c r="O79" i="167"/>
  <c r="P79" i="167"/>
  <c r="Q79" i="167"/>
  <c r="R79" i="167"/>
  <c r="S79" i="167"/>
  <c r="T79" i="167"/>
  <c r="U79" i="167"/>
  <c r="V79" i="167"/>
  <c r="W79" i="167"/>
  <c r="X79" i="167"/>
  <c r="Y79" i="167"/>
  <c r="Z79" i="167"/>
  <c r="AA79" i="167"/>
  <c r="AB79" i="167"/>
  <c r="AC79" i="167"/>
  <c r="AD79" i="167"/>
  <c r="AE79" i="167"/>
  <c r="AF79" i="167"/>
  <c r="AG79" i="167"/>
  <c r="AH79" i="167"/>
  <c r="AI79" i="167"/>
  <c r="AJ79" i="167"/>
  <c r="AK79" i="167"/>
  <c r="AL79" i="167"/>
  <c r="AM79" i="167"/>
  <c r="AN79" i="167"/>
  <c r="AO79" i="167"/>
  <c r="AP79" i="167"/>
  <c r="AQ79" i="167"/>
  <c r="AR79" i="167"/>
  <c r="AS79" i="167"/>
  <c r="AT79" i="167"/>
  <c r="AU79" i="167"/>
  <c r="AV79" i="167"/>
  <c r="AW79" i="167"/>
  <c r="AX79" i="167"/>
  <c r="AY79" i="167"/>
  <c r="AZ79" i="167"/>
  <c r="BA79" i="167"/>
  <c r="BB79" i="167"/>
  <c r="BC79" i="167"/>
  <c r="BD79" i="167"/>
  <c r="BE79" i="167"/>
  <c r="BF79" i="167"/>
  <c r="BG79" i="167"/>
  <c r="BH79" i="167"/>
  <c r="BI79" i="167"/>
  <c r="F80" i="167"/>
  <c r="J80" i="167"/>
  <c r="K80" i="167"/>
  <c r="L80" i="167"/>
  <c r="M80" i="167"/>
  <c r="N80" i="167"/>
  <c r="O80" i="167"/>
  <c r="P80" i="167"/>
  <c r="Q80" i="167"/>
  <c r="R80" i="167"/>
  <c r="S80" i="167"/>
  <c r="T80" i="167"/>
  <c r="U80" i="167"/>
  <c r="V80" i="167"/>
  <c r="W80" i="167"/>
  <c r="X80" i="167"/>
  <c r="Y80" i="167"/>
  <c r="Z80" i="167"/>
  <c r="AA80" i="167"/>
  <c r="AB80" i="167"/>
  <c r="AC80" i="167"/>
  <c r="AD80" i="167"/>
  <c r="AE80" i="167"/>
  <c r="AF80" i="167"/>
  <c r="AG80" i="167"/>
  <c r="AH80" i="167"/>
  <c r="AI80" i="167"/>
  <c r="AJ80" i="167"/>
  <c r="AK80" i="167"/>
  <c r="AL80" i="167"/>
  <c r="AM80" i="167"/>
  <c r="AN80" i="167"/>
  <c r="AO80" i="167"/>
  <c r="AP80" i="167"/>
  <c r="AQ80" i="167"/>
  <c r="AR80" i="167"/>
  <c r="AS80" i="167"/>
  <c r="AT80" i="167"/>
  <c r="AU80" i="167"/>
  <c r="AV80" i="167"/>
  <c r="AW80" i="167"/>
  <c r="AX80" i="167"/>
  <c r="AY80" i="167"/>
  <c r="AZ80" i="167"/>
  <c r="BA80" i="167"/>
  <c r="BB80" i="167"/>
  <c r="BC80" i="167"/>
  <c r="BD80" i="167"/>
  <c r="BE80" i="167"/>
  <c r="BF80" i="167"/>
  <c r="BG80" i="167"/>
  <c r="BH80" i="167"/>
  <c r="BI80" i="167"/>
  <c r="F81" i="167"/>
  <c r="J81" i="167"/>
  <c r="K81" i="167"/>
  <c r="L81" i="167"/>
  <c r="M81" i="167"/>
  <c r="N81" i="167"/>
  <c r="O81" i="167"/>
  <c r="P81" i="167"/>
  <c r="Q81" i="167"/>
  <c r="R81" i="167"/>
  <c r="S81" i="167"/>
  <c r="T81" i="167"/>
  <c r="U81" i="167"/>
  <c r="V81" i="167"/>
  <c r="W81" i="167"/>
  <c r="X81" i="167"/>
  <c r="Y81" i="167"/>
  <c r="Z81" i="167"/>
  <c r="AA81" i="167"/>
  <c r="AB81" i="167"/>
  <c r="AC81" i="167"/>
  <c r="AD81" i="167"/>
  <c r="AE81" i="167"/>
  <c r="AF81" i="167"/>
  <c r="AG81" i="167"/>
  <c r="AH81" i="167"/>
  <c r="AI81" i="167"/>
  <c r="AJ81" i="167"/>
  <c r="AK81" i="167"/>
  <c r="AL81" i="167"/>
  <c r="AM81" i="167"/>
  <c r="AN81" i="167"/>
  <c r="AO81" i="167"/>
  <c r="AP81" i="167"/>
  <c r="AQ81" i="167"/>
  <c r="AR81" i="167"/>
  <c r="AS81" i="167"/>
  <c r="AT81" i="167"/>
  <c r="AU81" i="167"/>
  <c r="AV81" i="167"/>
  <c r="AW81" i="167"/>
  <c r="AX81" i="167"/>
  <c r="AY81" i="167"/>
  <c r="AZ81" i="167"/>
  <c r="BA81" i="167"/>
  <c r="BB81" i="167"/>
  <c r="BC81" i="167"/>
  <c r="BD81" i="167"/>
  <c r="BE81" i="167"/>
  <c r="BF81" i="167"/>
  <c r="BG81" i="167"/>
  <c r="BH81" i="167"/>
  <c r="BI81" i="167"/>
  <c r="F82" i="167"/>
  <c r="J82" i="167"/>
  <c r="K82" i="167"/>
  <c r="L82" i="167"/>
  <c r="M82" i="167"/>
  <c r="N82" i="167"/>
  <c r="O82" i="167"/>
  <c r="P82" i="167"/>
  <c r="Q82" i="167"/>
  <c r="R82" i="167"/>
  <c r="S82" i="167"/>
  <c r="T82" i="167"/>
  <c r="U82" i="167"/>
  <c r="V82" i="167"/>
  <c r="W82" i="167"/>
  <c r="X82" i="167"/>
  <c r="Y82" i="167"/>
  <c r="Z82" i="167"/>
  <c r="AA82" i="167"/>
  <c r="AB82" i="167"/>
  <c r="AC82" i="167"/>
  <c r="AD82" i="167"/>
  <c r="AE82" i="167"/>
  <c r="AF82" i="167"/>
  <c r="AG82" i="167"/>
  <c r="AH82" i="167"/>
  <c r="AI82" i="167"/>
  <c r="AJ82" i="167"/>
  <c r="AK82" i="167"/>
  <c r="AL82" i="167"/>
  <c r="AM82" i="167"/>
  <c r="AN82" i="167"/>
  <c r="AO82" i="167"/>
  <c r="AP82" i="167"/>
  <c r="AQ82" i="167"/>
  <c r="AR82" i="167"/>
  <c r="AS82" i="167"/>
  <c r="AT82" i="167"/>
  <c r="AU82" i="167"/>
  <c r="AV82" i="167"/>
  <c r="AW82" i="167"/>
  <c r="AX82" i="167"/>
  <c r="AY82" i="167"/>
  <c r="AZ82" i="167"/>
  <c r="BA82" i="167"/>
  <c r="BB82" i="167"/>
  <c r="BC82" i="167"/>
  <c r="BD82" i="167"/>
  <c r="BE82" i="167"/>
  <c r="BF82" i="167"/>
  <c r="BG82" i="167"/>
  <c r="BH82" i="167"/>
  <c r="BI82" i="167"/>
  <c r="F83" i="167"/>
  <c r="J83" i="167"/>
  <c r="K83" i="167"/>
  <c r="L83" i="167"/>
  <c r="M83" i="167"/>
  <c r="N83" i="167"/>
  <c r="O83" i="167"/>
  <c r="P83" i="167"/>
  <c r="Q83" i="167"/>
  <c r="R83" i="167"/>
  <c r="S83" i="167"/>
  <c r="T83" i="167"/>
  <c r="U83" i="167"/>
  <c r="V83" i="167"/>
  <c r="W83" i="167"/>
  <c r="X83" i="167"/>
  <c r="Y83" i="167"/>
  <c r="Z83" i="167"/>
  <c r="AA83" i="167"/>
  <c r="AB83" i="167"/>
  <c r="AC83" i="167"/>
  <c r="AD83" i="167"/>
  <c r="AE83" i="167"/>
  <c r="AF83" i="167"/>
  <c r="AG83" i="167"/>
  <c r="AH83" i="167"/>
  <c r="AI83" i="167"/>
  <c r="AJ83" i="167"/>
  <c r="AK83" i="167"/>
  <c r="AL83" i="167"/>
  <c r="AM83" i="167"/>
  <c r="AN83" i="167"/>
  <c r="AO83" i="167"/>
  <c r="AP83" i="167"/>
  <c r="AQ83" i="167"/>
  <c r="AR83" i="167"/>
  <c r="AS83" i="167"/>
  <c r="AT83" i="167"/>
  <c r="AU83" i="167"/>
  <c r="AV83" i="167"/>
  <c r="AW83" i="167"/>
  <c r="AX83" i="167"/>
  <c r="AY83" i="167"/>
  <c r="AZ83" i="167"/>
  <c r="BA83" i="167"/>
  <c r="BB83" i="167"/>
  <c r="BC83" i="167"/>
  <c r="BD83" i="167"/>
  <c r="BE83" i="167"/>
  <c r="BF83" i="167"/>
  <c r="BG83" i="167"/>
  <c r="BH83" i="167"/>
  <c r="BI83" i="167"/>
  <c r="F84" i="167"/>
  <c r="J84" i="167"/>
  <c r="K84" i="167"/>
  <c r="L84" i="167"/>
  <c r="M84" i="167"/>
  <c r="N84" i="167"/>
  <c r="O84" i="167"/>
  <c r="P84" i="167"/>
  <c r="Q84" i="167"/>
  <c r="R84" i="167"/>
  <c r="S84" i="167"/>
  <c r="T84" i="167"/>
  <c r="U84" i="167"/>
  <c r="V84" i="167"/>
  <c r="W84" i="167"/>
  <c r="X84" i="167"/>
  <c r="Y84" i="167"/>
  <c r="Z84" i="167"/>
  <c r="AA84" i="167"/>
  <c r="AB84" i="167"/>
  <c r="AC84" i="167"/>
  <c r="AD84" i="167"/>
  <c r="AE84" i="167"/>
  <c r="AF84" i="167"/>
  <c r="AG84" i="167"/>
  <c r="AH84" i="167"/>
  <c r="AI84" i="167"/>
  <c r="AJ84" i="167"/>
  <c r="AK84" i="167"/>
  <c r="AL84" i="167"/>
  <c r="AM84" i="167"/>
  <c r="AN84" i="167"/>
  <c r="AO84" i="167"/>
  <c r="AP84" i="167"/>
  <c r="AQ84" i="167"/>
  <c r="AR84" i="167"/>
  <c r="AS84" i="167"/>
  <c r="AT84" i="167"/>
  <c r="AU84" i="167"/>
  <c r="AV84" i="167"/>
  <c r="AW84" i="167"/>
  <c r="AX84" i="167"/>
  <c r="AY84" i="167"/>
  <c r="AZ84" i="167"/>
  <c r="BA84" i="167"/>
  <c r="BB84" i="167"/>
  <c r="BC84" i="167"/>
  <c r="BD84" i="167"/>
  <c r="BE84" i="167"/>
  <c r="BF84" i="167"/>
  <c r="BG84" i="167"/>
  <c r="BH84" i="167"/>
  <c r="BI84" i="167"/>
  <c r="F85" i="167"/>
  <c r="J85" i="167"/>
  <c r="K85" i="167"/>
  <c r="L85" i="167"/>
  <c r="M85" i="167"/>
  <c r="N85" i="167"/>
  <c r="O85" i="167"/>
  <c r="P85" i="167"/>
  <c r="Q85" i="167"/>
  <c r="R85" i="167"/>
  <c r="S85" i="167"/>
  <c r="T85" i="167"/>
  <c r="U85" i="167"/>
  <c r="V85" i="167"/>
  <c r="W85" i="167"/>
  <c r="X85" i="167"/>
  <c r="Y85" i="167"/>
  <c r="Z85" i="167"/>
  <c r="AA85" i="167"/>
  <c r="AB85" i="167"/>
  <c r="AC85" i="167"/>
  <c r="AD85" i="167"/>
  <c r="AE85" i="167"/>
  <c r="AF85" i="167"/>
  <c r="AG85" i="167"/>
  <c r="AH85" i="167"/>
  <c r="AI85" i="167"/>
  <c r="AJ85" i="167"/>
  <c r="AK85" i="167"/>
  <c r="AL85" i="167"/>
  <c r="AM85" i="167"/>
  <c r="AN85" i="167"/>
  <c r="AO85" i="167"/>
  <c r="AP85" i="167"/>
  <c r="AQ85" i="167"/>
  <c r="AR85" i="167"/>
  <c r="AS85" i="167"/>
  <c r="AT85" i="167"/>
  <c r="AU85" i="167"/>
  <c r="AV85" i="167"/>
  <c r="AW85" i="167"/>
  <c r="AX85" i="167"/>
  <c r="AY85" i="167"/>
  <c r="AZ85" i="167"/>
  <c r="BA85" i="167"/>
  <c r="BB85" i="167"/>
  <c r="BC85" i="167"/>
  <c r="BD85" i="167"/>
  <c r="BE85" i="167"/>
  <c r="BF85" i="167"/>
  <c r="BG85" i="167"/>
  <c r="BH85" i="167"/>
  <c r="BI85" i="167"/>
  <c r="F86" i="167"/>
  <c r="J86" i="167"/>
  <c r="K86" i="167"/>
  <c r="L86" i="167"/>
  <c r="M86" i="167"/>
  <c r="N86" i="167"/>
  <c r="O86" i="167"/>
  <c r="P86" i="167"/>
  <c r="Q86" i="167"/>
  <c r="R86" i="167"/>
  <c r="S86" i="167"/>
  <c r="T86" i="167"/>
  <c r="U86" i="167"/>
  <c r="V86" i="167"/>
  <c r="W86" i="167"/>
  <c r="X86" i="167"/>
  <c r="Y86" i="167"/>
  <c r="Z86" i="167"/>
  <c r="AA86" i="167"/>
  <c r="AB86" i="167"/>
  <c r="AC86" i="167"/>
  <c r="AD86" i="167"/>
  <c r="AE86" i="167"/>
  <c r="AF86" i="167"/>
  <c r="AG86" i="167"/>
  <c r="AH86" i="167"/>
  <c r="AI86" i="167"/>
  <c r="AJ86" i="167"/>
  <c r="AK86" i="167"/>
  <c r="AL86" i="167"/>
  <c r="AM86" i="167"/>
  <c r="AN86" i="167"/>
  <c r="AO86" i="167"/>
  <c r="AP86" i="167"/>
  <c r="AQ86" i="167"/>
  <c r="AR86" i="167"/>
  <c r="AS86" i="167"/>
  <c r="AT86" i="167"/>
  <c r="AU86" i="167"/>
  <c r="AV86" i="167"/>
  <c r="AW86" i="167"/>
  <c r="AX86" i="167"/>
  <c r="AY86" i="167"/>
  <c r="AZ86" i="167"/>
  <c r="BA86" i="167"/>
  <c r="BB86" i="167"/>
  <c r="BC86" i="167"/>
  <c r="BD86" i="167"/>
  <c r="BE86" i="167"/>
  <c r="BF86" i="167"/>
  <c r="BG86" i="167"/>
  <c r="BH86" i="167"/>
  <c r="BI86" i="167"/>
  <c r="F87" i="167"/>
  <c r="J87" i="167"/>
  <c r="K87" i="167"/>
  <c r="L87" i="167"/>
  <c r="M87" i="167"/>
  <c r="N87" i="167"/>
  <c r="O87" i="167"/>
  <c r="P87" i="167"/>
  <c r="Q87" i="167"/>
  <c r="R87" i="167"/>
  <c r="S87" i="167"/>
  <c r="T87" i="167"/>
  <c r="U87" i="167"/>
  <c r="V87" i="167"/>
  <c r="W87" i="167"/>
  <c r="X87" i="167"/>
  <c r="Y87" i="167"/>
  <c r="Z87" i="167"/>
  <c r="AA87" i="167"/>
  <c r="AB87" i="167"/>
  <c r="AC87" i="167"/>
  <c r="AD87" i="167"/>
  <c r="AE87" i="167"/>
  <c r="AF87" i="167"/>
  <c r="AG87" i="167"/>
  <c r="AH87" i="167"/>
  <c r="AI87" i="167"/>
  <c r="AJ87" i="167"/>
  <c r="AK87" i="167"/>
  <c r="AL87" i="167"/>
  <c r="AM87" i="167"/>
  <c r="AN87" i="167"/>
  <c r="AO87" i="167"/>
  <c r="AP87" i="167"/>
  <c r="AQ87" i="167"/>
  <c r="AR87" i="167"/>
  <c r="AS87" i="167"/>
  <c r="AT87" i="167"/>
  <c r="AU87" i="167"/>
  <c r="AV87" i="167"/>
  <c r="AW87" i="167"/>
  <c r="AX87" i="167"/>
  <c r="AY87" i="167"/>
  <c r="AZ87" i="167"/>
  <c r="BA87" i="167"/>
  <c r="BB87" i="167"/>
  <c r="BC87" i="167"/>
  <c r="BD87" i="167"/>
  <c r="BE87" i="167"/>
  <c r="BF87" i="167"/>
  <c r="BG87" i="167"/>
  <c r="BH87" i="167"/>
  <c r="BI87" i="167"/>
  <c r="F88" i="167"/>
  <c r="J88" i="167"/>
  <c r="K88" i="167"/>
  <c r="L88" i="167"/>
  <c r="M88" i="167"/>
  <c r="N88" i="167"/>
  <c r="O88" i="167"/>
  <c r="P88" i="167"/>
  <c r="Q88" i="167"/>
  <c r="R88" i="167"/>
  <c r="S88" i="167"/>
  <c r="T88" i="167"/>
  <c r="U88" i="167"/>
  <c r="V88" i="167"/>
  <c r="W88" i="167"/>
  <c r="X88" i="167"/>
  <c r="Y88" i="167"/>
  <c r="Z88" i="167"/>
  <c r="AA88" i="167"/>
  <c r="AB88" i="167"/>
  <c r="AC88" i="167"/>
  <c r="AD88" i="167"/>
  <c r="AE88" i="167"/>
  <c r="AF88" i="167"/>
  <c r="AG88" i="167"/>
  <c r="AH88" i="167"/>
  <c r="AI88" i="167"/>
  <c r="AJ88" i="167"/>
  <c r="AK88" i="167"/>
  <c r="AL88" i="167"/>
  <c r="AM88" i="167"/>
  <c r="AN88" i="167"/>
  <c r="AO88" i="167"/>
  <c r="AP88" i="167"/>
  <c r="AQ88" i="167"/>
  <c r="AR88" i="167"/>
  <c r="AS88" i="167"/>
  <c r="AT88" i="167"/>
  <c r="AU88" i="167"/>
  <c r="AV88" i="167"/>
  <c r="AW88" i="167"/>
  <c r="AX88" i="167"/>
  <c r="AY88" i="167"/>
  <c r="AZ88" i="167"/>
  <c r="BA88" i="167"/>
  <c r="BB88" i="167"/>
  <c r="BC88" i="167"/>
  <c r="BD88" i="167"/>
  <c r="BE88" i="167"/>
  <c r="BF88" i="167"/>
  <c r="BG88" i="167"/>
  <c r="BH88" i="167"/>
  <c r="BI88" i="167"/>
  <c r="F89" i="167"/>
  <c r="J89" i="167"/>
  <c r="K89" i="167"/>
  <c r="L89" i="167"/>
  <c r="M89" i="167"/>
  <c r="N89" i="167"/>
  <c r="O89" i="167"/>
  <c r="P89" i="167"/>
  <c r="Q89" i="167"/>
  <c r="R89" i="167"/>
  <c r="S89" i="167"/>
  <c r="T89" i="167"/>
  <c r="U89" i="167"/>
  <c r="V89" i="167"/>
  <c r="W89" i="167"/>
  <c r="X89" i="167"/>
  <c r="Y89" i="167"/>
  <c r="Z89" i="167"/>
  <c r="AA89" i="167"/>
  <c r="AB89" i="167"/>
  <c r="AC89" i="167"/>
  <c r="AD89" i="167"/>
  <c r="AE89" i="167"/>
  <c r="AF89" i="167"/>
  <c r="AG89" i="167"/>
  <c r="AH89" i="167"/>
  <c r="AI89" i="167"/>
  <c r="AJ89" i="167"/>
  <c r="AK89" i="167"/>
  <c r="AL89" i="167"/>
  <c r="AM89" i="167"/>
  <c r="AN89" i="167"/>
  <c r="AO89" i="167"/>
  <c r="AP89" i="167"/>
  <c r="AQ89" i="167"/>
  <c r="AR89" i="167"/>
  <c r="AS89" i="167"/>
  <c r="AT89" i="167"/>
  <c r="AU89" i="167"/>
  <c r="AV89" i="167"/>
  <c r="AW89" i="167"/>
  <c r="AX89" i="167"/>
  <c r="AY89" i="167"/>
  <c r="AZ89" i="167"/>
  <c r="BA89" i="167"/>
  <c r="BB89" i="167"/>
  <c r="BC89" i="167"/>
  <c r="BD89" i="167"/>
  <c r="BE89" i="167"/>
  <c r="BF89" i="167"/>
  <c r="BG89" i="167"/>
  <c r="BH89" i="167"/>
  <c r="BI89" i="167"/>
  <c r="F90" i="167"/>
  <c r="J90" i="167"/>
  <c r="K90" i="167"/>
  <c r="L90" i="167"/>
  <c r="M90" i="167"/>
  <c r="N90" i="167"/>
  <c r="O90" i="167"/>
  <c r="P90" i="167"/>
  <c r="Q90" i="167"/>
  <c r="R90" i="167"/>
  <c r="S90" i="167"/>
  <c r="T90" i="167"/>
  <c r="U90" i="167"/>
  <c r="V90" i="167"/>
  <c r="W90" i="167"/>
  <c r="X90" i="167"/>
  <c r="Y90" i="167"/>
  <c r="Z90" i="167"/>
  <c r="AA90" i="167"/>
  <c r="AB90" i="167"/>
  <c r="AC90" i="167"/>
  <c r="AD90" i="167"/>
  <c r="AE90" i="167"/>
  <c r="AF90" i="167"/>
  <c r="AG90" i="167"/>
  <c r="AH90" i="167"/>
  <c r="AI90" i="167"/>
  <c r="AJ90" i="167"/>
  <c r="AK90" i="167"/>
  <c r="AL90" i="167"/>
  <c r="AM90" i="167"/>
  <c r="AN90" i="167"/>
  <c r="AO90" i="167"/>
  <c r="AP90" i="167"/>
  <c r="AQ90" i="167"/>
  <c r="AR90" i="167"/>
  <c r="AS90" i="167"/>
  <c r="AT90" i="167"/>
  <c r="AU90" i="167"/>
  <c r="AV90" i="167"/>
  <c r="AW90" i="167"/>
  <c r="AX90" i="167"/>
  <c r="AY90" i="167"/>
  <c r="AZ90" i="167"/>
  <c r="BA90" i="167"/>
  <c r="BB90" i="167"/>
  <c r="BC90" i="167"/>
  <c r="BD90" i="167"/>
  <c r="BE90" i="167"/>
  <c r="BF90" i="167"/>
  <c r="BG90" i="167"/>
  <c r="BH90" i="167"/>
  <c r="BI90" i="167"/>
  <c r="F91" i="167"/>
  <c r="J91" i="167"/>
  <c r="K91" i="167"/>
  <c r="L91" i="167"/>
  <c r="M91" i="167"/>
  <c r="N91" i="167"/>
  <c r="O91" i="167"/>
  <c r="P91" i="167"/>
  <c r="Q91" i="167"/>
  <c r="R91" i="167"/>
  <c r="S91" i="167"/>
  <c r="T91" i="167"/>
  <c r="U91" i="167"/>
  <c r="V91" i="167"/>
  <c r="W91" i="167"/>
  <c r="X91" i="167"/>
  <c r="Y91" i="167"/>
  <c r="Z91" i="167"/>
  <c r="AA91" i="167"/>
  <c r="AB91" i="167"/>
  <c r="AC91" i="167"/>
  <c r="AD91" i="167"/>
  <c r="AE91" i="167"/>
  <c r="AF91" i="167"/>
  <c r="AG91" i="167"/>
  <c r="AH91" i="167"/>
  <c r="AI91" i="167"/>
  <c r="AJ91" i="167"/>
  <c r="AK91" i="167"/>
  <c r="AL91" i="167"/>
  <c r="AM91" i="167"/>
  <c r="AN91" i="167"/>
  <c r="AO91" i="167"/>
  <c r="AP91" i="167"/>
  <c r="AQ91" i="167"/>
  <c r="AR91" i="167"/>
  <c r="AS91" i="167"/>
  <c r="AT91" i="167"/>
  <c r="AU91" i="167"/>
  <c r="AV91" i="167"/>
  <c r="AW91" i="167"/>
  <c r="AX91" i="167"/>
  <c r="AY91" i="167"/>
  <c r="AZ91" i="167"/>
  <c r="BA91" i="167"/>
  <c r="BB91" i="167"/>
  <c r="BC91" i="167"/>
  <c r="BD91" i="167"/>
  <c r="BE91" i="167"/>
  <c r="BF91" i="167"/>
  <c r="BG91" i="167"/>
  <c r="BH91" i="167"/>
  <c r="BI91" i="167"/>
  <c r="I91" i="167"/>
  <c r="G91" i="167"/>
  <c r="I90" i="167"/>
  <c r="G90" i="167"/>
  <c r="I89" i="167"/>
  <c r="G89" i="167"/>
  <c r="I88" i="167"/>
  <c r="G88" i="167"/>
  <c r="I87" i="167"/>
  <c r="G87" i="167"/>
  <c r="I86" i="167"/>
  <c r="G86" i="167"/>
  <c r="I85" i="167"/>
  <c r="G85" i="167"/>
  <c r="I84" i="167"/>
  <c r="G84" i="167"/>
  <c r="I83" i="167"/>
  <c r="G83" i="167"/>
  <c r="I82" i="167"/>
  <c r="G82" i="167"/>
  <c r="I81" i="167"/>
  <c r="G81" i="167"/>
  <c r="I80" i="167"/>
  <c r="G80" i="167"/>
  <c r="I79" i="167"/>
  <c r="G79" i="167"/>
  <c r="I78" i="167"/>
  <c r="G78" i="167"/>
  <c r="I77" i="167"/>
  <c r="G77" i="167"/>
  <c r="G76" i="167"/>
  <c r="I75" i="167"/>
  <c r="G75" i="167"/>
  <c r="I74" i="167"/>
  <c r="G74" i="167"/>
  <c r="I73" i="167"/>
  <c r="G73" i="167"/>
  <c r="I72" i="167"/>
  <c r="I98" i="167" s="1"/>
  <c r="G72" i="167"/>
  <c r="I71" i="167"/>
  <c r="G71" i="167"/>
  <c r="I70" i="167"/>
  <c r="G70" i="167"/>
  <c r="I69" i="167"/>
  <c r="G69" i="167"/>
  <c r="I68" i="167"/>
  <c r="G68" i="167"/>
  <c r="I67" i="167"/>
  <c r="G67" i="167"/>
  <c r="I66" i="167"/>
  <c r="G66" i="167"/>
  <c r="I65" i="167"/>
  <c r="G65" i="167"/>
  <c r="I64" i="167"/>
  <c r="G64" i="167"/>
  <c r="I63" i="167"/>
  <c r="G63" i="167"/>
  <c r="I62" i="167"/>
  <c r="G62" i="167"/>
  <c r="I61" i="167"/>
  <c r="G61" i="167"/>
  <c r="I60" i="167"/>
  <c r="G60" i="167"/>
  <c r="I59" i="167"/>
  <c r="I97" i="167" s="1"/>
  <c r="G59" i="167"/>
  <c r="I58" i="167"/>
  <c r="G58" i="167"/>
  <c r="I57" i="167"/>
  <c r="G57" i="167"/>
  <c r="I56" i="167"/>
  <c r="G56" i="167"/>
  <c r="I55" i="167"/>
  <c r="G55" i="167"/>
  <c r="I54" i="167"/>
  <c r="G54" i="167"/>
  <c r="BI44" i="167"/>
  <c r="BI96" i="167" s="1"/>
  <c r="BH44" i="167"/>
  <c r="BH96" i="167" s="1"/>
  <c r="BG44" i="167"/>
  <c r="BG96" i="167" s="1"/>
  <c r="BF44" i="167"/>
  <c r="BF96" i="167" s="1"/>
  <c r="BE44" i="167"/>
  <c r="BE96" i="167" s="1"/>
  <c r="BD44" i="167"/>
  <c r="BD96" i="167" s="1"/>
  <c r="BC44" i="167"/>
  <c r="BC96" i="167" s="1"/>
  <c r="BB44" i="167"/>
  <c r="BB96" i="167" s="1"/>
  <c r="BA44" i="167"/>
  <c r="BA96" i="167" s="1"/>
  <c r="AZ44" i="167"/>
  <c r="AZ96" i="167" s="1"/>
  <c r="AY44" i="167"/>
  <c r="AY96" i="167" s="1"/>
  <c r="AX44" i="167"/>
  <c r="AX96" i="167" s="1"/>
  <c r="AW44" i="167"/>
  <c r="AW96" i="167" s="1"/>
  <c r="AV44" i="167"/>
  <c r="AV96" i="167" s="1"/>
  <c r="AU44" i="167"/>
  <c r="AU96" i="167" s="1"/>
  <c r="AT44" i="167"/>
  <c r="AT96" i="167" s="1"/>
  <c r="AS44" i="167"/>
  <c r="AS96" i="167" s="1"/>
  <c r="AR44" i="167"/>
  <c r="AR96" i="167" s="1"/>
  <c r="AQ44" i="167"/>
  <c r="AQ96" i="167" s="1"/>
  <c r="AP44" i="167"/>
  <c r="AP96" i="167" s="1"/>
  <c r="AO44" i="167"/>
  <c r="AO96" i="167" s="1"/>
  <c r="AN44" i="167"/>
  <c r="AN96" i="167" s="1"/>
  <c r="AM44" i="167"/>
  <c r="AM96" i="167" s="1"/>
  <c r="AL44" i="167"/>
  <c r="AL96" i="167" s="1"/>
  <c r="AK44" i="167"/>
  <c r="AK96" i="167" s="1"/>
  <c r="AJ44" i="167"/>
  <c r="AJ96" i="167" s="1"/>
  <c r="AI44" i="167"/>
  <c r="AI96" i="167" s="1"/>
  <c r="AH44" i="167"/>
  <c r="AH96" i="167" s="1"/>
  <c r="AG44" i="167"/>
  <c r="AG96" i="167" s="1"/>
  <c r="AF44" i="167"/>
  <c r="AF96" i="167" s="1"/>
  <c r="AE44" i="167"/>
  <c r="AE96" i="167" s="1"/>
  <c r="AD44" i="167"/>
  <c r="AD96" i="167" s="1"/>
  <c r="AC44" i="167"/>
  <c r="AC96" i="167" s="1"/>
  <c r="AB44" i="167"/>
  <c r="AB96" i="167" s="1"/>
  <c r="AA44" i="167"/>
  <c r="AA96" i="167" s="1"/>
  <c r="Z44" i="167"/>
  <c r="Z96" i="167" s="1"/>
  <c r="Y44" i="167"/>
  <c r="Y96" i="167" s="1"/>
  <c r="X44" i="167"/>
  <c r="X96" i="167" s="1"/>
  <c r="W44" i="167"/>
  <c r="W96" i="167" s="1"/>
  <c r="V44" i="167"/>
  <c r="V96" i="167" s="1"/>
  <c r="U44" i="167"/>
  <c r="U96" i="167" s="1"/>
  <c r="T44" i="167"/>
  <c r="T96" i="167" s="1"/>
  <c r="S44" i="167"/>
  <c r="S96" i="167" s="1"/>
  <c r="R44" i="167"/>
  <c r="R96" i="167" s="1"/>
  <c r="Q44" i="167"/>
  <c r="Q96" i="167" s="1"/>
  <c r="P44" i="167"/>
  <c r="P96" i="167" s="1"/>
  <c r="O44" i="167"/>
  <c r="O96" i="167" s="1"/>
  <c r="N44" i="167"/>
  <c r="N96" i="167" s="1"/>
  <c r="M44" i="167"/>
  <c r="M96" i="167" s="1"/>
  <c r="L44" i="167"/>
  <c r="L96" i="167" s="1"/>
  <c r="K44" i="167"/>
  <c r="K96" i="167" s="1"/>
  <c r="J44" i="167"/>
  <c r="J96" i="167" s="1"/>
  <c r="I44" i="167"/>
  <c r="G44" i="167" s="1"/>
  <c r="F44" i="167"/>
  <c r="F92" i="167"/>
  <c r="I53" i="167"/>
  <c r="G53" i="167"/>
  <c r="I51" i="167"/>
  <c r="G51" i="167"/>
  <c r="I50" i="167"/>
  <c r="G50" i="167"/>
  <c r="I49" i="167"/>
  <c r="G49" i="167"/>
  <c r="I48" i="167"/>
  <c r="G48" i="167"/>
  <c r="I47" i="167"/>
  <c r="G47" i="167"/>
  <c r="I46" i="167"/>
  <c r="G46" i="167"/>
  <c r="I45" i="167"/>
  <c r="G45" i="167" s="1"/>
  <c r="BI98" i="167" l="1"/>
  <c r="BF98" i="167"/>
  <c r="BC98" i="167"/>
  <c r="AC98" i="167"/>
  <c r="Q98" i="167"/>
  <c r="BI97" i="167"/>
  <c r="BI99" i="167" s="1"/>
  <c r="BF97" i="167"/>
  <c r="BF99" i="167" s="1"/>
  <c r="BC97" i="167"/>
  <c r="BC99" i="167" s="1"/>
  <c r="AC97" i="167"/>
  <c r="AC99" i="167" s="1"/>
  <c r="Q97" i="167"/>
  <c r="Q99" i="167" s="1"/>
  <c r="I96" i="167"/>
  <c r="BH98" i="167"/>
  <c r="BG98" i="167"/>
  <c r="BE98" i="167"/>
  <c r="BD98" i="167"/>
  <c r="BB98" i="167"/>
  <c r="BA98" i="167"/>
  <c r="AZ98" i="167"/>
  <c r="AY98" i="167"/>
  <c r="AX98" i="167"/>
  <c r="AW98" i="167"/>
  <c r="AV98" i="167"/>
  <c r="AU98" i="167"/>
  <c r="AT98" i="167"/>
  <c r="AS98" i="167"/>
  <c r="AR98" i="167"/>
  <c r="AQ98" i="167"/>
  <c r="AP98" i="167"/>
  <c r="AO98" i="167"/>
  <c r="AN98" i="167"/>
  <c r="AM98" i="167"/>
  <c r="AL98" i="167"/>
  <c r="AK98" i="167"/>
  <c r="AJ98" i="167"/>
  <c r="AI98" i="167"/>
  <c r="AH98" i="167"/>
  <c r="AG98" i="167"/>
  <c r="AF98" i="167"/>
  <c r="AE98" i="167"/>
  <c r="AD98" i="167"/>
  <c r="AB98" i="167"/>
  <c r="AA98" i="167"/>
  <c r="Z98" i="167"/>
  <c r="Y98" i="167"/>
  <c r="X98" i="167"/>
  <c r="W98" i="167"/>
  <c r="V98" i="167"/>
  <c r="U98" i="167"/>
  <c r="T98" i="167"/>
  <c r="S98" i="167"/>
  <c r="R98" i="167"/>
  <c r="P98" i="167"/>
  <c r="O98" i="167"/>
  <c r="N98" i="167"/>
  <c r="M98" i="167"/>
  <c r="L98" i="167"/>
  <c r="K98" i="167"/>
  <c r="J98" i="167"/>
  <c r="G98" i="167" s="1"/>
  <c r="BH97" i="167"/>
  <c r="BH99" i="167" s="1"/>
  <c r="BG97" i="167"/>
  <c r="BG99" i="167" s="1"/>
  <c r="BE97" i="167"/>
  <c r="BE99" i="167" s="1"/>
  <c r="BD97" i="167"/>
  <c r="BD99" i="167" s="1"/>
  <c r="BB97" i="167"/>
  <c r="BB99" i="167" s="1"/>
  <c r="BA97" i="167"/>
  <c r="BA99" i="167" s="1"/>
  <c r="AZ97" i="167"/>
  <c r="AZ99" i="167" s="1"/>
  <c r="AY97" i="167"/>
  <c r="AY99" i="167" s="1"/>
  <c r="AX97" i="167"/>
  <c r="AX99" i="167" s="1"/>
  <c r="AW97" i="167"/>
  <c r="AW99" i="167" s="1"/>
  <c r="AV97" i="167"/>
  <c r="AV99" i="167" s="1"/>
  <c r="AU97" i="167"/>
  <c r="AU99" i="167" s="1"/>
  <c r="AT97" i="167"/>
  <c r="AT99" i="167" s="1"/>
  <c r="AS97" i="167"/>
  <c r="AS99" i="167" s="1"/>
  <c r="AR97" i="167"/>
  <c r="AR99" i="167" s="1"/>
  <c r="AQ97" i="167"/>
  <c r="AQ99" i="167" s="1"/>
  <c r="AP97" i="167"/>
  <c r="AP99" i="167" s="1"/>
  <c r="AO97" i="167"/>
  <c r="AO99" i="167" s="1"/>
  <c r="AN97" i="167"/>
  <c r="AN99" i="167" s="1"/>
  <c r="AM97" i="167"/>
  <c r="AM99" i="167" s="1"/>
  <c r="AL97" i="167"/>
  <c r="AL99" i="167" s="1"/>
  <c r="AK97" i="167"/>
  <c r="AK99" i="167" s="1"/>
  <c r="AJ97" i="167"/>
  <c r="AJ99" i="167" s="1"/>
  <c r="AI97" i="167"/>
  <c r="AI99" i="167" s="1"/>
  <c r="AH97" i="167"/>
  <c r="AH99" i="167" s="1"/>
  <c r="AG97" i="167"/>
  <c r="AG99" i="167" s="1"/>
  <c r="AF97" i="167"/>
  <c r="AF99" i="167" s="1"/>
  <c r="AE97" i="167"/>
  <c r="AE99" i="167" s="1"/>
  <c r="AD97" i="167"/>
  <c r="AD99" i="167" s="1"/>
  <c r="AB97" i="167"/>
  <c r="AB99" i="167" s="1"/>
  <c r="AA97" i="167"/>
  <c r="AA99" i="167" s="1"/>
  <c r="Z97" i="167"/>
  <c r="Z99" i="167" s="1"/>
  <c r="Y97" i="167"/>
  <c r="Y99" i="167" s="1"/>
  <c r="X97" i="167"/>
  <c r="X99" i="167" s="1"/>
  <c r="W97" i="167"/>
  <c r="W99" i="167" s="1"/>
  <c r="V97" i="167"/>
  <c r="V99" i="167" s="1"/>
  <c r="U97" i="167"/>
  <c r="U99" i="167" s="1"/>
  <c r="T97" i="167"/>
  <c r="T99" i="167" s="1"/>
  <c r="S97" i="167"/>
  <c r="S99" i="167" s="1"/>
  <c r="R97" i="167"/>
  <c r="R99" i="167" s="1"/>
  <c r="P97" i="167"/>
  <c r="P99" i="167" s="1"/>
  <c r="O97" i="167"/>
  <c r="O99" i="167" s="1"/>
  <c r="N97" i="167"/>
  <c r="N99" i="167" s="1"/>
  <c r="M97" i="167"/>
  <c r="M99" i="167" s="1"/>
  <c r="L97" i="167"/>
  <c r="L99" i="167" s="1"/>
  <c r="K97" i="167"/>
  <c r="K99" i="167" s="1"/>
  <c r="J97" i="167"/>
  <c r="G92" i="167"/>
  <c r="J99" i="167" l="1"/>
  <c r="G97" i="167"/>
  <c r="I99" i="167"/>
  <c r="G96" i="167"/>
  <c r="G99" i="16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<sst xmlns="http://schemas.openxmlformats.org/spreadsheetml/2006/main" count="28155" uniqueCount="1482">
  <si>
    <t>Datos Generales</t>
  </si>
  <si>
    <t>Area Techada (m2)</t>
  </si>
  <si>
    <t>Area del terreno (m2)</t>
  </si>
  <si>
    <t xml:space="preserve">Plazo de ejecución (meses) </t>
  </si>
  <si>
    <t>Area Techada Escalera  (m2)</t>
  </si>
  <si>
    <t>Opciones Adicionales</t>
  </si>
  <si>
    <t>INCLUIR DEMOLICIONES</t>
  </si>
  <si>
    <t xml:space="preserve">INCLUIR COLUMNETAS Y VIGUETAS DE CONFINAMIENTO </t>
  </si>
  <si>
    <t>SI</t>
  </si>
  <si>
    <t>NO</t>
  </si>
  <si>
    <t>Cimentación</t>
  </si>
  <si>
    <t xml:space="preserve">TIPO DE CIMENTACION </t>
  </si>
  <si>
    <t>Numero de pisos</t>
  </si>
  <si>
    <t>Área de cimentación (m2)</t>
  </si>
  <si>
    <t xml:space="preserve">ZAPATAS Y VIGAS DE CIMENTACION </t>
  </si>
  <si>
    <t xml:space="preserve">PLATEA DE CIMENTACIÓN </t>
  </si>
  <si>
    <t>Ambientes</t>
  </si>
  <si>
    <t xml:space="preserve">Cantidad  </t>
  </si>
  <si>
    <t>Area  (m2)</t>
  </si>
  <si>
    <t xml:space="preserve">BIBLIOTECA </t>
  </si>
  <si>
    <t>LABORATORIO</t>
  </si>
  <si>
    <t>ALMACÉN MAT. DEP.</t>
  </si>
  <si>
    <t>SUM</t>
  </si>
  <si>
    <t>MÓDULO DE CONECTIVIDAD</t>
  </si>
  <si>
    <t>DIRECCIÓN ADM.</t>
  </si>
  <si>
    <t>SUBDIRECCIÓN</t>
  </si>
  <si>
    <t>SALA DE REUNIONES</t>
  </si>
  <si>
    <t>SECRETARÍA</t>
  </si>
  <si>
    <t>ÁREA DE ESPERA</t>
  </si>
  <si>
    <t>COORDINACIÓN ADMINISTRATIVA</t>
  </si>
  <si>
    <t>ARCHIVO</t>
  </si>
  <si>
    <t>TALLER CREATIVO PRIM</t>
  </si>
  <si>
    <t>TALLER CREATIVO SEC</t>
  </si>
  <si>
    <t>ECONOMATO</t>
  </si>
  <si>
    <t>COORDINACIÓN PEDAGÓGICA</t>
  </si>
  <si>
    <t>TOPICO</t>
  </si>
  <si>
    <t>SALA DE PROFESORES</t>
  </si>
  <si>
    <t>TIENDA ESCOLAR</t>
  </si>
  <si>
    <t xml:space="preserve">ALMACÉN </t>
  </si>
  <si>
    <t>SSHH ADM. - HOMBRES</t>
  </si>
  <si>
    <t>SSHH ADM. - MUJERES</t>
  </si>
  <si>
    <t>SSHH INICIAL - HOMBRES</t>
  </si>
  <si>
    <t>SSHH INICIAL - MUJERES</t>
  </si>
  <si>
    <t>SSHH PRIM - HOMBRES</t>
  </si>
  <si>
    <t>SSHH PRIM - MUJERES</t>
  </si>
  <si>
    <t>SSHH SEC - HOMBRES</t>
  </si>
  <si>
    <t>SSHH SEC - MUJERES</t>
  </si>
  <si>
    <t>VESTUARIOS - HOMBRES</t>
  </si>
  <si>
    <t>VESTUARIOS - MUJERES</t>
  </si>
  <si>
    <t>COCINA INICIAL</t>
  </si>
  <si>
    <t>COCINA PRIM -SEC</t>
  </si>
  <si>
    <t>OFICINA DE BIENESTAR</t>
  </si>
  <si>
    <t>LACTARIO</t>
  </si>
  <si>
    <t>CTO ELÉCTRICO</t>
  </si>
  <si>
    <t>DEP. MATERIAL DEPORTIVO</t>
  </si>
  <si>
    <t>DEPÓSITO</t>
  </si>
  <si>
    <t>GUARDIANÍA</t>
  </si>
  <si>
    <t>CUARTO DE LIMPIEZA</t>
  </si>
  <si>
    <t>AULAS CICLO I</t>
  </si>
  <si>
    <t>AULAS CICLO II</t>
  </si>
  <si>
    <t>AULAS PRIMARIA</t>
  </si>
  <si>
    <t>AULAS SECUNDARIA</t>
  </si>
  <si>
    <t>AULAS PSICOMOTRICIDAD</t>
  </si>
  <si>
    <t>AULA DE INNOVACION PRIM</t>
  </si>
  <si>
    <t>AULA DE INNOVACION SEC</t>
  </si>
  <si>
    <t xml:space="preserve">TALLER EPT </t>
  </si>
  <si>
    <t>MAESTRANZA</t>
  </si>
  <si>
    <t>RESIDUOS</t>
  </si>
  <si>
    <t xml:space="preserve">CIRCULACIÓN </t>
  </si>
  <si>
    <t>ESCALERA PRIM</t>
  </si>
  <si>
    <t>ESCALERA SEC</t>
  </si>
  <si>
    <t>AREA DE INGRESO</t>
  </si>
  <si>
    <t>Exteriores</t>
  </si>
  <si>
    <t>Area</t>
  </si>
  <si>
    <t>AREAS VERDES</t>
  </si>
  <si>
    <t>LOSA DEPORTIVA</t>
  </si>
  <si>
    <t>COBERTURA DE LOSA DEPORTIVA</t>
  </si>
  <si>
    <t>PATIO DE INICIAL</t>
  </si>
  <si>
    <t>COBERTURA PATIO DE INICIAL</t>
  </si>
  <si>
    <t>VEREDAS Y RAMPAS DE CONCRETO</t>
  </si>
  <si>
    <t>PAVIMENTO RIGIDO VEHICULAR</t>
  </si>
  <si>
    <t>CERCO PERIMETRICO H=3.00M</t>
  </si>
  <si>
    <t xml:space="preserve">Adicionales </t>
  </si>
  <si>
    <t>ASTA DE BANDERA</t>
  </si>
  <si>
    <t>ESTACIONAMIENTO DE BICICLETAS</t>
  </si>
  <si>
    <t>PORTADA DE INGRESO (PORTON METALICO)</t>
  </si>
  <si>
    <t>LAMAS EN PASADIZOS</t>
  </si>
  <si>
    <t>ML</t>
  </si>
  <si>
    <t>Categoría</t>
  </si>
  <si>
    <t>Obras provisionales</t>
  </si>
  <si>
    <t>Area Techada</t>
  </si>
  <si>
    <t>Area del terreno</t>
  </si>
  <si>
    <t xml:space="preserve">Plazo de ejecución </t>
  </si>
  <si>
    <t>Incluye demoliciones</t>
  </si>
  <si>
    <t>CT</t>
  </si>
  <si>
    <t>Área de cimentación</t>
  </si>
  <si>
    <t>#pisos</t>
  </si>
  <si>
    <t>Tipo de cimentacion</t>
  </si>
  <si>
    <t>zapatas y vigas de cimentación</t>
  </si>
  <si>
    <t>platea de cimentación</t>
  </si>
  <si>
    <t>Estructura</t>
  </si>
  <si>
    <t>Incluye columnetas y viguetas</t>
  </si>
  <si>
    <t>Costo x m2</t>
  </si>
  <si>
    <t>Area Techada escalera</t>
  </si>
  <si>
    <t xml:space="preserve">Area </t>
  </si>
  <si>
    <t>Total Area</t>
  </si>
  <si>
    <t>#AMBIENTES</t>
  </si>
  <si>
    <t>Area total</t>
  </si>
  <si>
    <t>COBERTURA LOSA DEPORTIVA</t>
  </si>
  <si>
    <t xml:space="preserve">PATIO DE INICIAL </t>
  </si>
  <si>
    <t xml:space="preserve">COBERTURA PATIO DE INICIAL </t>
  </si>
  <si>
    <t>CERCO PERIMETRICO H=3.00m</t>
  </si>
  <si>
    <t>PORTADA DE INGRESO  (PORTON METALICO)</t>
  </si>
  <si>
    <t>INSTALACIONES EXTERIORES</t>
  </si>
  <si>
    <t>SISTEMA DE BOMBEO DE PRESIÓN CONSTANTE</t>
  </si>
  <si>
    <t>INSTALACIONES SANITARIAS EXTERIORES INC. CANALETAS DE EVACUACIÓN PLUVIAL</t>
  </si>
  <si>
    <t>SISTEMA DE AGUA CONTRA INCENDIOS (RED CONTRA INCENDIOS, GABINETES)</t>
  </si>
  <si>
    <t>COSTO DIRECTO</t>
  </si>
  <si>
    <t xml:space="preserve">Estructura </t>
  </si>
  <si>
    <t xml:space="preserve">Arquitectura  </t>
  </si>
  <si>
    <t>Sanitarias</t>
  </si>
  <si>
    <t>Electricas</t>
  </si>
  <si>
    <t>=</t>
  </si>
  <si>
    <t>Comunicaciones</t>
  </si>
  <si>
    <t>Cant.</t>
  </si>
  <si>
    <t>meta</t>
  </si>
  <si>
    <t xml:space="preserve">Costo </t>
  </si>
  <si>
    <t>Unidad</t>
  </si>
  <si>
    <t>M2</t>
  </si>
  <si>
    <t>EXTERIORES</t>
  </si>
  <si>
    <t>UND</t>
  </si>
  <si>
    <t xml:space="preserve">UND </t>
  </si>
  <si>
    <t>Metrado</t>
  </si>
  <si>
    <t>C.U</t>
  </si>
  <si>
    <t>Parcial</t>
  </si>
  <si>
    <t>Total</t>
  </si>
  <si>
    <t>OBRAS PROVISIONALES, PRELIMINARES, SEGURIDAD Y SALUD EN EL TRABAJO Y PLAN DE CONTINGENCIA</t>
  </si>
  <si>
    <t xml:space="preserve">OBRAS PROVISIONALES </t>
  </si>
  <si>
    <t>1.1.1</t>
  </si>
  <si>
    <t>CONSTRUCCIONES PROVISIONALES</t>
  </si>
  <si>
    <t>1.1.1.1</t>
  </si>
  <si>
    <t>OFICINAS DE RESIDENCIA Y SUPERVISIÓN</t>
  </si>
  <si>
    <t>m2</t>
  </si>
  <si>
    <t>1.1.1.2</t>
  </si>
  <si>
    <t>ALMACENES DE OBRA</t>
  </si>
  <si>
    <t>1.1.1.3</t>
  </si>
  <si>
    <t>CASETAS DE GUARDIANÍA</t>
  </si>
  <si>
    <t>1.1.1.4</t>
  </si>
  <si>
    <t>COMEDOR PARA PERSONAL DE OBRA</t>
  </si>
  <si>
    <t>1.1.1.5</t>
  </si>
  <si>
    <t>VESTUARIO PARA PERSONAL DE OBRA</t>
  </si>
  <si>
    <t>1.1.1.6</t>
  </si>
  <si>
    <t>CERCO PERIMÉTRICO DE MALLA ARPILLERA</t>
  </si>
  <si>
    <t>m</t>
  </si>
  <si>
    <t>1.1.1.7</t>
  </si>
  <si>
    <t>SERVICIOS HIGIÉNICOS</t>
  </si>
  <si>
    <t>1.1.1.8</t>
  </si>
  <si>
    <t>CARTEL DE IDENTIFICACIÓN DE LA OBRA</t>
  </si>
  <si>
    <t>und</t>
  </si>
  <si>
    <t>1.1.2</t>
  </si>
  <si>
    <t>INSTALACIONES PROVISIONALES</t>
  </si>
  <si>
    <t>1.1.2.1</t>
  </si>
  <si>
    <t>CONEXIÓN E INSTALACIÓN DE AGUA</t>
  </si>
  <si>
    <t>glb</t>
  </si>
  <si>
    <t>1.1.2.2</t>
  </si>
  <si>
    <t>CONSUMO Y MANTENIMIENTO DE AGUA PARA LA CONSTRUCCIÓN</t>
  </si>
  <si>
    <t>mes</t>
  </si>
  <si>
    <t>1.1.2.3</t>
  </si>
  <si>
    <t>CONEXIÓN E INSTALACIÓN DE ENERGÍA ELÉCTRICA</t>
  </si>
  <si>
    <t>1.1.2.4</t>
  </si>
  <si>
    <t>CONSUMO Y MANTENIMIENTO DE ENERGÍA ELÉCTRICA</t>
  </si>
  <si>
    <t>TRABAJOS PRELIMINARES</t>
  </si>
  <si>
    <t>1.2.1</t>
  </si>
  <si>
    <t>LIMPIEZA DEL TERRENO</t>
  </si>
  <si>
    <t>1.2.1.1</t>
  </si>
  <si>
    <t>LIMPIEZA DEL TERRENO MANUAL</t>
  </si>
  <si>
    <t>1.2.1.2</t>
  </si>
  <si>
    <t>ELIMINACIÓN DE OBSTRUCCIONES</t>
  </si>
  <si>
    <t>1.2.2</t>
  </si>
  <si>
    <t>MOVILIZACIÓN DE CAMPAMENTO, MAQUINARIA Y HERRAMIENTAS</t>
  </si>
  <si>
    <t>1.2.2.1</t>
  </si>
  <si>
    <t>MOVILIZACIÓN DE EQUIPOS Y HERRAMIENTAS</t>
  </si>
  <si>
    <t>1.2.2.2</t>
  </si>
  <si>
    <t>TRANSPORTE DE MATERIALES A LA OBRA</t>
  </si>
  <si>
    <t>1.2.3</t>
  </si>
  <si>
    <t>TRAZOS, NIVELES Y REPLANTEO</t>
  </si>
  <si>
    <t>1.2.3.1</t>
  </si>
  <si>
    <t>TRAZO Y REPLANTEO PRELIMINAR</t>
  </si>
  <si>
    <t>1.2.3.2</t>
  </si>
  <si>
    <t>TRAZO NIVELACIÓN Y REPLANTEO DURANTE EL PROCESO</t>
  </si>
  <si>
    <t>PLAN DE SEGURIDAD Y SALUD EN EL TRABAJO</t>
  </si>
  <si>
    <t>1.3.1</t>
  </si>
  <si>
    <t>Equipo de seguridad y salud</t>
  </si>
  <si>
    <t>1.3.1.1</t>
  </si>
  <si>
    <t>EQUIPOS DE PROTECCIÓN INDIVIDUAL</t>
  </si>
  <si>
    <t>1.3.1.2</t>
  </si>
  <si>
    <t>EQUIPOS DE PROTECCIÓN COLECTIVA</t>
  </si>
  <si>
    <t>1.3.1.3</t>
  </si>
  <si>
    <t>SEÑALIZACIÓN TEMPORAL DE SEGURIDAD</t>
  </si>
  <si>
    <t>1.3.1.4</t>
  </si>
  <si>
    <t>PROGRAMA DE CAPACITACIÓN EN SEGURIDAD Y SALUD</t>
  </si>
  <si>
    <t>1.3.1.5</t>
  </si>
  <si>
    <t>RECURSOS PARA RESPUESTA ANTE EMERGENCIAS</t>
  </si>
  <si>
    <t>1.3.1.6</t>
  </si>
  <si>
    <t>PROGRAMA DE PREVENCIÓN Y CONTROL</t>
  </si>
  <si>
    <t>1.3.1.7</t>
  </si>
  <si>
    <t>EXAMEN MÉDICO GENERAL</t>
  </si>
  <si>
    <t>PLAN DE MANEJO AMBIENTAL</t>
  </si>
  <si>
    <t>1.4.1</t>
  </si>
  <si>
    <t>PROGRAMA DE PREVENCIÓN Y MITIGACIÓN AMBIENTAL</t>
  </si>
  <si>
    <t>1.4.1.1</t>
  </si>
  <si>
    <t>PREVENCIÓN Y MITIGACIÓN DE IMPACTOS</t>
  </si>
  <si>
    <t>m3</t>
  </si>
  <si>
    <t>1.4.1.2</t>
  </si>
  <si>
    <t>IMPLEMENTACIÓN DE ÁREA DE SEÑALIZACIÓN</t>
  </si>
  <si>
    <t>1.4.2</t>
  </si>
  <si>
    <t>PROGRAMA DE EDUCACIÓN Y CAPACITACIÓN AMBIENTAL</t>
  </si>
  <si>
    <t>1.4.2.1</t>
  </si>
  <si>
    <t>CHARLAS DE SENSIBILIZACIÓN AMBIENTAL</t>
  </si>
  <si>
    <t>1.4.3</t>
  </si>
  <si>
    <t>PROGRAMA DE SEGUIMIENTO, CONTROL Y VIGILANCIA AMBIENTAL</t>
  </si>
  <si>
    <t>1.4.3.1</t>
  </si>
  <si>
    <t>MONITOREO DE CALIDAD AMBIENTAL</t>
  </si>
  <si>
    <t>pto</t>
  </si>
  <si>
    <t>1.4.4</t>
  </si>
  <si>
    <t>PROGRAMA DE MANEJO DE RESIDUOS SÓLIDOS</t>
  </si>
  <si>
    <t>1.4.4.1</t>
  </si>
  <si>
    <t>Manejo de residuos peligrosos</t>
  </si>
  <si>
    <t>1.4.4.1.1</t>
  </si>
  <si>
    <t>ADQUISICIÓN DE CONTENEDORES PARA RESIDUOS PELIGROSOS</t>
  </si>
  <si>
    <t>1.4.4.1.2</t>
  </si>
  <si>
    <t>RECOLECCIÓN DE RESIDUOS PELIGROSOS</t>
  </si>
  <si>
    <t>1.4.4.1.3</t>
  </si>
  <si>
    <t>ELIMINACIÓN Y TRANSPORTE DE RESIDUOS PELIGROSOS</t>
  </si>
  <si>
    <t>1.4.4.2</t>
  </si>
  <si>
    <t>Manejo de residuos no peligrosos</t>
  </si>
  <si>
    <t>1.4.4.2.1</t>
  </si>
  <si>
    <t>ACONDICIONAMIENTO</t>
  </si>
  <si>
    <t>1.4.4.2.2</t>
  </si>
  <si>
    <t>ADQUISICIÓN DE CONTENEDORES PARA RESIDUOS NO PELIGROSOS</t>
  </si>
  <si>
    <t>1.4.4.2.3</t>
  </si>
  <si>
    <t>RECOLECCIÓN DE RESIDUOS NO PELIGROSOS</t>
  </si>
  <si>
    <t>1.4.4.2.4</t>
  </si>
  <si>
    <t>DISPOSICIÓN FINAL DE RESIDUOS NO PELIGROSOS</t>
  </si>
  <si>
    <t>1.4.4.3</t>
  </si>
  <si>
    <t>Manejo de residuos valorizables</t>
  </si>
  <si>
    <t>1.4.4.3.1</t>
  </si>
  <si>
    <t>CLASIFICACIÓN DE RESIDUOS VALORIZABLES</t>
  </si>
  <si>
    <t>1.4.4.3.2</t>
  </si>
  <si>
    <t>DISPOSICIÓN FINAL</t>
  </si>
  <si>
    <t>1.4.5</t>
  </si>
  <si>
    <t>PROGRAMA DE CONTINGENCIA</t>
  </si>
  <si>
    <t>1.4.5.1</t>
  </si>
  <si>
    <t>CONTINGENCIA ANTE DERRAMES</t>
  </si>
  <si>
    <t>1.4.6</t>
  </si>
  <si>
    <t>PROGRAMA DE CIERRE Y ABANDONO</t>
  </si>
  <si>
    <t>1.4.6.1</t>
  </si>
  <si>
    <t>MANEJO DE RESIDUOS DE DESINSTALACIÓN</t>
  </si>
  <si>
    <t>1.4.6.2</t>
  </si>
  <si>
    <t>TRASLADO Y DISPOSICIÓN FINAL DE RESIDUOS</t>
  </si>
  <si>
    <t>1.4.6.3</t>
  </si>
  <si>
    <t>REHABILITACIÓN DE SUELOS AFECTADOS</t>
  </si>
  <si>
    <t>1.4.6.4</t>
  </si>
  <si>
    <t>NIVELACIÓN Y COMPACTACIÓN</t>
  </si>
  <si>
    <t>DEMOLICIONES</t>
  </si>
  <si>
    <t>1.5.1</t>
  </si>
  <si>
    <t>DESMONTAJE</t>
  </si>
  <si>
    <t>1.5.1.1</t>
  </si>
  <si>
    <t>DESMONTAJE DE TECHO DE TEJA ANDINA + ESTRUCTURA DE MADERA</t>
  </si>
  <si>
    <t>1.5.1.2</t>
  </si>
  <si>
    <t>DESMONTAJE DE TECHO DE CALAMINA + ESTRUCTURA DE MADERA</t>
  </si>
  <si>
    <t>1.5.1.3</t>
  </si>
  <si>
    <t>DESMONTAJE DE CIELORRASO EXISTENTE</t>
  </si>
  <si>
    <t>1.5.1.4</t>
  </si>
  <si>
    <t>DESMONTAJE DE PUERTAS METÁLICAS EXISTENTES</t>
  </si>
  <si>
    <t>1.5.1.5</t>
  </si>
  <si>
    <t>DESMONTAJE DE PUERTAS DE MADERA EXISTENTES</t>
  </si>
  <si>
    <t>1.5.1.6</t>
  </si>
  <si>
    <t>DESMONTAJE DE VENTANAS EXISTENTES</t>
  </si>
  <si>
    <t>1.5.1.7</t>
  </si>
  <si>
    <t>DESMONTAJE DE PISO DE MADERA</t>
  </si>
  <si>
    <t>1.5.2</t>
  </si>
  <si>
    <t>1.5.2.1</t>
  </si>
  <si>
    <t>DEMOLICIÓN MANUAL DE PISO DE CONCRETO</t>
  </si>
  <si>
    <t>1.5.2.2</t>
  </si>
  <si>
    <t>DEMOLICIÓN MANUAL DE MURO DE TAPIAL</t>
  </si>
  <si>
    <t xml:space="preserve">Partida </t>
  </si>
  <si>
    <t>Rendimiento m2/día</t>
  </si>
  <si>
    <t>m2/dia</t>
  </si>
  <si>
    <t>M.O</t>
  </si>
  <si>
    <t>EQ</t>
  </si>
  <si>
    <t>Costo unitario directo</t>
  </si>
  <si>
    <t>Código</t>
  </si>
  <si>
    <t>Descripción Recurso</t>
  </si>
  <si>
    <t>Cuadrilla</t>
  </si>
  <si>
    <t>Cantidad</t>
  </si>
  <si>
    <t>Precio (S/.)</t>
  </si>
  <si>
    <t>Parcial (S/.)</t>
  </si>
  <si>
    <t>Mano de Obra</t>
  </si>
  <si>
    <t xml:space="preserve">OPERARIO </t>
  </si>
  <si>
    <t>hh</t>
  </si>
  <si>
    <t xml:space="preserve">OFICIAL </t>
  </si>
  <si>
    <t xml:space="preserve">PEON </t>
  </si>
  <si>
    <t>Materiales</t>
  </si>
  <si>
    <t>ALAMBRE NEGRO RECOCIDO BWG N 16</t>
  </si>
  <si>
    <t>kg</t>
  </si>
  <si>
    <t>CALAMINA</t>
  </si>
  <si>
    <t>pln</t>
  </si>
  <si>
    <t>CERRADURA CLÁSICA ADOSADA BK 233</t>
  </si>
  <si>
    <t>CLAVOS PARA CALAMINA</t>
  </si>
  <si>
    <t>CLAVO C/CABEZA P/CONSTRUCCION D.PROMEDIO</t>
  </si>
  <si>
    <t>HORMIGON</t>
  </si>
  <si>
    <t>TRIPLAY ENCHAPE CEDRO 4' x 8' x 4mm</t>
  </si>
  <si>
    <t>VIDRIO CLARO 4MM</t>
  </si>
  <si>
    <t>p2</t>
  </si>
  <si>
    <t xml:space="preserve">CEMENTO PORTLAND TIPO I (42.5 kg) </t>
  </si>
  <si>
    <t>bls</t>
  </si>
  <si>
    <t>MADERA TORNILLO</t>
  </si>
  <si>
    <t xml:space="preserve">Equipos </t>
  </si>
  <si>
    <t>HERRAMIENTAS MANUALES</t>
  </si>
  <si>
    <t>%mo</t>
  </si>
  <si>
    <t xml:space="preserve">HORMIGON </t>
  </si>
  <si>
    <t>ESPEJO BISELADO 1.15x0.75M, e=4mm (INCL.INSTALACION)</t>
  </si>
  <si>
    <t>m/dia</t>
  </si>
  <si>
    <t>CERCO DE MALLA METALICA</t>
  </si>
  <si>
    <t xml:space="preserve">m </t>
  </si>
  <si>
    <t>CLAVOS CON CABEZA DE 3"</t>
  </si>
  <si>
    <t>Equipos</t>
  </si>
  <si>
    <t>INODORO</t>
  </si>
  <si>
    <t>TUBERIA PVC 4"</t>
  </si>
  <si>
    <t>CODO PVC 4"</t>
  </si>
  <si>
    <t>PEGAMENTO PVC</t>
  </si>
  <si>
    <t>LAVAMANOS</t>
  </si>
  <si>
    <t>GRIFERIA</t>
  </si>
  <si>
    <t>SIFÓN</t>
  </si>
  <si>
    <t>und/dia</t>
  </si>
  <si>
    <t>BANNER BASE PANAFLEX 3.60 x 2.40 m</t>
  </si>
  <si>
    <t>PERNO 1/4" x 7" CON TUERCA</t>
  </si>
  <si>
    <t>PIEDRA MEDIANA DE 4"</t>
  </si>
  <si>
    <t>ROLLIZO DE EUCALIPTO DE 3" x 3 m</t>
  </si>
  <si>
    <t>pza</t>
  </si>
  <si>
    <t>glb/dia</t>
  </si>
  <si>
    <t>mes/dia</t>
  </si>
  <si>
    <t>Partida</t>
  </si>
  <si>
    <t>LIMPIEZA DE TERRENO MANUAL</t>
  </si>
  <si>
    <t xml:space="preserve">ELIMINACION DE OBSTRUCCIONES </t>
  </si>
  <si>
    <t>CAMION VOLQUETE DE 15 M3</t>
  </si>
  <si>
    <t>hm</t>
  </si>
  <si>
    <t xml:space="preserve">PINTURA ESMALTE </t>
  </si>
  <si>
    <t>gln</t>
  </si>
  <si>
    <t xml:space="preserve">YESO EN BOLSAS DE 25 KG </t>
  </si>
  <si>
    <t xml:space="preserve">CORDEL </t>
  </si>
  <si>
    <t xml:space="preserve">ESTACION TOTAL </t>
  </si>
  <si>
    <t xml:space="preserve">NIVEL TOPOGRAFICO CON TRIPODE </t>
  </si>
  <si>
    <t xml:space="preserve">TRAZO NIVELACION Y REPLANTEO DURANTE EL PROCESO </t>
  </si>
  <si>
    <t>EQUIPOS DE PROTECCION INDIVIDUAL</t>
  </si>
  <si>
    <t>gbl/dia</t>
  </si>
  <si>
    <t>gbl</t>
  </si>
  <si>
    <t>ARNES DE 3 PUNTOS CON AMORTIGUADOR TRABAJOS DE ALTURA</t>
  </si>
  <si>
    <t>BOTAS DE JEBE CON PUNTA DE ACERO</t>
  </si>
  <si>
    <t>par</t>
  </si>
  <si>
    <t>CASCO CONTRAIMPACTO CON BARBIQUEJO NORMADO</t>
  </si>
  <si>
    <t>CHALECO REFLECTIVO</t>
  </si>
  <si>
    <t>CORTAVIENTO TELA DRILL CON FORRO POLAR</t>
  </si>
  <si>
    <t>GUANTES DE CUERO</t>
  </si>
  <si>
    <t>GUANTES DE JEBE NORMADO</t>
  </si>
  <si>
    <t>GUANTES DE LONA</t>
  </si>
  <si>
    <t>GUANTES DIELÉCTRICOS CLASE 1 HASTA 10KV</t>
  </si>
  <si>
    <t>JUEGO DE CUERO PARA SOLDAR (MANDIL, MANGAS, POLAINAS)</t>
  </si>
  <si>
    <t>LENTES DE SEGURIDAD CLARO DE POLICARBONATO</t>
  </si>
  <si>
    <t>MÁSCARA DE SOLDAR</t>
  </si>
  <si>
    <t>MASCARILLA FFP1</t>
  </si>
  <si>
    <t>cja</t>
  </si>
  <si>
    <t>OREJERAS ADITIVAS PARA CASCO</t>
  </si>
  <si>
    <t>PONCHO IMPERMEABLE DE PVC</t>
  </si>
  <si>
    <t>RESPIRADOR MEDIA CARA CON CARTUCHO</t>
  </si>
  <si>
    <t>TAPONES AUDITIVOS CON CORDÓN</t>
  </si>
  <si>
    <t>TRAJE DESCARTABLE BIODEGRADABLE</t>
  </si>
  <si>
    <t>UNIFORME DE TRABAJO (PANTALÓN Y CAMISA)</t>
  </si>
  <si>
    <t>ZAPATOS DE SEGURIDAD</t>
  </si>
  <si>
    <t>EQUIPOS DE PROTECCION COLECTIVA</t>
  </si>
  <si>
    <t>CINTA DE SEGURIDAD (AMARILLO/ROJO)</t>
  </si>
  <si>
    <t>rll</t>
  </si>
  <si>
    <t>CONOS DE SEGURIDAD 36"</t>
  </si>
  <si>
    <t>LISTONES DE 3”X2” MADERA TORNILLO</t>
  </si>
  <si>
    <t>MALLA HDPE PARA CERCO PERIMETRAL</t>
  </si>
  <si>
    <t>PROTECTOR DE ACERO (CAPUCHONES)</t>
  </si>
  <si>
    <t>ROLLO DE SOGA DRIZA DE 5/8”</t>
  </si>
  <si>
    <t>CARTEL GENERAL INDICATIVO DE ADVERTENCIA</t>
  </si>
  <si>
    <t>CARTEL GENERAL INDICATIVO DE PROHIBICIÓN</t>
  </si>
  <si>
    <t>CARTEL GENERAL INDICATIVO DE RIESGO</t>
  </si>
  <si>
    <t>CARTEL SEÑALIZADOR DE SEGURIDAD AL INGRESO</t>
  </si>
  <si>
    <t>CARTELES DE EVACUACIÓN DE SALIDA 40X30</t>
  </si>
  <si>
    <t>CARTELES DE SEÑALIZACIÓN DE SEGURIDAD EN OBRA</t>
  </si>
  <si>
    <t>POSTE PARA SEÑALIZACIÓN DE MADERA Y CONCRETO</t>
  </si>
  <si>
    <t>SEÑAL PROVISIONAL DE OBRA (LETREROS)</t>
  </si>
  <si>
    <t>CAPACITACIÓN EN SEGURIDAD Y SALUD 1 VEX POR MES</t>
  </si>
  <si>
    <t>MATERIAL INFORMATIVO DE CAPACITACIÓN</t>
  </si>
  <si>
    <t>REFRIGERIO</t>
  </si>
  <si>
    <t>RECURSOS PARA RESPUESTAS ANTE EMERGENCIAS</t>
  </si>
  <si>
    <t>ALARMA CON PULSADOR</t>
  </si>
  <si>
    <t>BOTIQUÍN COMPLETO SEGÚN LA NORMA G 050</t>
  </si>
  <si>
    <t>CAMILLA RÍGIDA COLOR NARANJA CON CINTOS</t>
  </si>
  <si>
    <t>COLLARÍN CERVICAL</t>
  </si>
  <si>
    <t>EXTINTOR DE POLVO QUÍMICO SECO (PQS) DE 6 KG</t>
  </si>
  <si>
    <t>LAVA OJO</t>
  </si>
  <si>
    <t>PROGRAMA DE PREVENCION Y CONTROL</t>
  </si>
  <si>
    <t>AGUA DE MESA PARA CONSUMO HUMANO: CONTROL AGENTE FÍSICO</t>
  </si>
  <si>
    <t>PROTECTOR SOLAR CON PROTECTOR UV Y UVB 1 LITRO</t>
  </si>
  <si>
    <t>EXAMEN MÉDICO OCUPACIONAL: PREVENCIÓN ESTADO SALUD TRABAJADOR</t>
  </si>
  <si>
    <t>PREVENCION Y MITIGACION DE IMPACTOS</t>
  </si>
  <si>
    <t>CAMION CISTERNA 2000 GAL</t>
  </si>
  <si>
    <t>MOTOBOMBA 10HP 4"</t>
  </si>
  <si>
    <t>IMPLEMENTACIÓN DE ÁREA DE LA SEÑALIZACIÓN AMBIENTAL</t>
  </si>
  <si>
    <t>OPERARIO</t>
  </si>
  <si>
    <t>CINTA DE MADERA DE 2”X2” (3.00)</t>
  </si>
  <si>
    <t>SEÑALIZACIÓN AMBIENTAL</t>
  </si>
  <si>
    <t>CHARLAS DE SENSIBILIZACIÓN PARA LOS TRABAJADORES</t>
  </si>
  <si>
    <t>FICHA DE CONTROL</t>
  </si>
  <si>
    <t>MATERIAL DIDÁCTICO PARA CHARLAS Y TALLERES</t>
  </si>
  <si>
    <t>PANEL INFORMATIVO (1.20MX0.80M) INCLUYE MARCO</t>
  </si>
  <si>
    <t xml:space="preserve">MONITOREO DE CALIDAD AMBIENTAL </t>
  </si>
  <si>
    <t>pto/dia</t>
  </si>
  <si>
    <t>SERVICIO DE MONITOREO DE CALIDAD AMBIENTAL DE RUIDO</t>
  </si>
  <si>
    <t>CONTENEDOR DE RESIDUOS SOLIDOS DE 200 LTS</t>
  </si>
  <si>
    <t>m3/dia</t>
  </si>
  <si>
    <t xml:space="preserve">ALCOHOL EN GELX300 ML </t>
  </si>
  <si>
    <t xml:space="preserve">BOLSAS DE POLIETILENO (ROJO, NEGRO) </t>
  </si>
  <si>
    <t>pqt</t>
  </si>
  <si>
    <t xml:space="preserve">GUANTES LATEX </t>
  </si>
  <si>
    <t xml:space="preserve">JABON LIQUIDO ANTIBACTERIAL DE 1 L </t>
  </si>
  <si>
    <t xml:space="preserve">MASCARILLA Y/O RESPIRADOR </t>
  </si>
  <si>
    <t xml:space="preserve">TRAJE DESCARTABLE BIODEGRADABLE </t>
  </si>
  <si>
    <t>SERVICIO DE ELIMINACIÓN Y TRANSPORTE DE RESIDUOS PELIGROSOS</t>
  </si>
  <si>
    <t>est</t>
  </si>
  <si>
    <t xml:space="preserve">ACONDICIONAMIENTO </t>
  </si>
  <si>
    <t>CALAMINA GALV. 11 CANALES 0.83x1.83 (N°30)</t>
  </si>
  <si>
    <t>m³</t>
  </si>
  <si>
    <t>CEMENTO PORTLAND TIPO IP (42.5 kg)</t>
  </si>
  <si>
    <t>bol</t>
  </si>
  <si>
    <t>MADERA AGUANO</t>
  </si>
  <si>
    <t>P2</t>
  </si>
  <si>
    <t>BOLSAS NEGRAS DE BASURA</t>
  </si>
  <si>
    <t>ESCOBA CON MANGO PVC</t>
  </si>
  <si>
    <t>RECOGEDOR</t>
  </si>
  <si>
    <t>OPERARIO DE EQUIPO PESADO</t>
  </si>
  <si>
    <t>PETRÓLEO D-2</t>
  </si>
  <si>
    <t>gal</t>
  </si>
  <si>
    <t>CAMIÓN VOLQUETE DE 15 M3</t>
  </si>
  <si>
    <t>SACOS DE POLIPROPILENO 50 KG</t>
  </si>
  <si>
    <t>BOLSAS HERMÉTICAS</t>
  </si>
  <si>
    <t>KIT ANTE DERRAME</t>
  </si>
  <si>
    <t>PAÑOS ABSORBENTES PARA HIDROCARBUROS</t>
  </si>
  <si>
    <t>ROLLO DE PLÁSTICO DE 1.0 mm x 2 mm</t>
  </si>
  <si>
    <t>RETROEXCAVADOR SOBRE LLANTAS 80-110HP 0.5-1.3 YD³</t>
  </si>
  <si>
    <t>CARGADOR FRONTAL S/LLANTAS DE 125-155 HP 3 YD³</t>
  </si>
  <si>
    <t>ABONO ORGÁNICO</t>
  </si>
  <si>
    <t>SEMILLAS DE PLANTAS ORNAMENTALES</t>
  </si>
  <si>
    <t xml:space="preserve">NIVELACION Y COMPACTACION </t>
  </si>
  <si>
    <t xml:space="preserve">OPERARIO  </t>
  </si>
  <si>
    <t>GASOHOL</t>
  </si>
  <si>
    <t>COMPACTADOR VIBRATORIO TIPO PLANCHA 4 HP</t>
  </si>
  <si>
    <t xml:space="preserve">Parcial </t>
  </si>
  <si>
    <t xml:space="preserve">Total </t>
  </si>
  <si>
    <t>ESTRUCTURA</t>
  </si>
  <si>
    <t>MOVIMIENTO DE TIERRAS</t>
  </si>
  <si>
    <t>02.01.01</t>
  </si>
  <si>
    <t>EXCAVACIÓN LOCALIZADA CON MAQUINARIA</t>
  </si>
  <si>
    <t>02.01.02</t>
  </si>
  <si>
    <t>EXCAVACIÓN MANUAL</t>
  </si>
  <si>
    <t>02.01.03</t>
  </si>
  <si>
    <t>RELLENO COMPACTADO C/PLANCHA COMPACTADORA C/MATERIAL DE PRÉSTAMO</t>
  </si>
  <si>
    <t>02.01.04</t>
  </si>
  <si>
    <t>RELLENO COMPACTADO C/PLANCHA COMPACTADORA C/MATERIAL PROPIO</t>
  </si>
  <si>
    <t>02.01.05</t>
  </si>
  <si>
    <t>FORMACION Y COMPACTACION DE SUBRASANTE</t>
  </si>
  <si>
    <t>02.01.06</t>
  </si>
  <si>
    <t>ACARREO DE MATERIAL EXCEDENTE</t>
  </si>
  <si>
    <t>02.01.07</t>
  </si>
  <si>
    <t>ELIMINACIÓN DE MATERIAL EXCEDENTE HASTA D=10 KM</t>
  </si>
  <si>
    <t>02.01.08</t>
  </si>
  <si>
    <t>COMPACTACION DE SUBRASANTE LOSA DEPORTIVA</t>
  </si>
  <si>
    <t>02.01.09</t>
  </si>
  <si>
    <t>AFIRMADO DE e=0.30m PARA LOSA DEPORTIVA</t>
  </si>
  <si>
    <t>CONCRETO SIMPLE</t>
  </si>
  <si>
    <t>02.02.01</t>
  </si>
  <si>
    <t xml:space="preserve">CONCRETO CICLOPEO -PLATEA DE CIMENTACION </t>
  </si>
  <si>
    <t>02.02.01.01</t>
  </si>
  <si>
    <t>CONCRETO CICLOPEO F’C=100 KG/CM² + PIEDRA GRANDE DE 8" E=0.80 M</t>
  </si>
  <si>
    <t>02.02.02</t>
  </si>
  <si>
    <t xml:space="preserve">FALSA ZAPATA  </t>
  </si>
  <si>
    <t>02.02.02.01</t>
  </si>
  <si>
    <t>FALSA ZAPATA F’C=100 KG/CM² + PIEDRA GRANDE DE 8" E=0.80 M</t>
  </si>
  <si>
    <t>02.02.03</t>
  </si>
  <si>
    <t xml:space="preserve">FALSO PISO  </t>
  </si>
  <si>
    <t>02.02.03.01</t>
  </si>
  <si>
    <t>FALSO PISO E = 4" FC = 175 KG/CM2</t>
  </si>
  <si>
    <t>02.02.04</t>
  </si>
  <si>
    <t>SOLADOS</t>
  </si>
  <si>
    <t>02.02.04.01</t>
  </si>
  <si>
    <t>SOLADO PARA VIGA DE CIMENTACIÓN FC=100 KG/CM2 E=4"</t>
  </si>
  <si>
    <t>CONCRETO ARMADO</t>
  </si>
  <si>
    <t>02.03.01</t>
  </si>
  <si>
    <t>ZAPATAS</t>
  </si>
  <si>
    <t>02.03.01.01</t>
  </si>
  <si>
    <t>ZAPATAS.- CONCRETO f'c=210 Kg/cm2</t>
  </si>
  <si>
    <t>02.03.01.02</t>
  </si>
  <si>
    <t>ZAPATAS.- ACERO DE REFUERZO fy=4,200 Kg/cm2</t>
  </si>
  <si>
    <t>02.03.02</t>
  </si>
  <si>
    <t>PLATEA DE CIMENTACION</t>
  </si>
  <si>
    <t>02.03.02.01</t>
  </si>
  <si>
    <t>PLATEA DE CIMENTACION. – CONCRETO f'c=210</t>
  </si>
  <si>
    <t>02.03.02.02</t>
  </si>
  <si>
    <t>PLATEA DE CIMENTACION. – ENCOFRADO Y DESENCOFRADO</t>
  </si>
  <si>
    <t>02.03.02.03</t>
  </si>
  <si>
    <t>PLATEA DE CIMENTACION.- ACERO DE REFUERZO fy=4,200 Kg/cm2</t>
  </si>
  <si>
    <t>02.03.03</t>
  </si>
  <si>
    <t>SOBRECIMIENTOS ARMADO</t>
  </si>
  <si>
    <t>02.03.03.01</t>
  </si>
  <si>
    <t>SOBRECIMIENTO REFORZADO.- CONCRETO 210 KG/CM2</t>
  </si>
  <si>
    <t>02.03.03.02</t>
  </si>
  <si>
    <t>SOBRECIMIENTOS REFORZADOS.- ENCOFRADO Y DESENCOFRADO</t>
  </si>
  <si>
    <t>02.03.03.03</t>
  </si>
  <si>
    <t>SOBRECIMIENTO ARMADO.- ACERO DE REFUERZO fy=4,200 Kg/cm2</t>
  </si>
  <si>
    <t>02.03.04</t>
  </si>
  <si>
    <t>VIGAS DE CIMENTACIÓN</t>
  </si>
  <si>
    <t>02.03.04.01</t>
  </si>
  <si>
    <t>VIGAS DE CIMENTACIÓN.- CONCRETO 210 KG/CM2</t>
  </si>
  <si>
    <t>02.03.04.02</t>
  </si>
  <si>
    <t>VIGAS DE CIMENTACIÓN.- ENCOFRADO Y DESENCOFRADO</t>
  </si>
  <si>
    <t>02.03.04.03</t>
  </si>
  <si>
    <t>VIGAS DE CIMENTACIÓN.- ACERO DE REFUERZO fy=4,200 Kg/cm2</t>
  </si>
  <si>
    <t>02.03.05</t>
  </si>
  <si>
    <t>COLUMNAS</t>
  </si>
  <si>
    <t>02.03.05.01</t>
  </si>
  <si>
    <t>COLUMNAS-CONCRETO fc=210kg/cm2</t>
  </si>
  <si>
    <t>02.03.05.02</t>
  </si>
  <si>
    <t>COLUMNAS.- ENCOFRADO Y DESENCOFRADO</t>
  </si>
  <si>
    <t>02.03.05.03</t>
  </si>
  <si>
    <t>COLUMNAS.- ACERO DE REFUERZO fy=4,200 Kg/cm2</t>
  </si>
  <si>
    <t>02.03.06</t>
  </si>
  <si>
    <t>COLUMNETAS DE CONFINAMIENTO</t>
  </si>
  <si>
    <t>02.03.06.01</t>
  </si>
  <si>
    <t>COLUMNETAS DE CONFINAMIENTO-CONCRETO fc=210kg/cm2</t>
  </si>
  <si>
    <t>02.03.06.02</t>
  </si>
  <si>
    <t>COLUMNETAS DE CONFINAMIENTO.- ENCOFRADO Y DESENCOFRADO</t>
  </si>
  <si>
    <t>02.03.06.03</t>
  </si>
  <si>
    <t>COLUMNETAS DE CONFINAMIENTO.- ACERO DE REFUERZO fy=4,200 Kg/cm2</t>
  </si>
  <si>
    <t>02.03.07</t>
  </si>
  <si>
    <t>VIGAS</t>
  </si>
  <si>
    <t>02.03.07.01</t>
  </si>
  <si>
    <t>VIGAS.- CONCRETO fc=210kg/cm2</t>
  </si>
  <si>
    <t>02.03.07.02</t>
  </si>
  <si>
    <t>VIGAS.- ENCOFRADO Y DESENCOFRADO</t>
  </si>
  <si>
    <t>02.03.07.03</t>
  </si>
  <si>
    <t>VIGAS.- ACERO fy=4200 kg/cm²</t>
  </si>
  <si>
    <t>02.03.08</t>
  </si>
  <si>
    <t xml:space="preserve">VIGUETAS DE CONFINAMIENTO </t>
  </si>
  <si>
    <t>02.03.08.01</t>
  </si>
  <si>
    <t>VIGUETAS DE CONFINAMIENTO.- CONCRETO fc=210kg/cm2</t>
  </si>
  <si>
    <t>02.03.08.02</t>
  </si>
  <si>
    <t>VIGUETAS DE CONFINAMIENTO.- ENCOFRADO Y DESENCOFRADO</t>
  </si>
  <si>
    <t>02.03.08.03</t>
  </si>
  <si>
    <t>VIGUETAS DE CONFINAMIENTO.- ACERO fy=4200 kg/cm²</t>
  </si>
  <si>
    <t>02.03.09</t>
  </si>
  <si>
    <t xml:space="preserve">LOSA ALIGERADA </t>
  </si>
  <si>
    <t>02.03.09.01</t>
  </si>
  <si>
    <t>LOSA ALIGERADA - CONCRETO f'c=210 kg/cm²</t>
  </si>
  <si>
    <t>02.03.09.02</t>
  </si>
  <si>
    <t>LOSA ALIGERADA.- ENCOFRADO Y DESENCOFRADO</t>
  </si>
  <si>
    <t>02.03.09.03</t>
  </si>
  <si>
    <t>LOSA ALIGERADA.- ACERO DE REFUERZO fy=4,200 kg/cm²</t>
  </si>
  <si>
    <t>02.03.09.04</t>
  </si>
  <si>
    <t>LOSA ALIGERADA.- LADRILLO HUECO 30×30×15 cm</t>
  </si>
  <si>
    <t xml:space="preserve">und </t>
  </si>
  <si>
    <t>02.03.10</t>
  </si>
  <si>
    <t>LOSA MACIZA</t>
  </si>
  <si>
    <t>02.03.10.01</t>
  </si>
  <si>
    <t>LOSA MACIZA CONCRETO f'c= 210 kg/cm²</t>
  </si>
  <si>
    <t>02.03.10.02</t>
  </si>
  <si>
    <t>LOSA MACIZA ENCOFRADO Y DESENCOFRADO</t>
  </si>
  <si>
    <t>02.03.10.03</t>
  </si>
  <si>
    <t>LOSA MACIZA ACERO fy=4200 kg/cm²</t>
  </si>
  <si>
    <t>02.03.11</t>
  </si>
  <si>
    <t>PLACAS</t>
  </si>
  <si>
    <t>02.03.11.01</t>
  </si>
  <si>
    <t>PLACAS-CONCRETO fc=210kg/cm2</t>
  </si>
  <si>
    <t>02.03.11.02</t>
  </si>
  <si>
    <t>PLACAS.- ENCOFRADO Y DESENCOFRADO</t>
  </si>
  <si>
    <t>02.03.11.03</t>
  </si>
  <si>
    <t>PLACAS.- ACERO DE REFUERZO fy=4,200 Kg/cm2</t>
  </si>
  <si>
    <t>02.03.12</t>
  </si>
  <si>
    <t xml:space="preserve">ESCALERA </t>
  </si>
  <si>
    <t>02.03.12.01</t>
  </si>
  <si>
    <t>CONCRETO F'C=210 KG/CM² EN ESCALERA</t>
  </si>
  <si>
    <t>02.03.12.02</t>
  </si>
  <si>
    <t>ENCOFRADO Y DESENCOFRADO ESCALERA</t>
  </si>
  <si>
    <t>02.03.12.03</t>
  </si>
  <si>
    <t>ACERO FY=4200 KG/CM² EN ESCALERA</t>
  </si>
  <si>
    <t>OBRAS EXTERIORES</t>
  </si>
  <si>
    <t>02.04.01</t>
  </si>
  <si>
    <t>02.04.01.01</t>
  </si>
  <si>
    <t>CONCRETO EN LOSA DEPORTIVA F'C= 210 KG/CM2</t>
  </si>
  <si>
    <t>02.04.01.02</t>
  </si>
  <si>
    <t>CONCRETO DE UÑAS = 210KG/CM2</t>
  </si>
  <si>
    <t>02.04.01.03</t>
  </si>
  <si>
    <t>ENCOFRADO Y DESENCOFRADO NORMAL EN LOSA</t>
  </si>
  <si>
    <t>02.04.01.04</t>
  </si>
  <si>
    <t>DADOS DE CONCRETO PARA SOPORTE, f'c=210 kg/cm2</t>
  </si>
  <si>
    <t>02.04.01.05</t>
  </si>
  <si>
    <t>CURADO DE LOSA</t>
  </si>
  <si>
    <t>02.04.01.06</t>
  </si>
  <si>
    <t>JUNTAS DE DILATACION E= 1" , H=0.10</t>
  </si>
  <si>
    <t>02.04.01.07</t>
  </si>
  <si>
    <t>JUNTAS DILATACION E= 1", H= 0.05</t>
  </si>
  <si>
    <t>02.04.01.08</t>
  </si>
  <si>
    <t>ESTRUCTURA METALICA P/PARANTES DE REFLECTORES</t>
  </si>
  <si>
    <t>02.04.02</t>
  </si>
  <si>
    <t>02.04.02.01</t>
  </si>
  <si>
    <t>CONCRETO EN PATIO DE INICIAL F'C= 210 KG/CM2</t>
  </si>
  <si>
    <t>02.04.02.02</t>
  </si>
  <si>
    <t>02.04.02.03</t>
  </si>
  <si>
    <t>02.04.02.04</t>
  </si>
  <si>
    <t>02.04.02.05</t>
  </si>
  <si>
    <t>02.04.02.06</t>
  </si>
  <si>
    <t>02.04.02.07</t>
  </si>
  <si>
    <t>02.04.02.08</t>
  </si>
  <si>
    <t>02.04.03</t>
  </si>
  <si>
    <t>02.04.03.01</t>
  </si>
  <si>
    <t>CONCRETO EN VEREDAS F'C= 175 KG/CM2</t>
  </si>
  <si>
    <t>02.04.03.02</t>
  </si>
  <si>
    <t>CONCRETO DE UÑAS = 175KG/CM2</t>
  </si>
  <si>
    <t>02.04.03.03</t>
  </si>
  <si>
    <t>02.04.03.04</t>
  </si>
  <si>
    <t>02.04.03.05</t>
  </si>
  <si>
    <t>02.04.03.06</t>
  </si>
  <si>
    <t>02.04.04</t>
  </si>
  <si>
    <t>02.04.04.01</t>
  </si>
  <si>
    <t>PAVIMENTO VEHICULAR - ENCOFRADO Y DESENCOFRADO</t>
  </si>
  <si>
    <t>02.04.04.02</t>
  </si>
  <si>
    <t>DOWELLS</t>
  </si>
  <si>
    <t>02.04.04.03</t>
  </si>
  <si>
    <t>02.04.04.04</t>
  </si>
  <si>
    <t xml:space="preserve">PAVIMENTO VEHICULAR - CONCRETO F'C=210 kg/cm2 </t>
  </si>
  <si>
    <t>02.04.04.05</t>
  </si>
  <si>
    <t>02.04.05</t>
  </si>
  <si>
    <t>02.04.05.01</t>
  </si>
  <si>
    <t>02.04.06</t>
  </si>
  <si>
    <t xml:space="preserve">CERCO PERIMETRICO </t>
  </si>
  <si>
    <t>02.04.06.01</t>
  </si>
  <si>
    <t>MURO DE CONTENCION PARA CERCO PERIMETRICO</t>
  </si>
  <si>
    <t>02.04.06.02</t>
  </si>
  <si>
    <t xml:space="preserve">COLUMNAS PARA CERCO PERIMETRICO </t>
  </si>
  <si>
    <t>02.04.06.03</t>
  </si>
  <si>
    <t>VIGAS PARA CERCO PERIMETRICO</t>
  </si>
  <si>
    <t>02.04.06.04</t>
  </si>
  <si>
    <t>JUNTAS DE DILATACION H=0.10</t>
  </si>
  <si>
    <t>02.04.07</t>
  </si>
  <si>
    <t>02.04.07.01</t>
  </si>
  <si>
    <t>CAPATAZ</t>
  </si>
  <si>
    <t>RETROEXCAVADORA SOBRE LLANTAS 58 HP 1YD3</t>
  </si>
  <si>
    <t>OPERADOR EQUIPO LIVIANO</t>
  </si>
  <si>
    <t xml:space="preserve">Materiales </t>
  </si>
  <si>
    <t>MATERIAL GRANULAR</t>
  </si>
  <si>
    <t xml:space="preserve">AGUA </t>
  </si>
  <si>
    <t>APISONADOR TIPO CANGURO</t>
  </si>
  <si>
    <t>CAMION CISTERNA (1,500 GLNS.)</t>
  </si>
  <si>
    <t>RODILLO LISO VIBRATORIO AUTOPROPULSADO 7- 9  ton</t>
  </si>
  <si>
    <t>MOTONIVELADORA 125 HP</t>
  </si>
  <si>
    <t>MINICARGADOR DE 73 HP</t>
  </si>
  <si>
    <t>CAMION VOLQUETE 4X4 414 HP 15 m3</t>
  </si>
  <si>
    <t>CARGADOR SOBRE LLANTAS 100-115 HP 2-2.25 yd3</t>
  </si>
  <si>
    <t>AGUA</t>
  </si>
  <si>
    <t xml:space="preserve">GASOLINA DE 84 OCTANOS </t>
  </si>
  <si>
    <t>PIEDRA GRANDE DE 8"</t>
  </si>
  <si>
    <t>MEZCLADORA DE CONCRETO TAMBOR 11 p3 18 HP</t>
  </si>
  <si>
    <t>FALSO PISO MEZCLA 1:8 e=10 cm.</t>
  </si>
  <si>
    <t xml:space="preserve">MADERA TORNILLO </t>
  </si>
  <si>
    <t>SOLADO PARA CIMENTACION</t>
  </si>
  <si>
    <t> </t>
  </si>
  <si>
    <t>PIEDRA CHANCADA DE 1/2" Y 3/4"</t>
  </si>
  <si>
    <t xml:space="preserve">ARENA GRUESA </t>
  </si>
  <si>
    <t xml:space="preserve">ADITIVO IMPERMEABILIZANTE </t>
  </si>
  <si>
    <t>VIBRADOR A GASOLINA Y 1 3/4" , 4 HP</t>
  </si>
  <si>
    <t>kg/dia</t>
  </si>
  <si>
    <t>OFICIAL</t>
  </si>
  <si>
    <t>ACERO CORRUGADO F'Y 4200 (G-60) PRECIO PROMEDIO</t>
  </si>
  <si>
    <t>CIZALLA PARA CORTE DE FIERRO</t>
  </si>
  <si>
    <t>PLATEA DE CIMENTACION.- CONCRETO f'c=210 Kg/cm2</t>
  </si>
  <si>
    <t>PLATEA DE CIMENTACION.- ENCOFRADO Y DESENCOFRADO</t>
  </si>
  <si>
    <t>ALAMBRE NEGRO RECOCIDO BWG N 8</t>
  </si>
  <si>
    <t>SOBRECIMIENTOS REFORZADOS.- ACERO DE REFUERZO fy=4,200 Kg/cm2</t>
  </si>
  <si>
    <t>VIGAS DE CIMENTACION .- CONCRETO f'c=210 Kg/cm2</t>
  </si>
  <si>
    <t>VIGAS DE CIMENTACION .- ENCOFRADO Y DESENCOFRADO</t>
  </si>
  <si>
    <t>VIGAS DE CIMENTACION.- ACERO DE REFUERZO fy=4,200 Kg/cm2</t>
  </si>
  <si>
    <t xml:space="preserve">ALAMBRE NEGRO RECOCIDO BWG N 8  </t>
  </si>
  <si>
    <t>COLUMNETAS DE CONFINAMIENTO-CONCRETO fc=175kg/cm2</t>
  </si>
  <si>
    <t>WINCHE ELECTRICO 3.6 HP DE DOS BLADES</t>
  </si>
  <si>
    <t>VIGAS - ACERO fy=4200 kg/cm²</t>
  </si>
  <si>
    <t>VIGUETAS DE CONFINAMIENTO.- CONCRETO fc=175kg/cm2</t>
  </si>
  <si>
    <t>VIGUETAS DE CONFINAMIENTO - ACERO fy=4200 kg/cm²</t>
  </si>
  <si>
    <t>LOSA ALIGERADA.- CONCRETO f'c=210 kg/cm²</t>
  </si>
  <si>
    <t xml:space="preserve">ACEITE MOTOR GASOLINA SAE 30W </t>
  </si>
  <si>
    <t>GRASA MULTIPLG EP</t>
  </si>
  <si>
    <t xml:space="preserve">lb </t>
  </si>
  <si>
    <t xml:space="preserve">GASOLINA 84 OCTANOS </t>
  </si>
  <si>
    <t>PIEDRA CHANCADA DE 1/2" - 3/4"</t>
  </si>
  <si>
    <t>ARENA GRUESA</t>
  </si>
  <si>
    <t>CEMENTO PORTLAND TIPO I (42.5 KG)</t>
  </si>
  <si>
    <t>MEZCLADORA DE CONCRETO</t>
  </si>
  <si>
    <t>VIBRADOR DE CONCRETO</t>
  </si>
  <si>
    <t>ENCOFRADO Y DESENCOFRADO NORMAL PARA LOSA ALIGERADA</t>
  </si>
  <si>
    <t xml:space="preserve">kg/dia </t>
  </si>
  <si>
    <t xml:space="preserve">kg </t>
  </si>
  <si>
    <t xml:space="preserve">und/dia </t>
  </si>
  <si>
    <t>LADRILLO ARCILLA HUECO 15 15x30x30cm</t>
  </si>
  <si>
    <t>WINCHE ELECTRICO 3.6 HP DE DOS BALDES</t>
  </si>
  <si>
    <t>LOZA MACIZA ACERO fy=4200 kg/cm²</t>
  </si>
  <si>
    <t>ESCALERAS-CONCRETO fc=210kg/cm2</t>
  </si>
  <si>
    <t>ACEITE MOTOR GASOLINA SAE 30W</t>
  </si>
  <si>
    <t xml:space="preserve">GRASA MULTIPLE EP </t>
  </si>
  <si>
    <t>lb</t>
  </si>
  <si>
    <t>WNCHE DE DOS BALDES (350KG) M.E. 3.6 HP</t>
  </si>
  <si>
    <t>ESCALERAS.- ENCOFRADO Y DESENCOFRADO</t>
  </si>
  <si>
    <t>ESCALERAS.- ACERO DE REFUERZO fy=4,200 Kg/cm2</t>
  </si>
  <si>
    <t xml:space="preserve">DISCO DE 14 PARA ACERO </t>
  </si>
  <si>
    <t>CORTADORA DE METALES 14" 2600 WATT</t>
  </si>
  <si>
    <t xml:space="preserve"> </t>
  </si>
  <si>
    <t>CEMENTO PORTLAND TIPO I (42.5 kg)</t>
  </si>
  <si>
    <t>CONCRETO PREMEZCLADO F'C=210 KG/CM2</t>
  </si>
  <si>
    <t>SERVICIO DE BOMBA PARA CONCRETO PREMEZCLADO</t>
  </si>
  <si>
    <t>VIBRADOR DE CONCRETO 4 HP 1.5"</t>
  </si>
  <si>
    <t>ALAMBRE NEGRO RECOCIDO N° 8</t>
  </si>
  <si>
    <t>CLAVOS PARA MADERA CON CABEZA</t>
  </si>
  <si>
    <t>ANDAMIO METÁLICO</t>
  </si>
  <si>
    <t>ADITIVO CURADOR DE CONCRETO</t>
  </si>
  <si>
    <t>TECNOPOR DE 1"</t>
  </si>
  <si>
    <t>SELLADOR</t>
  </si>
  <si>
    <t xml:space="preserve">CURADO DE LOSA </t>
  </si>
  <si>
    <t>CONCRETO PREMEZCLADO F'C=175 KG/CM2</t>
  </si>
  <si>
    <t>TRIPLAY DE 1.20X2.40 m X 18 mm</t>
  </si>
  <si>
    <t>FIERRO LISO GRADO 60 FY=4200 KG/CM2</t>
  </si>
  <si>
    <t>MURO DE CONTENCION PARA CERCO PERIMETRICO-ENCOFRADO Y DESENCOFRADO</t>
  </si>
  <si>
    <t>Subpartidas</t>
  </si>
  <si>
    <t>MURO DE CONTENCION - CONCRETO F'C=210 KG/CM2</t>
  </si>
  <si>
    <t>MURO DE CONTENCION - ACERO FY=4,200 KG/CM2</t>
  </si>
  <si>
    <t>COLUMNAS PARA CERCO PERIMETRICO</t>
  </si>
  <si>
    <t>COLUMNAS CERCO PERIMETRICO - ENCOFRADO Y DESENCOFRADO</t>
  </si>
  <si>
    <t>COLUMNAS CERCO PERIMETRICO - CONCRETO F'C=210 KG/CM2</t>
  </si>
  <si>
    <t>COLUMNAS CERCO PERIMETRICO- ACERO FY=4,200 KG/CM2</t>
  </si>
  <si>
    <t>VIGAS  CERCO PERIMETRICO - ENCOFRADO Y DESENCOFRADO</t>
  </si>
  <si>
    <t>VIGAS CERCO PERIMETRICO - CONCRETO F'C=210 KG/CM2</t>
  </si>
  <si>
    <t>VIGAS  CERCO PERIMETRICO- ACERO FY=4,200 KG/CM2</t>
  </si>
  <si>
    <t>COLUMNAS CERCO PERIMETRICO.- ENCOFRADO Y DESENCOFRADO</t>
  </si>
  <si>
    <t>COLUMNAS CERCO PERIMETRICO-CONCRETO fc=210kg/cm2</t>
  </si>
  <si>
    <t>COLUMNAS CERCO PERIMETRICO.- ACERO DE REFUERZO fy=4,200 Kg/cm2</t>
  </si>
  <si>
    <t>VIGAS CERCO PERIMETRICO.- ENCOFRADO Y DESENCOFRADO</t>
  </si>
  <si>
    <t>VIGAS  CERCO PERIMETRICO.- CONCRETO fc=210kg/cm2</t>
  </si>
  <si>
    <t>VIGAS  CERCO PERIMETRICO - ACERO fy=4200 kg/cm²</t>
  </si>
  <si>
    <t xml:space="preserve"> PORTADA DE INGRESO (PORTON METALICO)</t>
  </si>
  <si>
    <t>ARQUITECTURA</t>
  </si>
  <si>
    <t>MUROS DE MAMPOSTERIA</t>
  </si>
  <si>
    <t>03.01.01</t>
  </si>
  <si>
    <t>MURO DE LADRILLO KK TIPO IV SOGA M 1:4 E=1.5 CM</t>
  </si>
  <si>
    <t>03.01.02</t>
  </si>
  <si>
    <t>MURO DE LADRILLO KK TIPO IV CABEZA M 1:4 E=1.5 CM</t>
  </si>
  <si>
    <t>03.01.03</t>
  </si>
  <si>
    <t>TABIQUE DE DRYWALL E=0.15m</t>
  </si>
  <si>
    <t>03.01.04</t>
  </si>
  <si>
    <t>MELAMINE</t>
  </si>
  <si>
    <t>03.01.05</t>
  </si>
  <si>
    <t>TABLERO C.A. C/CERAMICO</t>
  </si>
  <si>
    <t>REVOQUES, ENLUCIDOS y MOLDURAS</t>
  </si>
  <si>
    <t>03.02.01</t>
  </si>
  <si>
    <t xml:space="preserve">TARRAJEO </t>
  </si>
  <si>
    <t>03.02.01.01</t>
  </si>
  <si>
    <t>TARRAJEO FROTACHADO EN MUROS INTERIORES</t>
  </si>
  <si>
    <t>03.02.01.02</t>
  </si>
  <si>
    <t>TARRAJEO FROTACHADO EN MUROS EXTERIORES</t>
  </si>
  <si>
    <t>03.02.02</t>
  </si>
  <si>
    <t>ZOCALO</t>
  </si>
  <si>
    <t>03.02.02.01</t>
  </si>
  <si>
    <t>ZOCALO DE CERAMICA 0.30x0.30</t>
  </si>
  <si>
    <t>03.02.03</t>
  </si>
  <si>
    <t>CIELO RASO</t>
  </si>
  <si>
    <t>03.02.03.01</t>
  </si>
  <si>
    <t>FALSO CIELORRADOS DE BALDOSAS DE FIBRA MINERAL DE 0.61x0.61m, e:15mm, BORDE REBAJADO, CON SISTEMA DE SUSPENSION ANTISISMICO</t>
  </si>
  <si>
    <t>03.02.03.02</t>
  </si>
  <si>
    <t>TARRAJEO DE CIELO RASO MEZCLA C:A 1:5, e=0.15cm</t>
  </si>
  <si>
    <t xml:space="preserve">PISOS Y PAVIMENTOS </t>
  </si>
  <si>
    <t>03.03.01</t>
  </si>
  <si>
    <t>CONTRAPISOS E=40MM C:A 1:4</t>
  </si>
  <si>
    <t>03.03.02</t>
  </si>
  <si>
    <t>PISO PORCELANATO ANTIDESLIZANTE 0.60x0.6OM</t>
  </si>
  <si>
    <t>03.03.03</t>
  </si>
  <si>
    <t>PISO DE BALDOSA CERAMICA 30x30</t>
  </si>
  <si>
    <t>03.03.04</t>
  </si>
  <si>
    <t>PISO DE CONCRETO E=4" - FC=175 KG7CM2 / ACABADO FROTACHADO</t>
  </si>
  <si>
    <t>03.03.05</t>
  </si>
  <si>
    <t>PISO DE CEMENTO PULIDO Y BRUÑADO E=2" S/ COLOREAR</t>
  </si>
  <si>
    <t>03.03.06</t>
  </si>
  <si>
    <t>PISO LAMINADO DE ALTO TRANSITO EN AULAS</t>
  </si>
  <si>
    <t>CONTRAZOCALOS</t>
  </si>
  <si>
    <t>03.04.01</t>
  </si>
  <si>
    <t>CONTR. S/COLOREAR H=30cm MZ 1:2 e=1.5cm</t>
  </si>
  <si>
    <t>03.04.02</t>
  </si>
  <si>
    <t>CONTRAZOCALO DE CEMENTO SEMIPULIDO CON IMPERMEABILIZANTE Y ENDURECEDOR</t>
  </si>
  <si>
    <t>03.04.03</t>
  </si>
  <si>
    <t>CONTRAZOCALO PORCELANATO ANTIDESLIZANTE H=0.10M</t>
  </si>
  <si>
    <t>03.04.04</t>
  </si>
  <si>
    <t>CONTRAZOCALO LAMINADO EN AULAS</t>
  </si>
  <si>
    <t>03.04.05</t>
  </si>
  <si>
    <t>CONTRAZOCALO DE BALDOSA CERAMICA H=30cm</t>
  </si>
  <si>
    <t>03.04.06</t>
  </si>
  <si>
    <t>CONTRAZOCALO SANITARIO TERRAZO PULIDO, H=0,10M</t>
  </si>
  <si>
    <t>CARPINTERIA</t>
  </si>
  <si>
    <t>03.05.01</t>
  </si>
  <si>
    <t>PUERTA DE MADERA ROBLE NACIONAL APANELADA TIPO MACHIMBRADA +SOBRELUZ+VIDRIO TEMPLADO DE 8MM DE 02 HOJAS+INST+ACABADO, SEGUN PLANO Y ET</t>
  </si>
  <si>
    <t>03.05.02</t>
  </si>
  <si>
    <t>VENTANA C/MARCO DE ALUMINIO SISTEMA CORREDIZO TIPO SERIE 3160 + VIDRIOS INCOLORO TEMPLADO DE 8MM+ACCESORIO + ACCESORIO+ INSTALACION, SEGUN PLANO Y ESPECIFICACIONES TECNICAS</t>
  </si>
  <si>
    <t>03.05.03</t>
  </si>
  <si>
    <t>MAMPARA DE ALUMINIO+VIDRIO INCOLORO TEMPLADO 8MM+ACCESORIOS+INSTALACION,SEGUN PLANO Y ESPECIFICACIONES TECNICAS</t>
  </si>
  <si>
    <t>03.05.04</t>
  </si>
  <si>
    <t>PARASOLES</t>
  </si>
  <si>
    <t>03.05.05</t>
  </si>
  <si>
    <t>PERSIANA METALICA</t>
  </si>
  <si>
    <t xml:space="preserve">PINTURA </t>
  </si>
  <si>
    <t>03.06.01</t>
  </si>
  <si>
    <t>PINTURA LATEX PARA INTERIOR - 2 MANOS (MUROS, TECHOS, VIGAS Y COLUMNAS)</t>
  </si>
  <si>
    <t>03.06.02</t>
  </si>
  <si>
    <t>PINTURA OLEO PARA EXTERIORES - 2 MANOS</t>
  </si>
  <si>
    <t>03.07.01</t>
  </si>
  <si>
    <t>03.07.01.01</t>
  </si>
  <si>
    <t>SUMINISTRO Y PREPARACIÓN DE TIERRA DE CHACRA</t>
  </si>
  <si>
    <t>03.07.01.02</t>
  </si>
  <si>
    <t>SUMINISTRO Y SEMBRIO DE ARBUSTOS</t>
  </si>
  <si>
    <t>03.07.01.03</t>
  </si>
  <si>
    <t>SUMINISTRO Y SEMBRIO DE ARBOLES</t>
  </si>
  <si>
    <t>03.07.02</t>
  </si>
  <si>
    <t>03.07.02.01</t>
  </si>
  <si>
    <t>PINTURA DE LINEAS EN LOSA DEPORTIVA</t>
  </si>
  <si>
    <t>03.07.03</t>
  </si>
  <si>
    <t xml:space="preserve">PATIO DE FORMACIÓN </t>
  </si>
  <si>
    <t>03.07.03.01</t>
  </si>
  <si>
    <t>PINTURA DE LINEAS EN PATIO DE INICIAL</t>
  </si>
  <si>
    <t>03.07.04</t>
  </si>
  <si>
    <t>03.07.04.01</t>
  </si>
  <si>
    <t>ACABADO FROTACHADO Y BRUÑADO EN VEREDAS</t>
  </si>
  <si>
    <t>03.07.05</t>
  </si>
  <si>
    <t>03.07.05.01</t>
  </si>
  <si>
    <t xml:space="preserve">ACABADO CEPILLADO </t>
  </si>
  <si>
    <t>03.07.06</t>
  </si>
  <si>
    <t>03.07.06.01</t>
  </si>
  <si>
    <t>03.07.07</t>
  </si>
  <si>
    <t>03.07.07.01</t>
  </si>
  <si>
    <t>MURO DE LADRILLO</t>
  </si>
  <si>
    <t>03.07.07.02</t>
  </si>
  <si>
    <t>TARRAJEO COLUMNAS Y PLACAS</t>
  </si>
  <si>
    <t>03.07.07.03</t>
  </si>
  <si>
    <t>TARRAJEO DE VIGAS</t>
  </si>
  <si>
    <t>03.07.07.04</t>
  </si>
  <si>
    <t>PINTURA DE MUROS</t>
  </si>
  <si>
    <t>03.07.08</t>
  </si>
  <si>
    <t>03.07.08.01</t>
  </si>
  <si>
    <t>03.07.09</t>
  </si>
  <si>
    <t>COBERTURAS</t>
  </si>
  <si>
    <t>03.07.09.01</t>
  </si>
  <si>
    <t>COBERTURA LIVIANA DE LOSA DEPORTIVA</t>
  </si>
  <si>
    <t>03.07.09.02</t>
  </si>
  <si>
    <t>COBERTURA LIVIANA DE PATIO DE INICIAL</t>
  </si>
  <si>
    <t>COLUMNETAS - CONCRETO f'c=210 kg/cm²</t>
  </si>
  <si>
    <t>LADRILLO KK TIPO IV 24X13X9 CM</t>
  </si>
  <si>
    <t xml:space="preserve">ANDAMIO METALICO HOMOLOGADO </t>
  </si>
  <si>
    <t>d</t>
  </si>
  <si>
    <t>COLUMNETAS - CONCRETO F'C= 210 kg/cm2</t>
  </si>
  <si>
    <t>COLUMNETAS - ENCOFRADO Y DESENCOFRADO</t>
  </si>
  <si>
    <t>COLUMNETAS - ACERO DE REFUERZO Fy= 4200 kg/cm2</t>
  </si>
  <si>
    <t>VIGUETAS - CONCRETO F'C= 210 kg/cm2</t>
  </si>
  <si>
    <t>COLUMNETAS - ENCOFRADO Y DESENCOFRADO NORMAL</t>
  </si>
  <si>
    <t>VIGUETAS - ENCOFRADO Y DESENCOFRADO</t>
  </si>
  <si>
    <t>VIGUETAS - ACERO DE REFUERZO Fy= 4200 kg/cm2</t>
  </si>
  <si>
    <t>JUNTAS CON ESPUMA PLASTICO + SELLO ELASTOMERICO DE POLIURETANO E=0.15M</t>
  </si>
  <si>
    <t>COLUMNETAS - ACERO fy=4200 kg/cm²</t>
  </si>
  <si>
    <t xml:space="preserve">CAPATAZ </t>
  </si>
  <si>
    <t>VIGUETAS - CONCRETO f'c=210 kg/cm²</t>
  </si>
  <si>
    <t>ANGULO ESQUINERO DE ACERO 30x30x0.30mm, L=2.40m</t>
  </si>
  <si>
    <t>CLAVOS DISPARO 3.7x3.8mm</t>
  </si>
  <si>
    <t>PARANTE DE FoGo 89x38x0.45mm, L=3.00m</t>
  </si>
  <si>
    <t>CINTA DE PAPEL PARA JUNTAS 2"x75m</t>
  </si>
  <si>
    <t>MASILLA PARA DRYWALL (25Kg)</t>
  </si>
  <si>
    <t>TORNILLO AUTORROSCANTE 1/2"x4mm</t>
  </si>
  <si>
    <t>TORNILLOS VOLCANITA 6x1"</t>
  </si>
  <si>
    <t>PLACA DE YESO ESTANDAR GYPLAC e=5/8", 1.22 m x 2.44m</t>
  </si>
  <si>
    <t>RIEL DE FoGo 90x25x0.45mm, L=3.00m</t>
  </si>
  <si>
    <t>VIGUETAS - ENCOFRADO y DESENCOFRADO</t>
  </si>
  <si>
    <t>TORNILLO AUTOROSCANTE CABEZA AVELLANADA 1/2"</t>
  </si>
  <si>
    <t>MELAMINE 18MM (1.80X2.50)</t>
  </si>
  <si>
    <t>PARANTE DE ALUMINIO DE 38.10X25.40X2.00MM</t>
  </si>
  <si>
    <t>BASTIDOR DE ALUMINIO DE 39.70X25.40X2.00MM</t>
  </si>
  <si>
    <t>TABLERO C.A.C/CERAMICO</t>
  </si>
  <si>
    <t>VIGUETAS - ACERO fy=4200 kg/cm²</t>
  </si>
  <si>
    <t>ACERO CORRUGADO FY=4200 KG/CM2 GRADO 60</t>
  </si>
  <si>
    <t>ARENA FINA</t>
  </si>
  <si>
    <t>CEMENTO PORTLAND TIPO I (42.5KG)</t>
  </si>
  <si>
    <t xml:space="preserve">CERAMICO 20X30 CM </t>
  </si>
  <si>
    <t>FRAGUA PARA CERAMICO</t>
  </si>
  <si>
    <t>RODOPLAST</t>
  </si>
  <si>
    <t xml:space="preserve">MADERA ROBLE NACIONAL </t>
  </si>
  <si>
    <t>TRIPLAY LUPUNA DE 4' X 8' X 9MM</t>
  </si>
  <si>
    <t>pl</t>
  </si>
  <si>
    <t>IMPRIMANTE APLICACIÖN ELASTOMERICA POLIURETANO</t>
  </si>
  <si>
    <t>CINTA MASKINGTAPE</t>
  </si>
  <si>
    <t>TECKNOPOR DE 1"x4'x8'</t>
  </si>
  <si>
    <t>plan</t>
  </si>
  <si>
    <t>SELLO ELASTOMERICO DE POLIURETANO</t>
  </si>
  <si>
    <t>BACKER ROOD 1 1/4" ESPUMA</t>
  </si>
  <si>
    <t xml:space="preserve">TARRAJEO FROTACHADO EN MUROS INTERIORES </t>
  </si>
  <si>
    <t xml:space="preserve">CEMENTO PORTLAND TIPO I (BLS.:42.5 KG) EL SOL </t>
  </si>
  <si>
    <t>CAL HIDRATADA EN BOLSA 30 kg</t>
  </si>
  <si>
    <t>REGLA DE MADERA</t>
  </si>
  <si>
    <t>MADERA ANDAMIAJE</t>
  </si>
  <si>
    <t>CLAVO C/CABEZA P/CONSTRUCCION D. PROMEDIO</t>
  </si>
  <si>
    <t>PORCELANA BLANCA</t>
  </si>
  <si>
    <t>PEGAMENTO CHEMAYOLIC CERAMICOS PORCELANATOS Y GRES
PORCELAN-25 KG</t>
  </si>
  <si>
    <t>PISO BALDOSA CERAMICA</t>
  </si>
  <si>
    <t>CRUCETAS (200 und)</t>
  </si>
  <si>
    <t>REGLA DE ALUMINIO 2" X 4" X 10"</t>
  </si>
  <si>
    <t>FALSO CIELO RASO CON PLANCHA DE DRYWALL BALDOSA ACUSTICA AMF ECOMIN PLANET</t>
  </si>
  <si>
    <t>ALAMBRE GALVANIZADO N°12</t>
  </si>
  <si>
    <t>ÁNGULO PERIMETRAL METÁLICO SUPRAFINE XL 9/16", LONG. 9.8'</t>
  </si>
  <si>
    <t>SUSPENSIÓN METÁLICA TERCIARIA SUPRAFINE XL 9/16", LONG. 2'</t>
  </si>
  <si>
    <t>SUSPENSIÓN METÁLICA SECUNDARIA SUPRAFINE XL 9/16", LONG. 4'</t>
  </si>
  <si>
    <t>SUSPENSIÓN METÁLICA PRINCIPAL SUPRAFINE XL 9/16", LONG. 4'</t>
  </si>
  <si>
    <t>TORNILLO DE FIJACIÓN Y TARUGOS P/F CIELO RASO</t>
  </si>
  <si>
    <t>BALDOSAS DE FIBRA MINERAL 0.60X0.60 M, E=14 MM</t>
  </si>
  <si>
    <t>ANDAMIO METALICO</t>
  </si>
  <si>
    <t xml:space="preserve">m2/dia </t>
  </si>
  <si>
    <t xml:space="preserve">ARENA FINA </t>
  </si>
  <si>
    <t xml:space="preserve">CLAVOS PROMEDIO P/CONSTRUCCION </t>
  </si>
  <si>
    <t xml:space="preserve">MEZCLADORA DE CONCRETO 11 P3 (23 HP)						</t>
  </si>
  <si>
    <t>PEGAMENTO EN POLVO PARA CERAMICOS (BOLSA 25KG)</t>
  </si>
  <si>
    <t>bal</t>
  </si>
  <si>
    <t>PORCELANATO ANTIDESLIZANTE ALTO TRANSITO  60 X 60 cm</t>
  </si>
  <si>
    <t>CRUCETAS DE PLASTICO 3mm (BOL DE 200 und)</t>
  </si>
  <si>
    <t>PISO DE CEMENTO SEMIPULIDO Y BRUÑADO</t>
  </si>
  <si>
    <t xml:space="preserve">PULIDOR DE PISO </t>
  </si>
  <si>
    <t xml:space="preserve">PISO LAMINADO DE ALTO TRANSITO EN AULAS </t>
  </si>
  <si>
    <t>SUMINISTRO E INSTALACIÓN DE PISO LAMINADO</t>
  </si>
  <si>
    <t>MORTERO TARRAJEO EMBOLSADO (40 kg)</t>
  </si>
  <si>
    <t>ADITIVO IMPERMEABILIZANTE (20 L)</t>
  </si>
  <si>
    <t>bld</t>
  </si>
  <si>
    <t>ADITIVO ENDURECEDOR DE PISO</t>
  </si>
  <si>
    <t>CEMENTO BLANCO BOLSA 25 KG</t>
  </si>
  <si>
    <t>MARMOLINA N°01 (BOLSA DE 25 KG)</t>
  </si>
  <si>
    <t>GRANALLA</t>
  </si>
  <si>
    <t>LIJA P/MADERA</t>
  </si>
  <si>
    <t xml:space="preserve">PINTURA LATEX LAVABLE </t>
  </si>
  <si>
    <t xml:space="preserve">SELLADOR BLANCO PARA MUROS </t>
  </si>
  <si>
    <t>CINTA MAKINGTAPE</t>
  </si>
  <si>
    <t xml:space="preserve">PASTA MURAL </t>
  </si>
  <si>
    <t>PINTURA OLEO</t>
  </si>
  <si>
    <t>AGUARRAS</t>
  </si>
  <si>
    <t>SELLADOR BLANCO PARA MUROS</t>
  </si>
  <si>
    <t>PASTA MURAL</t>
  </si>
  <si>
    <t>TIERRA DE CHACRA</t>
  </si>
  <si>
    <t>ARBUSTOS LOCALES</t>
  </si>
  <si>
    <t>ARBOL</t>
  </si>
  <si>
    <t xml:space="preserve">PINTURA INDUSTRIAL COLOR AMARILLO </t>
  </si>
  <si>
    <t>XILOL</t>
  </si>
  <si>
    <t xml:space="preserve">PINTURA DE LINEAS EN PATIO DE FORMACION </t>
  </si>
  <si>
    <t>ACABADO CEPILLADO</t>
  </si>
  <si>
    <t xml:space="preserve">MURO DE LADRILLO </t>
  </si>
  <si>
    <t>MADERA CEDRO</t>
  </si>
  <si>
    <t xml:space="preserve">TARRAJEO DE VIGAS </t>
  </si>
  <si>
    <t xml:space="preserve">PINTURA DE MUROS </t>
  </si>
  <si>
    <t>PLANCHA DE ACERO LAC 1/8" (3mm)</t>
  </si>
  <si>
    <t>PINTURA ESMALTE</t>
  </si>
  <si>
    <t>PINTURA ANTICORROSIVA</t>
  </si>
  <si>
    <t>TUBERIA DE FIERRO N° 2" STANDARD</t>
  </si>
  <si>
    <t>TUBERIA DE FIERRO N° 3" STANDARD</t>
  </si>
  <si>
    <t>TUBERIA DE FIERRO N° 4" STANDARD</t>
  </si>
  <si>
    <t>CUERDA DE NYLON</t>
  </si>
  <si>
    <t>ARANDELA PLANA DE 1/2"</t>
  </si>
  <si>
    <t>PERNO 1/2" x 3" CON TUERCA</t>
  </si>
  <si>
    <t>ELECTRODO TIPO 6011</t>
  </si>
  <si>
    <t>COBERTURA LIVIANA DE PATIO DE FORMACION</t>
  </si>
  <si>
    <t xml:space="preserve">INSTALACIONES SANITARIAS </t>
  </si>
  <si>
    <t>APARATOS SANITARIOS</t>
  </si>
  <si>
    <t>04.01.01</t>
  </si>
  <si>
    <t xml:space="preserve">INODORO </t>
  </si>
  <si>
    <t>04.01.02</t>
  </si>
  <si>
    <t xml:space="preserve">URINARIO </t>
  </si>
  <si>
    <t>04.01.03</t>
  </si>
  <si>
    <t xml:space="preserve">LAVATORIO </t>
  </si>
  <si>
    <t>04.01.04</t>
  </si>
  <si>
    <t>LAVADEROS DE LIMPIEZA DE MAMPOSTERIA DE LADRILLO REVESTIDO CON CERAMICA + GRIFERIA</t>
  </si>
  <si>
    <t xml:space="preserve">SALIDAS DE AGUA </t>
  </si>
  <si>
    <t>04.02.01</t>
  </si>
  <si>
    <t xml:space="preserve">SALIDA DE AGUA FRIA PVC INC. TUBERIA Y ACCESORIOS 1/2" </t>
  </si>
  <si>
    <t>04.02.02</t>
  </si>
  <si>
    <t xml:space="preserve">SALIDA DE AGUA CALIENTE, CON TUBERIA CPVC (PROMEDIO) </t>
  </si>
  <si>
    <t xml:space="preserve">VALVULAS  </t>
  </si>
  <si>
    <t>04.03.01</t>
  </si>
  <si>
    <t>VALVULAS COMPUERTAS, ESFERICAS Y CAJAS PARA VALVULAS</t>
  </si>
  <si>
    <t>EXTINTORES Y GABINETES</t>
  </si>
  <si>
    <t>04.04.01</t>
  </si>
  <si>
    <t xml:space="preserve">SALIDAS DRENAJE PLUVIAL </t>
  </si>
  <si>
    <t>04.05.01</t>
  </si>
  <si>
    <t xml:space="preserve">DRENAJE PLUVIAL </t>
  </si>
  <si>
    <t xml:space="preserve">DESAGÜE </t>
  </si>
  <si>
    <t>04.06.01</t>
  </si>
  <si>
    <t>SALIDA DE DESAGUE  PVC-SAL 2"</t>
  </si>
  <si>
    <t>04.06.02</t>
  </si>
  <si>
    <t>SALIDA DE DESAGUE  PVC-SAL 4"</t>
  </si>
  <si>
    <t>VENTILACIÓN</t>
  </si>
  <si>
    <t>04.07.01</t>
  </si>
  <si>
    <t xml:space="preserve">SALIDA DE VENTILACION (PROMEDIO) </t>
  </si>
  <si>
    <t>ACCESORIOS</t>
  </si>
  <si>
    <t>04.08.01</t>
  </si>
  <si>
    <t xml:space="preserve">MEZCLADORA DE DUCHA </t>
  </si>
  <si>
    <t>04.08.02</t>
  </si>
  <si>
    <t xml:space="preserve">JABONERA DE LOSA PARA EMPOTRAR </t>
  </si>
  <si>
    <t>04.09.01</t>
  </si>
  <si>
    <t>Glb</t>
  </si>
  <si>
    <t>04.09.02</t>
  </si>
  <si>
    <t>04.09.03</t>
  </si>
  <si>
    <t>URINARIO</t>
  </si>
  <si>
    <t>LAVATORIO</t>
  </si>
  <si>
    <t>PEGAMENTO PVC AZUL 128 ONZAS - OATEY</t>
  </si>
  <si>
    <t>TUBO PVC AGUA S.P. CLASE 10 1/2" X 5m</t>
  </si>
  <si>
    <t>CODO PVC AGUA DOBLE CAMPANA S.P. 1/2" X 90°</t>
  </si>
  <si>
    <t>TEE PVC AGUA S.P. 1/2"</t>
  </si>
  <si>
    <t xml:space="preserve">PEGAMENTO P/TUBO CPVC ML </t>
  </si>
  <si>
    <t>TUBO CPVC AGUA CALIENTE S.P. 1/2" X 5m</t>
  </si>
  <si>
    <t>CODO ACERO GALV. TIPO ISO I 1/2" X 90°</t>
  </si>
  <si>
    <t>CODO CPVC AGUA CALIENTE S.P/ 1/2" X 90°</t>
  </si>
  <si>
    <t>TEE CPVC AGUA CALIENTE S.P/ 1/2"</t>
  </si>
  <si>
    <t>CO2, DIOXIDO DE CARBONO - 10 LBS. Incluye gabinete</t>
  </si>
  <si>
    <t>GRAVA DE 1/2"</t>
  </si>
  <si>
    <t>TUBERIA PVC-SAP 3"</t>
  </si>
  <si>
    <t>REJILLA BRONCE Ø 3" ROSCADA</t>
  </si>
  <si>
    <t>SALIDA DE DESAGÜE PVC-SAL 2"</t>
  </si>
  <si>
    <t>TUBO PVC DESAGUE SAL 2" X 3 M PAVCO</t>
  </si>
  <si>
    <t>CODO PVC DESAGUE SAL 2" X 90°</t>
  </si>
  <si>
    <t>YEE PVC DESAGUE SAL 2"</t>
  </si>
  <si>
    <t>TRAMPA P PVC DESAGUE SAL 2"</t>
  </si>
  <si>
    <t>SALIDA DE DESAGÜE PVC-SAL 4"</t>
  </si>
  <si>
    <t>TUBO PVC DESAGUE SAL 4" X 3 M PAVCO</t>
  </si>
  <si>
    <t>CODO PVC DESAGUE SAL 4" X 90°</t>
  </si>
  <si>
    <t>YEE PVC DESAGUE SAL 4"</t>
  </si>
  <si>
    <t xml:space="preserve">SALIDA DE VENTILACION(PROMEDIO) </t>
  </si>
  <si>
    <t>CODO VENTILACION PVC DESAGUE SAL 4" A 2"</t>
  </si>
  <si>
    <t>MEZCLADORA DE DUCHA C/GRIFERIA Y BRAZO</t>
  </si>
  <si>
    <t xml:space="preserve">JABONERA DE LOSA BLANCA P/EMPOTRAR </t>
  </si>
  <si>
    <t xml:space="preserve">CEMENTO BLANCO </t>
  </si>
  <si>
    <t>SISTEMA DE BOMBEO DE PRESION CONSTANTE</t>
  </si>
  <si>
    <t xml:space="preserve">INSTALACIONES SANITARIAS EXTERIORES INC. CANALETAS DE EVACUACION PLUVIAL </t>
  </si>
  <si>
    <t>INSTALACIONES ELECTRICAS</t>
  </si>
  <si>
    <t>SALIDAS</t>
  </si>
  <si>
    <t>05.01.01</t>
  </si>
  <si>
    <t>SALIDAS PARA ALUMBRADO, TOMACORRIENTES, FUERZA Y SEÑALES DÉBILES</t>
  </si>
  <si>
    <t>05.01.02</t>
  </si>
  <si>
    <t>SALIDAS PARA TOMACORRIENTES</t>
  </si>
  <si>
    <t>05.01.03</t>
  </si>
  <si>
    <t>SALIDAS PARA FUERZA Y SEÑALES DÉBILES</t>
  </si>
  <si>
    <t>05.01.04</t>
  </si>
  <si>
    <t>SALIDAS TRIFÁSICAS</t>
  </si>
  <si>
    <t>LÁMPARAS</t>
  </si>
  <si>
    <t>05.02.01</t>
  </si>
  <si>
    <t>ARTEFACTO DE ILUMINACIÓN P = 63 W L = 8000 LM</t>
  </si>
  <si>
    <t>05.02.02</t>
  </si>
  <si>
    <t>INSTALACIÓN DE ARTEFACTO DE ILUMINACIÓN, P=63 W L=8000 LM</t>
  </si>
  <si>
    <t>05.02.03</t>
  </si>
  <si>
    <t>PROYECTOR Y PANTALLA</t>
  </si>
  <si>
    <t>05.02.04</t>
  </si>
  <si>
    <t>EXTRACTORES DE AIRE</t>
  </si>
  <si>
    <t>05.02.05</t>
  </si>
  <si>
    <t>SISTEMA DE BAJA TENSIÓN</t>
  </si>
  <si>
    <t>05.02.06</t>
  </si>
  <si>
    <t>SISTEMA DE MEDIA TENSIÓN</t>
  </si>
  <si>
    <t>SALIDAS PARA ALUMBRADO</t>
  </si>
  <si>
    <t>TUBERÍA ELÉCTRICA SAP GRIS 3/4" X3 METROS NICOLL</t>
  </si>
  <si>
    <t>CURVA SAP 3/4" NICOLL</t>
  </si>
  <si>
    <t>UNIÓN SAP 3/4" NICOLL</t>
  </si>
  <si>
    <t>CONEXIÓN A CAJA PVC ELÉCTRICA SAP 3/4"</t>
  </si>
  <si>
    <t>CINTA AISLANTE ELÉCTRICA</t>
  </si>
  <si>
    <t>CAJA DE PASE OCTOGONAL F.G. PESADA 4"</t>
  </si>
  <si>
    <t>ALAMBRE TW 14 AWG</t>
  </si>
  <si>
    <t>SALIDAS PARA TOMACORRIENTE</t>
  </si>
  <si>
    <t>TOMACORRIENTE DOBLE UNIVERSAL 2 POLOS 10A 250VAC</t>
  </si>
  <si>
    <t>CAJA DE PASE RECTANGULAR F.G. PESADA 50 x100 mm</t>
  </si>
  <si>
    <t>SALIDAS PARA FUERZAS Y SEÑALES DEBILES</t>
  </si>
  <si>
    <t>CAJA DE PASE RECTANGULAR F.G. LIVIANA 50 x100 mm</t>
  </si>
  <si>
    <t>SALIDA TRIFASICA</t>
  </si>
  <si>
    <t>ptp/dia</t>
  </si>
  <si>
    <t>un/dia</t>
  </si>
  <si>
    <t>ARTEFACTO DE ILUMINACIÓN P=63W</t>
  </si>
  <si>
    <t>CINTA AISLANTE 20 MM X 1700</t>
  </si>
  <si>
    <t>CINTILLOS AMARRACABLE 4.8 MM X 250 MM</t>
  </si>
  <si>
    <t>ESCALERA DE FIBRA DE ALUMINIO</t>
  </si>
  <si>
    <t xml:space="preserve">PROYECTOR Y PANTALLA </t>
  </si>
  <si>
    <t xml:space="preserve">SALIDA PROYECTOR </t>
  </si>
  <si>
    <t>SALIDA PARA EXTRACTOR DE AIRE</t>
  </si>
  <si>
    <t>CAJA OCTOGONAL DE F° G° PESADO 100x55 MM</t>
  </si>
  <si>
    <t>TUBERÍA PVC SAP 20 MM</t>
  </si>
  <si>
    <t>CURVA SAP 1/2" NICOLL</t>
  </si>
  <si>
    <t>CONECTOR A CAJA PVC SAP 20 MM</t>
  </si>
  <si>
    <t xml:space="preserve">INSTALACIONES COMUNICACIONES </t>
  </si>
  <si>
    <t>CANALIZACIÓN, CONDUCTOS Y/O TUBERÍAS</t>
  </si>
  <si>
    <t>06.01.01</t>
  </si>
  <si>
    <t>INSTALACION DE PUNTOS DE RED EN PISO</t>
  </si>
  <si>
    <t>06.01.02</t>
  </si>
  <si>
    <t>INSTALACION DE PUNTOS DE RED EN PARED</t>
  </si>
  <si>
    <t>06.01.03</t>
  </si>
  <si>
    <t>INSTALACION DE PUNTOS DE RED EN CIELO RASO</t>
  </si>
  <si>
    <t>06.01.04</t>
  </si>
  <si>
    <t>TUBERIA PVC-P ELÉCTRICA Ø50mm, NTP 339.006</t>
  </si>
  <si>
    <t>06.01.05</t>
  </si>
  <si>
    <t>TUBERIA PVC-P ELÉCTRICA Ø40mm, NTP 339.006</t>
  </si>
  <si>
    <t>06.01.06</t>
  </si>
  <si>
    <t>TUBERIA PVC-P ELÉCTRICA Ø25mm, NTP 339.006</t>
  </si>
  <si>
    <t>06.01.07</t>
  </si>
  <si>
    <t>TUBERIA PVC-P ELÉCTRICA Ø15mm, NTP 339.006</t>
  </si>
  <si>
    <t>06.01.08</t>
  </si>
  <si>
    <t>CAJA DE PASE FºGº 300x300x100mm</t>
  </si>
  <si>
    <t>06.01.09</t>
  </si>
  <si>
    <t>CAJA DE PASE FºGº 200x200x100mm</t>
  </si>
  <si>
    <t>06.01.10</t>
  </si>
  <si>
    <t>CAJA DE PASE FºGº 100x100x100mm</t>
  </si>
  <si>
    <t>06.01.11</t>
  </si>
  <si>
    <t>BANDEJA PORTACABLE 200x54 P/COMUNICACIÓN</t>
  </si>
  <si>
    <t>SISTEMA ESTRUCTURADO Y NETWORKING</t>
  </si>
  <si>
    <t>06.02.01</t>
  </si>
  <si>
    <t>SUMINISTRO E INSTALACIÓN DE RECEPTOR MO ISP</t>
  </si>
  <si>
    <t>06.02.02</t>
  </si>
  <si>
    <t>SUMINISTRO E INSTALACIÓN DE ROUTER</t>
  </si>
  <si>
    <t>06.02.03</t>
  </si>
  <si>
    <t>SUMINISTRO E INSTALACION SWITCH GIGABIT 48 PORT</t>
  </si>
  <si>
    <t>06.02.04</t>
  </si>
  <si>
    <t>SUMINISTRO E INSTALACION DE PATCH PANEL 48 PORT</t>
  </si>
  <si>
    <t>06.02.05</t>
  </si>
  <si>
    <t>SUMINISTRO E INSTALACION DE SERVIDOR</t>
  </si>
  <si>
    <t>06.02.06</t>
  </si>
  <si>
    <t>SUMINISTRO E INSTALACION DE SERVIDOR NVR</t>
  </si>
  <si>
    <t>06.02.07</t>
  </si>
  <si>
    <t>SUMINISTRO E INSTALACION DE SWITH POE 16 PORT</t>
  </si>
  <si>
    <t>06.02.08</t>
  </si>
  <si>
    <t>SUMINISTRO E INSTALACION DE PATCH PANEL 24 PORT</t>
  </si>
  <si>
    <t>06.02.09</t>
  </si>
  <si>
    <t>SUMINISTRO E INSTALACION DE BANDEJA 19"</t>
  </si>
  <si>
    <t>06.02.10</t>
  </si>
  <si>
    <t>SUMINISTRO E INSTALACION DE BANDEJA EQUIPO ALARMAS</t>
  </si>
  <si>
    <t>06.02.11</t>
  </si>
  <si>
    <t>SUMINISTRO E INSTALACION DE BANDEJA TELEFONIA IP PBX</t>
  </si>
  <si>
    <t>06.02.12</t>
  </si>
  <si>
    <t>06.02.13</t>
  </si>
  <si>
    <t>SUMINISTRO E INSTALACION DE UPS 3 KVA, MONOFASICO / 2 RU</t>
  </si>
  <si>
    <t>06.02.14</t>
  </si>
  <si>
    <t>CONEXIÓN DE GABINETE DE PISO 42 RU</t>
  </si>
  <si>
    <t>06.02.15</t>
  </si>
  <si>
    <t>CONEXIÓN DE GABINETE 42RU Y COMPONENTES DE REDES</t>
  </si>
  <si>
    <t>SISTEMA CCTV</t>
  </si>
  <si>
    <t>06.03.01</t>
  </si>
  <si>
    <t>SERVIDOR NVR 1RU</t>
  </si>
  <si>
    <t>06.03.02</t>
  </si>
  <si>
    <t>VIDEOCAMARA TUBULAR IP</t>
  </si>
  <si>
    <t>06.03.03</t>
  </si>
  <si>
    <t>VIDEOCAMARA DOMO IP</t>
  </si>
  <si>
    <t>SISTEMA MEGAFONÍA (PERIFONEO)</t>
  </si>
  <si>
    <t>06.04.01</t>
  </si>
  <si>
    <t>AMPLIFICADOR DE AUDIO DE 100W</t>
  </si>
  <si>
    <t>06.04.02</t>
  </si>
  <si>
    <t>PARLANTE IP DE TECHO</t>
  </si>
  <si>
    <t>SISTEMA DACI (DETECCIÓN Y ALARMA CONTRA INCENDIO)</t>
  </si>
  <si>
    <t>06.05.01</t>
  </si>
  <si>
    <t>EQUIPAMIENTO DE UNIDAD CENTRAL DEL SISTEMA DE ALARMA CONTRA INCENDIO</t>
  </si>
  <si>
    <t>06.05.02</t>
  </si>
  <si>
    <t>SUMINISTRO E INSTALACION DE DETECTOR DE HUMO</t>
  </si>
  <si>
    <t>06.05.03</t>
  </si>
  <si>
    <t>SALIDA PARA ALARMA CONTRA INCENDIO</t>
  </si>
  <si>
    <t>TECNICO ESPECIALISTA EN TELECOMUNICACIONES</t>
  </si>
  <si>
    <t>JACK DE DATOS CAT CAT6A (BLANCO) P/CAJA POP UP</t>
  </si>
  <si>
    <t>CAJA GALV. TIPO GANG INC. TAPA GANG</t>
  </si>
  <si>
    <t>CAJA POP-UP PARA 4 MOD.MOSAIC.ALUMINIO MATE</t>
  </si>
  <si>
    <t>CONECTOR PVC-P (ELEC.) 25mm</t>
  </si>
  <si>
    <t>ETIQUETA PARA JACK DE DATOS</t>
  </si>
  <si>
    <t>JACK DE DATOS CAT CAT6A (BLANCO)</t>
  </si>
  <si>
    <t>CAJA GALV. RECTANGULAR PESADA DE 4"x2"x21/4"</t>
  </si>
  <si>
    <t>FACE PLATE DOBLE PARA DATOS RJ45 BLANCO</t>
  </si>
  <si>
    <t>TUBERÍA PVC-P ELECTRICO Ø50mm 3.0m</t>
  </si>
  <si>
    <t>CURVA PVC-P ELECTRICO Ø50mm</t>
  </si>
  <si>
    <t>PEGAMENTO PARA TUBERÍA PVC</t>
  </si>
  <si>
    <t>CONECTOR PVC-P (ELEC.) 50mm</t>
  </si>
  <si>
    <t>CURVA PVC-P ELECTRICO Ø40mm</t>
  </si>
  <si>
    <t>TUBERÍA PVC-P ELECTRICO Ø40mm 3.0m</t>
  </si>
  <si>
    <t>CONECTOR PVC Ø 40mm</t>
  </si>
  <si>
    <t>TUBERÍA PVC-P ELECTRICO Ø25mm 3.0m</t>
  </si>
  <si>
    <t>CURVA PVC-P ELECTRICO Ø25mm</t>
  </si>
  <si>
    <t>TUBERÍA PVC-P ELECTRICO Ø15mm 3.0m</t>
  </si>
  <si>
    <t>CURVA PVC-P ELECTRICO Ø15mm</t>
  </si>
  <si>
    <t>CONECTOR PVC-P (ELEC.) 15mm</t>
  </si>
  <si>
    <t>BANDEJA PORTACABLES 200x54</t>
  </si>
  <si>
    <t>RECEPTOR MO ISP</t>
  </si>
  <si>
    <t>ROUTER 1RU</t>
  </si>
  <si>
    <t>SWITCH GIGA BIT 48 PUERTOS 1 RU</t>
  </si>
  <si>
    <t>PACH PANEL 48 PUERTOS CAT 6.2 RU</t>
  </si>
  <si>
    <t>SERVIDOR ETHERNET DE 1GB - 4 PUERTOS 366FLR</t>
  </si>
  <si>
    <t xml:space="preserve">SERVIDOR NVR </t>
  </si>
  <si>
    <t>SWITCH POE 16 PUERTOS 1 RU</t>
  </si>
  <si>
    <t>PATCH PANEL CAT 6A DE 24 PUERTOS RJ45 A 568 A/B</t>
  </si>
  <si>
    <t>BANDEJA 19" 1 RU</t>
  </si>
  <si>
    <t>BANDEJA EQUIPO ALARMAS</t>
  </si>
  <si>
    <t>BANDEJA TELEFONIA</t>
  </si>
  <si>
    <t xml:space="preserve">SUMINISTRO E INSTALACION DE BANDEJA </t>
  </si>
  <si>
    <t xml:space="preserve">BANDEJA </t>
  </si>
  <si>
    <t>UPS 3000 VA / 2700 W, TIPO RACK 2U</t>
  </si>
  <si>
    <t>GABINETE DE PISO 42 RU</t>
  </si>
  <si>
    <t>BLOCK CONECTOR DOBLE RJ-45 / FEMALE</t>
  </si>
  <si>
    <t>CONECTOR RJ-45 / FEMALE</t>
  </si>
  <si>
    <t>ACCESS POINT PARA EXTERIORES 300 Mbps</t>
  </si>
  <si>
    <t>CABLE UTP CAT 6A (CAJA 305m)</t>
  </si>
  <si>
    <t>SERVIDOR NVR 1 RU</t>
  </si>
  <si>
    <t>MASTIL DE FºGº Ø2"x3.00mm H=3.00m</t>
  </si>
  <si>
    <t>VIDEO CAMARA TUBULAR IP</t>
  </si>
  <si>
    <t>PLATINA EMPERNADA PARA SOPORTE DE MÁSTIL</t>
  </si>
  <si>
    <t>SOPORTE - ABRAZADERA PARA CAMARA</t>
  </si>
  <si>
    <t>VIDEO CAMARA DOMO IP</t>
  </si>
  <si>
    <t>AMPLIFICADOR DE AUDIO 100W</t>
  </si>
  <si>
    <t>UNIDAD CENTRAL DE ALARMA CONTRA INCENDIO</t>
  </si>
  <si>
    <t>DETECTOR DE HUMOS</t>
  </si>
  <si>
    <t>CAJA GALV. OCTOGONAL PESADA 4"x2"</t>
  </si>
  <si>
    <t>Largo</t>
  </si>
  <si>
    <t>Ancho</t>
  </si>
  <si>
    <t>Alto</t>
  </si>
  <si>
    <t>Área</t>
  </si>
  <si>
    <t>Volumen</t>
  </si>
  <si>
    <t>N°Elem</t>
  </si>
  <si>
    <t>Factor</t>
  </si>
  <si>
    <t>Area de terreno</t>
  </si>
  <si>
    <t xml:space="preserve">Factor </t>
  </si>
  <si>
    <t>Ratio</t>
  </si>
  <si>
    <t>Area techada</t>
  </si>
  <si>
    <t xml:space="preserve">Plazo </t>
  </si>
  <si>
    <t xml:space="preserve">meses </t>
  </si>
  <si>
    <t>m²</t>
  </si>
  <si>
    <t>LIMPIEZA DEL TERRENO (MANUAL)</t>
  </si>
  <si>
    <t>TRAZO NIVELACIÓN Y REPLANTEO</t>
  </si>
  <si>
    <t>Equipos de protección individual</t>
  </si>
  <si>
    <t>Equipos de protección colectiva</t>
  </si>
  <si>
    <t>Señalización temporal de seguridad</t>
  </si>
  <si>
    <t>Programa de capacitaciones</t>
  </si>
  <si>
    <t>Recursos para respuesta ante emergencias</t>
  </si>
  <si>
    <t>Programa de prevención y control</t>
  </si>
  <si>
    <t>Examen médico general</t>
  </si>
  <si>
    <t>Prevención y mitigación de impactos</t>
  </si>
  <si>
    <t>Implementación de área de señalización</t>
  </si>
  <si>
    <t>Charlas de sensibilización ambiental</t>
  </si>
  <si>
    <t>Monitoreo de calidad ambiental</t>
  </si>
  <si>
    <t>Adquisición de contenedores</t>
  </si>
  <si>
    <t>Recolección de residuos peligrosos</t>
  </si>
  <si>
    <t>Eliminación y transporte</t>
  </si>
  <si>
    <t>Acondicionamiento</t>
  </si>
  <si>
    <t>Recolección de residuos</t>
  </si>
  <si>
    <t>Disposición final</t>
  </si>
  <si>
    <t>Clasificación de residuos</t>
  </si>
  <si>
    <t>Contingencia ante derrames</t>
  </si>
  <si>
    <t>Manejo de residuos de desinstalación</t>
  </si>
  <si>
    <t>Traslado y disposición final</t>
  </si>
  <si>
    <t>Rehabilitación de suelos afectados</t>
  </si>
  <si>
    <t>Nivelación y compactación</t>
  </si>
  <si>
    <t>OBTENCIÓN DEL SERVICIO</t>
  </si>
  <si>
    <t>CABLE TW 35 mm²</t>
  </si>
  <si>
    <t>CONEXIÓN DE ACOMETIDA</t>
  </si>
  <si>
    <t>POSTE DE ROLLIZO DE EUCALIPTO 8" x 6.00 m</t>
  </si>
  <si>
    <t xml:space="preserve">ALMACENAMIENTO Y DISTRIBUCION DE AGUA </t>
  </si>
  <si>
    <t xml:space="preserve">CONEXION E INSTALACION </t>
  </si>
  <si>
    <t xml:space="preserve">CONSUMO Y MANTENIMIENTO   </t>
  </si>
  <si>
    <t>CONEXION INSTALACION TEL COM</t>
  </si>
  <si>
    <t>CONSUMO Y MANTENIMIENTO INS TEL Y COM</t>
  </si>
  <si>
    <t xml:space="preserve">ENERGIA ELECTRICA PARA LA CONSTRUCCION </t>
  </si>
  <si>
    <t xml:space="preserve">ENERGIA ELECTRICA ESTIMADO </t>
  </si>
  <si>
    <t xml:space="preserve">LIMPIEZA DE TERRENO (MANUAL) </t>
  </si>
  <si>
    <t>MOVILIZACION DE EQUIPOS Y HERRAMIENTAS</t>
  </si>
  <si>
    <t>EQUIPO DE PROTECCION INDIVIDUAL</t>
  </si>
  <si>
    <t>EQUIPO DE PROTECCION COLECTIVA</t>
  </si>
  <si>
    <t>HORMIGÓN</t>
  </si>
  <si>
    <t>MANEJO DE RESIDUOS DE LA DESINSTALACIÓN</t>
  </si>
  <si>
    <t>DESMONTAJE DE PUERTAS DE MADERA</t>
  </si>
  <si>
    <t xml:space="preserve">DESMONTAJE DE PUERTAS METALICAS </t>
  </si>
  <si>
    <t xml:space="preserve">DESMONTAJE DE PORTON METALICO </t>
  </si>
  <si>
    <t xml:space="preserve">DESMONTAJE DE COBERTURAS DE CALAMINA </t>
  </si>
  <si>
    <t>ANDAMIO METALICO (TORRE MOVIL H=8.00 M)</t>
  </si>
  <si>
    <t xml:space="preserve">DESMONTAJE DE INODORO </t>
  </si>
  <si>
    <t xml:space="preserve">DESMONTAJE DE LAVAMANO </t>
  </si>
  <si>
    <t xml:space="preserve">DESMONTAJE DE FALSO CIELO RASO  </t>
  </si>
  <si>
    <t xml:space="preserve">DESMONTAJE DE VENTANAS DE MADERA </t>
  </si>
  <si>
    <t xml:space="preserve">DESMONTAJE DE VENTANAS METALICAS </t>
  </si>
  <si>
    <t>DESMONTAJE DE REJAS DE VENTANAS</t>
  </si>
  <si>
    <t xml:space="preserve">DESMONTAJE DE REJAS DE PUERTAS </t>
  </si>
  <si>
    <t>DESMONTAJE DE TIJERALES DE MADERA</t>
  </si>
  <si>
    <t xml:space="preserve">DESMONTAJE DE TIJERALES DE METAL </t>
  </si>
  <si>
    <t xml:space="preserve">ANDAMIO METALICO (TORRE MOVIL H=8.00 M) </t>
  </si>
  <si>
    <t xml:space="preserve">EQUIPO DE CORTE Y SOLDADURA </t>
  </si>
  <si>
    <t xml:space="preserve">DESMONTAJE DE PISO MACHIEMBRADO </t>
  </si>
  <si>
    <t>DESMONTAJE DE ARCOS METALICOS DE FUTBOL</t>
  </si>
  <si>
    <t xml:space="preserve">DESMONTAJE DE ESTRUCTURA METALICA </t>
  </si>
  <si>
    <t xml:space="preserve">GRUA SOBRE CAMION CA 225 HP 50 TON CORTA </t>
  </si>
  <si>
    <t xml:space="preserve">AMOLADORA </t>
  </si>
  <si>
    <t xml:space="preserve">DESMONTAJE DE TAPA METALICA DE TANQUE CISTERNA </t>
  </si>
  <si>
    <t xml:space="preserve">DESMONTAJE DE BOMBA DE AGUA </t>
  </si>
  <si>
    <t>DESMONTAJE DE CORREAS DE MADERA</t>
  </si>
  <si>
    <t xml:space="preserve">DESMONTAJE DE LUMINARIAS </t>
  </si>
  <si>
    <t xml:space="preserve">DESMONTAJES DE PIZARRAS </t>
  </si>
  <si>
    <t xml:space="preserve">DEMOLICION DE CIMIENTOS CORRIDOS </t>
  </si>
  <si>
    <t xml:space="preserve">OPERADOR DE EQUIPO PESADO </t>
  </si>
  <si>
    <t>PETROLEO D-2</t>
  </si>
  <si>
    <t>CARGADOR FRONTAL S/LLANTAS DE 125-155 HP 3 yd3</t>
  </si>
  <si>
    <t xml:space="preserve">DEMOLICION DE PISOS DE SOBRECIMIENTOS </t>
  </si>
  <si>
    <t>RETROEXCAVADORA SOBRE LLANTAS 80-110 HP 0.5-1.3 yd3</t>
  </si>
  <si>
    <t>DEMOLICION DE PISOS DE CONCRETO INTERIORES</t>
  </si>
  <si>
    <t xml:space="preserve">DEMOLICION DE ZAPATAS </t>
  </si>
  <si>
    <t xml:space="preserve">EXCAVADORA SOBRE ORUGAS 150-220 HP CON MARTILLO </t>
  </si>
  <si>
    <t xml:space="preserve">DEMOLICION DE COLUMNAS </t>
  </si>
  <si>
    <t xml:space="preserve">DEMOLICION DE VIGAS  </t>
  </si>
  <si>
    <t xml:space="preserve">DEMOLICION DE LOSAS </t>
  </si>
  <si>
    <t xml:space="preserve">COMPRESORA NEUMATICA 93 HP 335-375 PCM </t>
  </si>
  <si>
    <t>MARTILLLO NEUMATICO - 25/29 KG</t>
  </si>
  <si>
    <t xml:space="preserve">DEMOLICION DE CAJA DE ESCALERA DE CONCRETO </t>
  </si>
  <si>
    <t>DEMOLICION DE MURO DE BLOQUETA</t>
  </si>
  <si>
    <t>DEMOLICION DE PLACAS</t>
  </si>
  <si>
    <t xml:space="preserve">DEMOLICION DE LOSA DEPORTIVA </t>
  </si>
  <si>
    <t xml:space="preserve">DEMOLICION DE GRADERIOS </t>
  </si>
  <si>
    <t>DEMOLICION DE VEREDAS Y ACCESOS INTERIORES</t>
  </si>
  <si>
    <t xml:space="preserve">DEMOLICION DE CANAL </t>
  </si>
  <si>
    <t xml:space="preserve">DEMOLICION DE CERCO PERIMETRICO </t>
  </si>
  <si>
    <t xml:space="preserve">PUNTALES METALICOS </t>
  </si>
  <si>
    <t xml:space="preserve">COMPRESORA NEUMATICA 125-175 PCM 76 HP </t>
  </si>
  <si>
    <t xml:space="preserve">CARGUIO Y ELIMINACION DE MATERIAL PROCEDENTE DE DEMOLICIONES DISTACIA PROMEDIO </t>
  </si>
  <si>
    <t>Areas verdes</t>
  </si>
  <si>
    <t>Losa DEPORTIVA</t>
  </si>
  <si>
    <t>Áreas Verdes</t>
  </si>
  <si>
    <t>cobertura</t>
  </si>
  <si>
    <t>AREA VERDES</t>
  </si>
  <si>
    <t>Patio de INICIAL</t>
  </si>
  <si>
    <t xml:space="preserve">SubPartida </t>
  </si>
  <si>
    <t>asta de bandera</t>
  </si>
  <si>
    <t xml:space="preserve">veredas y rampas </t>
  </si>
  <si>
    <t>pavimento</t>
  </si>
  <si>
    <t>LAMAS</t>
  </si>
  <si>
    <t>COMPACTACION DE SUBRASANTE</t>
  </si>
  <si>
    <t>bicicletas</t>
  </si>
  <si>
    <t>AFIRMADO DE e=0.30m PARA LOSA</t>
  </si>
  <si>
    <t xml:space="preserve">Cerco perimetrico </t>
  </si>
  <si>
    <t>Area construida</t>
  </si>
  <si>
    <t>Area terreno</t>
  </si>
  <si>
    <t>Altura</t>
  </si>
  <si>
    <t>PINTURA DE LINEASEN LOSA DEPORTIVA</t>
  </si>
  <si>
    <t>Cobertura Liviana de Losa DEPORTIVA</t>
  </si>
  <si>
    <t>Cobertura Liviana de PATIO DE INICIAL</t>
  </si>
  <si>
    <t>LOSA DEPORTIVA (44 x 22: 968) F'C=210 kg/cm² DE 20 CM DE ESPESOR</t>
  </si>
  <si>
    <t xml:space="preserve">COMPACTACION DE SUBRASANTE DE LOSA </t>
  </si>
  <si>
    <t xml:space="preserve">CURADO DE CONCRETO </t>
  </si>
  <si>
    <t>TRAZO, NIVELES Y REPLANTEO PRELIMINAR</t>
  </si>
  <si>
    <t>Sistema de Bombeo de Presión Constante</t>
  </si>
  <si>
    <t>Instalaciones sanitarias exteriores inc. Canaletas de evacuación pluvial</t>
  </si>
  <si>
    <t>CONINICIAL Y COMPACTACION DE SUBRASANTE</t>
  </si>
  <si>
    <t>Sistema de agua contra incendios (RED CONTRA INCENDIOS, GABINETES)</t>
  </si>
  <si>
    <t>Suministro y Montaje de Montacarga</t>
  </si>
  <si>
    <t>CERCO PERIMETRICO E INGRESOS</t>
  </si>
  <si>
    <t>Cerco Perimetrico H=3.00m</t>
  </si>
  <si>
    <t>ml</t>
  </si>
  <si>
    <t>EXCAVACION MANUAL PARA CIMENTACIONES</t>
  </si>
  <si>
    <t>COLUMNAS PARA CERCO PERIMETRICO - CONCRETO F'C=210 KG/CM2</t>
  </si>
  <si>
    <t>PORTON</t>
  </si>
  <si>
    <t>Portada de Ingreso (Porton metalico)</t>
  </si>
  <si>
    <t>OPERADOR DE EQUIPO LIVIANO</t>
  </si>
  <si>
    <t xml:space="preserve">COBERTURA LIVIANA DE LOSA DEPORTIVA </t>
  </si>
  <si>
    <t>VEREDAS Y RAMPAS</t>
  </si>
  <si>
    <t xml:space="preserve">PAVIMENTO RIGIDO VEHICULAR </t>
  </si>
  <si>
    <t xml:space="preserve">Subpartida </t>
  </si>
  <si>
    <t>SUMINISTRO Y MONTAJE DE MONTACARGA</t>
  </si>
  <si>
    <t>ml/dia</t>
  </si>
  <si>
    <t>COMPACTADORA VIBRATORIA TIPO PLANCHA 7 HP</t>
  </si>
  <si>
    <t>AS</t>
  </si>
  <si>
    <t>COLUMNAS - ENCOFRADO Y DESENCOFRADO</t>
  </si>
  <si>
    <t>COLUMNAS - CONCRETO F'C=210 KG/CM2</t>
  </si>
  <si>
    <t>COLUMNAS - ACERO FY=4,200 KG/CM2</t>
  </si>
  <si>
    <t>VIGAS - ENCOFRADO Y DESENCOFRADO</t>
  </si>
  <si>
    <t>VIGAS - CONCRETO F'C=210 KG/CM2</t>
  </si>
  <si>
    <t>VIGAS - ACERO FY=4,200 KG/CM2</t>
  </si>
  <si>
    <t>Estructuras</t>
  </si>
  <si>
    <t>Arq</t>
  </si>
  <si>
    <t>San</t>
  </si>
  <si>
    <t>Elec</t>
  </si>
  <si>
    <t>Comuni</t>
  </si>
  <si>
    <t>Com</t>
  </si>
  <si>
    <t>Provisionales</t>
  </si>
  <si>
    <t>Arquiectura</t>
  </si>
  <si>
    <t>CD</t>
  </si>
  <si>
    <t>Biblioteca</t>
  </si>
  <si>
    <t>Almacén mat. dep.</t>
  </si>
  <si>
    <t>Sum</t>
  </si>
  <si>
    <t>Módulo de conectividad</t>
  </si>
  <si>
    <t>Dirección adm.</t>
  </si>
  <si>
    <t>Subdirección</t>
  </si>
  <si>
    <t>Sala de reuniones</t>
  </si>
  <si>
    <t>Secretaria</t>
  </si>
  <si>
    <t>Área de espera</t>
  </si>
  <si>
    <t>Coordinación administrativa</t>
  </si>
  <si>
    <t>Archivo</t>
  </si>
  <si>
    <t>Taller creativo prim</t>
  </si>
  <si>
    <t>Taller creativo sec</t>
  </si>
  <si>
    <t>Economato</t>
  </si>
  <si>
    <t>Coordinación pedagógica</t>
  </si>
  <si>
    <t>Topico</t>
  </si>
  <si>
    <t>Sala de profesores</t>
  </si>
  <si>
    <t>Tienda escolar</t>
  </si>
  <si>
    <t>Almacén</t>
  </si>
  <si>
    <t>SSHH ADM.-HOMBRES</t>
  </si>
  <si>
    <t>SSHH ADM.-MUJERES</t>
  </si>
  <si>
    <t xml:space="preserve">SSHH INICIAL-HOMBRES </t>
  </si>
  <si>
    <t>SSHH inicial - mujeres</t>
  </si>
  <si>
    <t>SSHH prim - hombres</t>
  </si>
  <si>
    <t>SSHH prim - mujeres</t>
  </si>
  <si>
    <t>SSHH sec - hombres</t>
  </si>
  <si>
    <t>SSHH sec - mujeres</t>
  </si>
  <si>
    <t>VESTUARIOS HOMBRES</t>
  </si>
  <si>
    <t>Vestuarios - mujeres</t>
  </si>
  <si>
    <t>Cocina inicial</t>
  </si>
  <si>
    <t>Cocina prim -sec</t>
  </si>
  <si>
    <t>Oficina de bienestar</t>
  </si>
  <si>
    <t>Lactario</t>
  </si>
  <si>
    <t>Cto eléctrico</t>
  </si>
  <si>
    <t>Dep. material deportivo</t>
  </si>
  <si>
    <t>DEPOSITO</t>
  </si>
  <si>
    <t>GuardianIa</t>
  </si>
  <si>
    <t>Cuarto de limpieza</t>
  </si>
  <si>
    <t>Aulas ciclo I</t>
  </si>
  <si>
    <t>Aulas ciclo II</t>
  </si>
  <si>
    <t>Aulas primaria</t>
  </si>
  <si>
    <t>Aulas secundaria</t>
  </si>
  <si>
    <t>Aulas psicomotricidad</t>
  </si>
  <si>
    <t>Aula de innovacion prim</t>
  </si>
  <si>
    <t>Aula de innovacion sec</t>
  </si>
  <si>
    <t>TALLER EPT</t>
  </si>
  <si>
    <t>Maestranza</t>
  </si>
  <si>
    <t>Residuos</t>
  </si>
  <si>
    <t>Circulación</t>
  </si>
  <si>
    <t>Escalera prim</t>
  </si>
  <si>
    <t>Escalera sec</t>
  </si>
  <si>
    <t>Ingreso</t>
  </si>
  <si>
    <t>TOTAL</t>
  </si>
  <si>
    <t>Total x m/2</t>
  </si>
  <si>
    <t>Area tecada de escalera</t>
  </si>
  <si>
    <t xml:space="preserve">CIMENTACION </t>
  </si>
  <si>
    <t>TRAZO Y REPLANTEO DURANTE LA EJECUCION DE OBRA</t>
  </si>
  <si>
    <t>OBRAS DE CONCRETO ARMADO</t>
  </si>
  <si>
    <t xml:space="preserve">TOPOGRAFO </t>
  </si>
  <si>
    <t>CAL HIDRATADA BOLSA 30 kg</t>
  </si>
  <si>
    <t>TEODOLITO Y MIRA</t>
  </si>
  <si>
    <t>CORDEL</t>
  </si>
  <si>
    <t>ZAPATAS.- ENCOFRADO Y DESENCOFRADO</t>
  </si>
  <si>
    <t xml:space="preserve">Area de cimentación </t>
  </si>
  <si>
    <t>CONFORMACION Y COMPACTACION DE SUBRASANTE</t>
  </si>
  <si>
    <t xml:space="preserve">FALSA ZAPATA F’C=100 KG/CM² + PIEDRA GRANDE DE 8" </t>
  </si>
  <si>
    <t xml:space="preserve">CONCRETO CICLOPEO F’C=100 KG/CM² + PIEDRA GRANDE DE 8" </t>
  </si>
  <si>
    <t>SOLADO PARA  CIMENTACIÓN FC=100 KG/CM2 E=4"</t>
  </si>
  <si>
    <t>PLATEA DE CIMENTACIÓN</t>
  </si>
  <si>
    <t>Platea de cimentación – Concreto f'c=210</t>
  </si>
  <si>
    <t>Platea de cimentación – Encofrado y desencofrado</t>
  </si>
  <si>
    <t>Platea de cimentación – Acero fy=4200</t>
  </si>
  <si>
    <t xml:space="preserve">C.U </t>
  </si>
  <si>
    <t>MELAMINA</t>
  </si>
  <si>
    <t>Piso Laminado de alto transito en aulas</t>
  </si>
  <si>
    <t xml:space="preserve">SALIDA DE AGUA FRIA </t>
  </si>
  <si>
    <t>SALIDA DE AGUA CALIENTE</t>
  </si>
  <si>
    <t>SISTEMA MAGAFONÍA (PERIFONEO)</t>
  </si>
  <si>
    <t>SANITARIAS</t>
  </si>
  <si>
    <t>ELECTRICAS</t>
  </si>
  <si>
    <t>COMUNICACIONES</t>
  </si>
  <si>
    <t xml:space="preserve">METRADO 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</si>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</sst>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000"/>
    <numFmt numFmtId="165" formatCode="0.000"/>
    <numFmt numFmtId="166" formatCode="#,##0.0000_);\-#,##0.0000"/>
    <numFmt numFmtId="167" formatCode="#,##0.00_);\-#,##0.00"/>
    <numFmt numFmtId="168" formatCode="#,##0.0000"/>
    <numFmt numFmtId="169" formatCode="#,##0.0000000"/>
    <numFmt numFmtId="170" formatCode="_ * #,##0.00_ ;_ * \-#,##0.00_ ;_ * &quot;-&quot;??_ ;_ @_ "/>
    <numFmt numFmtId="171" formatCode="_ * #,##0.000_ ;_ * \-#,##0.000_ ;_ * &quot;-&quot;??_ ;_ @_ "/>
    <numFmt numFmtId="172" formatCode="0.0"/>
    <numFmt numFmtId="173" formatCode="0.000000"/>
    <numFmt numFmtId="174" formatCode="#,##0.00000"/>
    <numFmt numFmtId="175" formatCode="0.0000000"/>
  </numFmts>
  <fonts count="6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424"/>
      <name val="Aptos Narrow"/>
      <family val="2"/>
    </font>
    <font>
      <b/>
      <sz val="9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1"/>
      <color rgb="FF002060"/>
      <name val="Calibri"/>
      <family val="2"/>
      <scheme val="minor"/>
    </font>
    <font>
      <sz val="10"/>
      <color rgb="FF000000"/>
      <name val="ARIAL"/>
      <charset val="1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</font>
    <font>
      <b/>
      <sz val="11"/>
      <color theme="1"/>
      <name val="Aptos Narrow"/>
    </font>
    <font>
      <b/>
      <sz val="9"/>
      <color rgb="FF000000"/>
      <name val="Aptos Narrow"/>
    </font>
    <font>
      <b/>
      <sz val="11"/>
      <color theme="1"/>
      <name val="Aptos Narrow"/>
      <family val="2"/>
    </font>
    <font>
      <b/>
      <sz val="9"/>
      <color rgb="FF000000"/>
      <name val="Aptos Narrow"/>
      <family val="2"/>
    </font>
    <font>
      <b/>
      <sz val="9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.0500000000000007"/>
      <color rgb="FF000000"/>
      <name val="Arial Narrow"/>
    </font>
    <font>
      <sz val="10"/>
      <color rgb="FF000000"/>
      <name val="MS Sans Serif"/>
    </font>
    <font>
      <sz val="11"/>
      <color rgb="FF242424"/>
      <name val="Aptos Narrow"/>
    </font>
    <font>
      <b/>
      <sz val="8.0500000000000007"/>
      <color rgb="FF000000"/>
      <name val="Arial Narrow"/>
    </font>
    <font>
      <b/>
      <sz val="7.9"/>
      <color rgb="FF00000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indexed="8"/>
      <name val="Arial"/>
      <family val="2"/>
    </font>
    <font>
      <sz val="10"/>
      <color indexed="8"/>
      <name val="MS Sans Serif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</font>
    <font>
      <sz val="11"/>
      <color theme="4" tint="-0.249977111117893"/>
      <name val="Calibri"/>
      <family val="2"/>
      <scheme val="minor"/>
    </font>
    <font>
      <sz val="10"/>
      <color rgb="FFFF0000"/>
      <name val="MS Sans Serif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1"/>
      <color indexed="8"/>
      <name val="Arial"/>
    </font>
    <font>
      <sz val="10"/>
      <color theme="1"/>
      <name val="Arial"/>
    </font>
    <font>
      <sz val="11"/>
      <color theme="1"/>
      <name val="ARIAL"/>
      <family val="2"/>
    </font>
    <font>
      <sz val="10"/>
      <color indexed="8"/>
      <name val="MS Sans Serif"/>
    </font>
    <font>
      <sz val="10"/>
      <color rgb="FF7030A0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10"/>
      <color rgb="FF7030A0"/>
      <name val="Arial"/>
    </font>
    <font>
      <b/>
      <sz val="10"/>
      <color rgb="FFFF0000"/>
      <name val="Arial"/>
    </font>
    <font>
      <b/>
      <sz val="10"/>
      <name val="Arial"/>
    </font>
    <font>
      <b/>
      <sz val="10"/>
      <color theme="1"/>
      <name val="Arial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Aptos Narrow"/>
      <family val="2"/>
    </font>
    <font>
      <sz val="11"/>
      <color theme="9"/>
      <name val="Calibri"/>
      <family val="2"/>
      <scheme val="minor"/>
    </font>
    <font>
      <sz val="11"/>
      <color rgb="FF242424"/>
      <name val="Consolas"/>
      <charset val="1"/>
    </font>
    <font>
      <sz val="11"/>
      <color rgb="FF242424"/>
      <name val="Aptos Narrow"/>
      <charset val="1"/>
    </font>
    <font>
      <b/>
      <sz val="11"/>
      <color theme="4"/>
      <name val="Calibri"/>
      <family val="2"/>
      <scheme val="minor"/>
    </font>
    <font>
      <b/>
      <sz val="11"/>
      <color rgb="FFFF0000"/>
      <name val="Calibri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4" fillId="0" borderId="0">
      <alignment vertical="center"/>
    </xf>
    <xf numFmtId="43" fontId="25" fillId="0" borderId="0" applyFont="0" applyFill="0" applyBorder="0" applyAlignment="0" applyProtection="0"/>
    <xf numFmtId="0" fontId="33" fillId="0" borderId="0"/>
    <xf numFmtId="0" fontId="45" fillId="0" borderId="0"/>
  </cellStyleXfs>
  <cellXfs count="3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2" fontId="0" fillId="0" borderId="0" xfId="0" applyNumberFormat="1"/>
    <xf numFmtId="0" fontId="7" fillId="0" borderId="0" xfId="0" applyFont="1" applyAlignment="1">
      <alignment wrapText="1"/>
    </xf>
    <xf numFmtId="0" fontId="0" fillId="0" borderId="1" xfId="0" applyBorder="1"/>
    <xf numFmtId="0" fontId="3" fillId="0" borderId="1" xfId="0" applyFont="1" applyBorder="1"/>
    <xf numFmtId="2" fontId="3" fillId="0" borderId="1" xfId="0" applyNumberFormat="1" applyFont="1" applyBorder="1"/>
    <xf numFmtId="0" fontId="0" fillId="2" borderId="0" xfId="0" applyFill="1"/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4" fontId="10" fillId="0" borderId="0" xfId="0" applyNumberFormat="1" applyFont="1" applyAlignment="1">
      <alignment wrapText="1"/>
    </xf>
    <xf numFmtId="0" fontId="0" fillId="3" borderId="2" xfId="0" applyFill="1" applyBorder="1"/>
    <xf numFmtId="0" fontId="11" fillId="0" borderId="0" xfId="0" applyFont="1" applyAlignment="1">
      <alignment wrapText="1"/>
    </xf>
    <xf numFmtId="2" fontId="10" fillId="0" borderId="0" xfId="0" applyNumberFormat="1" applyFont="1" applyAlignment="1">
      <alignment wrapText="1"/>
    </xf>
    <xf numFmtId="0" fontId="12" fillId="0" borderId="0" xfId="0" applyFont="1"/>
    <xf numFmtId="4" fontId="0" fillId="0" borderId="0" xfId="0" applyNumberFormat="1"/>
    <xf numFmtId="0" fontId="12" fillId="4" borderId="0" xfId="0" applyFont="1" applyFill="1"/>
    <xf numFmtId="0" fontId="13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right"/>
    </xf>
    <xf numFmtId="2" fontId="13" fillId="0" borderId="0" xfId="0" applyNumberFormat="1" applyFont="1"/>
    <xf numFmtId="0" fontId="14" fillId="0" borderId="0" xfId="0" applyFont="1" applyAlignment="1">
      <alignment horizontal="right"/>
    </xf>
    <xf numFmtId="2" fontId="13" fillId="0" borderId="1" xfId="0" applyNumberFormat="1" applyFont="1" applyBorder="1"/>
    <xf numFmtId="0" fontId="15" fillId="0" borderId="0" xfId="0" applyFont="1"/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right"/>
    </xf>
    <xf numFmtId="2" fontId="15" fillId="0" borderId="0" xfId="0" applyNumberFormat="1" applyFont="1"/>
    <xf numFmtId="0" fontId="16" fillId="0" borderId="0" xfId="0" applyFont="1" applyAlignment="1">
      <alignment horizontal="right"/>
    </xf>
    <xf numFmtId="2" fontId="15" fillId="0" borderId="1" xfId="0" applyNumberFormat="1" applyFont="1" applyBorder="1"/>
    <xf numFmtId="2" fontId="11" fillId="0" borderId="0" xfId="0" applyNumberFormat="1" applyFont="1" applyAlignment="1">
      <alignment wrapText="1"/>
    </xf>
    <xf numFmtId="0" fontId="0" fillId="0" borderId="1" xfId="0" applyBorder="1" applyAlignment="1">
      <alignment horizontal="right"/>
    </xf>
    <xf numFmtId="164" fontId="0" fillId="0" borderId="1" xfId="0" applyNumberFormat="1" applyBorder="1"/>
    <xf numFmtId="165" fontId="0" fillId="0" borderId="1" xfId="0" applyNumberFormat="1" applyBorder="1"/>
    <xf numFmtId="0" fontId="17" fillId="0" borderId="0" xfId="0" applyFont="1" applyAlignment="1">
      <alignment horizontal="right"/>
    </xf>
    <xf numFmtId="2" fontId="18" fillId="0" borderId="0" xfId="0" applyNumberFormat="1" applyFont="1"/>
    <xf numFmtId="2" fontId="18" fillId="0" borderId="1" xfId="0" applyNumberFormat="1" applyFont="1" applyBorder="1"/>
    <xf numFmtId="2" fontId="0" fillId="2" borderId="0" xfId="0" applyNumberFormat="1" applyFill="1"/>
    <xf numFmtId="0" fontId="0" fillId="4" borderId="0" xfId="0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2" fontId="0" fillId="0" borderId="0" xfId="0" applyNumberFormat="1" applyAlignment="1">
      <alignment horizontal="right"/>
    </xf>
    <xf numFmtId="0" fontId="22" fillId="0" borderId="0" xfId="0" applyFont="1"/>
    <xf numFmtId="0" fontId="23" fillId="0" borderId="0" xfId="0" applyFont="1"/>
    <xf numFmtId="2" fontId="7" fillId="0" borderId="0" xfId="0" applyNumberFormat="1" applyFont="1" applyAlignment="1">
      <alignment wrapText="1"/>
    </xf>
    <xf numFmtId="2" fontId="0" fillId="4" borderId="0" xfId="0" applyNumberFormat="1" applyFill="1"/>
    <xf numFmtId="4" fontId="19" fillId="0" borderId="0" xfId="0" applyNumberFormat="1" applyFont="1"/>
    <xf numFmtId="2" fontId="20" fillId="0" borderId="0" xfId="0" applyNumberFormat="1" applyFont="1"/>
    <xf numFmtId="2" fontId="10" fillId="4" borderId="0" xfId="0" applyNumberFormat="1" applyFont="1" applyFill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vertical="top" wrapText="1"/>
    </xf>
    <xf numFmtId="0" fontId="32" fillId="0" borderId="0" xfId="0" applyFont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4" fillId="0" borderId="0" xfId="0" applyFont="1"/>
    <xf numFmtId="0" fontId="35" fillId="0" borderId="0" xfId="0" applyFont="1" applyAlignment="1">
      <alignment vertical="top" wrapText="1"/>
    </xf>
    <xf numFmtId="0" fontId="27" fillId="0" borderId="0" xfId="0" applyFont="1" applyAlignment="1">
      <alignment horizontal="left" vertical="top" wrapText="1"/>
    </xf>
    <xf numFmtId="9" fontId="0" fillId="0" borderId="0" xfId="0" applyNumberFormat="1"/>
    <xf numFmtId="0" fontId="3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2" fontId="2" fillId="0" borderId="0" xfId="0" applyNumberFormat="1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38" fillId="0" borderId="0" xfId="0" applyFont="1" applyAlignment="1">
      <alignment horizontal="center"/>
    </xf>
    <xf numFmtId="164" fontId="38" fillId="0" borderId="0" xfId="0" applyNumberFormat="1" applyFont="1" applyAlignment="1">
      <alignment horizontal="right"/>
    </xf>
    <xf numFmtId="2" fontId="38" fillId="0" borderId="0" xfId="0" applyNumberFormat="1" applyFont="1"/>
    <xf numFmtId="0" fontId="39" fillId="0" borderId="0" xfId="0" applyFont="1" applyAlignment="1">
      <alignment horizontal="right"/>
    </xf>
    <xf numFmtId="164" fontId="39" fillId="0" borderId="0" xfId="0" applyNumberFormat="1" applyFont="1"/>
    <xf numFmtId="165" fontId="39" fillId="0" borderId="0" xfId="0" applyNumberFormat="1" applyFont="1"/>
    <xf numFmtId="2" fontId="39" fillId="0" borderId="0" xfId="0" applyNumberFormat="1" applyFont="1"/>
    <xf numFmtId="0" fontId="39" fillId="0" borderId="1" xfId="0" applyFont="1" applyBorder="1"/>
    <xf numFmtId="2" fontId="38" fillId="0" borderId="1" xfId="0" applyNumberFormat="1" applyFont="1" applyBorder="1"/>
    <xf numFmtId="0" fontId="36" fillId="0" borderId="0" xfId="0" applyFont="1"/>
    <xf numFmtId="165" fontId="3" fillId="0" borderId="0" xfId="0" applyNumberFormat="1" applyFont="1" applyAlignment="1">
      <alignment horizontal="center"/>
    </xf>
    <xf numFmtId="43" fontId="27" fillId="0" borderId="0" xfId="3" applyFont="1" applyFill="1" applyBorder="1" applyAlignment="1">
      <alignment horizontal="left" vertical="center"/>
    </xf>
    <xf numFmtId="43" fontId="27" fillId="0" borderId="0" xfId="3" applyFont="1" applyFill="1" applyBorder="1" applyAlignment="1" applyProtection="1">
      <alignment vertical="center"/>
    </xf>
    <xf numFmtId="43" fontId="27" fillId="0" borderId="0" xfId="3" applyFont="1" applyFill="1" applyBorder="1" applyAlignment="1">
      <alignment horizontal="right" vertical="center"/>
    </xf>
    <xf numFmtId="43" fontId="41" fillId="0" borderId="0" xfId="3" applyFont="1" applyFill="1" applyBorder="1" applyAlignment="1">
      <alignment vertical="center"/>
    </xf>
    <xf numFmtId="43" fontId="29" fillId="0" borderId="0" xfId="3" applyFont="1" applyFill="1" applyBorder="1" applyAlignment="1">
      <alignment vertical="center"/>
    </xf>
    <xf numFmtId="43" fontId="40" fillId="0" borderId="0" xfId="3" applyFont="1" applyFill="1" applyBorder="1" applyAlignment="1">
      <alignment horizontal="right" vertical="center"/>
    </xf>
    <xf numFmtId="0" fontId="40" fillId="0" borderId="0" xfId="4" applyFont="1" applyAlignment="1">
      <alignment horizontal="center" vertical="center"/>
    </xf>
    <xf numFmtId="0" fontId="40" fillId="0" borderId="0" xfId="4" applyFont="1" applyAlignment="1">
      <alignment vertical="center"/>
    </xf>
    <xf numFmtId="0" fontId="40" fillId="0" borderId="0" xfId="4" applyFont="1" applyAlignment="1">
      <alignment horizontal="center" vertical="center" wrapText="1"/>
    </xf>
    <xf numFmtId="43" fontId="40" fillId="0" borderId="0" xfId="3" applyFont="1" applyFill="1" applyBorder="1" applyAlignment="1">
      <alignment vertical="center" wrapText="1"/>
    </xf>
    <xf numFmtId="43" fontId="40" fillId="0" borderId="0" xfId="3" applyFont="1" applyFill="1" applyBorder="1" applyAlignment="1" applyProtection="1">
      <alignment vertical="center"/>
    </xf>
    <xf numFmtId="0" fontId="27" fillId="0" borderId="0" xfId="4" applyFont="1" applyAlignment="1">
      <alignment horizontal="left" vertical="center"/>
    </xf>
    <xf numFmtId="0" fontId="27" fillId="0" borderId="0" xfId="4" applyFont="1" applyAlignment="1">
      <alignment horizontal="center" vertical="center"/>
    </xf>
    <xf numFmtId="0" fontId="27" fillId="0" borderId="0" xfId="4" applyFont="1" applyAlignment="1">
      <alignment vertical="center"/>
    </xf>
    <xf numFmtId="0" fontId="42" fillId="0" borderId="0" xfId="0" applyFont="1" applyAlignment="1">
      <alignment horizontal="left" vertical="top" wrapText="1"/>
    </xf>
    <xf numFmtId="2" fontId="0" fillId="0" borderId="1" xfId="0" applyNumberFormat="1" applyBorder="1"/>
    <xf numFmtId="0" fontId="32" fillId="0" borderId="0" xfId="0" applyFont="1" applyAlignment="1">
      <alignment horizontal="center" vertical="top" readingOrder="1"/>
    </xf>
    <xf numFmtId="168" fontId="44" fillId="0" borderId="0" xfId="0" applyNumberFormat="1" applyFont="1" applyAlignment="1">
      <alignment vertical="top"/>
    </xf>
    <xf numFmtId="168" fontId="32" fillId="0" borderId="0" xfId="0" applyNumberFormat="1" applyFont="1" applyAlignment="1">
      <alignment horizontal="right" vertical="top"/>
    </xf>
    <xf numFmtId="4" fontId="32" fillId="4" borderId="0" xfId="0" applyNumberFormat="1" applyFont="1" applyFill="1" applyAlignment="1">
      <alignment horizontal="right" vertical="top"/>
    </xf>
    <xf numFmtId="0" fontId="32" fillId="0" borderId="0" xfId="0" applyFont="1" applyAlignment="1">
      <alignment vertical="top" wrapText="1"/>
    </xf>
    <xf numFmtId="0" fontId="27" fillId="0" borderId="0" xfId="5" applyFont="1" applyAlignment="1">
      <alignment horizontal="left" vertical="center"/>
    </xf>
    <xf numFmtId="0" fontId="27" fillId="0" borderId="0" xfId="5" applyFont="1"/>
    <xf numFmtId="0" fontId="40" fillId="0" borderId="0" xfId="5" applyFont="1" applyAlignment="1">
      <alignment vertical="center"/>
    </xf>
    <xf numFmtId="0" fontId="27" fillId="0" borderId="0" xfId="5" applyFont="1" applyAlignment="1">
      <alignment vertical="center"/>
    </xf>
    <xf numFmtId="0" fontId="27" fillId="0" borderId="0" xfId="5" applyFont="1" applyAlignment="1">
      <alignment horizontal="right" vertical="center"/>
    </xf>
    <xf numFmtId="167" fontId="40" fillId="0" borderId="0" xfId="5" applyNumberFormat="1" applyFont="1" applyAlignment="1">
      <alignment horizontal="right" vertical="center"/>
    </xf>
    <xf numFmtId="0" fontId="40" fillId="0" borderId="0" xfId="5" applyFont="1" applyAlignment="1">
      <alignment horizontal="left" vertical="center"/>
    </xf>
    <xf numFmtId="0" fontId="40" fillId="0" borderId="0" xfId="5" applyFont="1" applyAlignment="1">
      <alignment horizontal="right" vertical="center"/>
    </xf>
    <xf numFmtId="0" fontId="40" fillId="0" borderId="0" xfId="5" applyFont="1" applyAlignment="1">
      <alignment horizontal="center" vertical="center"/>
    </xf>
    <xf numFmtId="166" fontId="27" fillId="0" borderId="0" xfId="5" applyNumberFormat="1" applyFont="1" applyAlignment="1">
      <alignment horizontal="right" vertical="center"/>
    </xf>
    <xf numFmtId="167" fontId="27" fillId="0" borderId="0" xfId="5" applyNumberFormat="1" applyFont="1" applyAlignment="1">
      <alignment horizontal="right" vertical="center"/>
    </xf>
    <xf numFmtId="4" fontId="29" fillId="0" borderId="0" xfId="0" applyNumberFormat="1" applyFont="1" applyAlignment="1">
      <alignment vertical="center"/>
    </xf>
    <xf numFmtId="4" fontId="30" fillId="0" borderId="0" xfId="0" applyNumberFormat="1" applyFont="1" applyAlignment="1">
      <alignment vertical="center"/>
    </xf>
    <xf numFmtId="4" fontId="29" fillId="4" borderId="0" xfId="0" applyNumberFormat="1" applyFont="1" applyFill="1" applyAlignment="1">
      <alignment vertical="center"/>
    </xf>
    <xf numFmtId="43" fontId="30" fillId="4" borderId="0" xfId="3" applyFont="1" applyFill="1" applyBorder="1" applyAlignment="1">
      <alignment vertical="center"/>
    </xf>
    <xf numFmtId="43" fontId="29" fillId="4" borderId="0" xfId="3" applyFont="1" applyFill="1" applyBorder="1" applyAlignment="1">
      <alignment vertical="center"/>
    </xf>
    <xf numFmtId="43" fontId="46" fillId="4" borderId="0" xfId="3" applyFont="1" applyFill="1" applyBorder="1" applyAlignment="1">
      <alignment vertical="center"/>
    </xf>
    <xf numFmtId="43" fontId="47" fillId="4" borderId="0" xfId="3" applyFont="1" applyFill="1" applyBorder="1" applyAlignment="1">
      <alignment vertical="center"/>
    </xf>
    <xf numFmtId="0" fontId="0" fillId="3" borderId="3" xfId="0" applyFill="1" applyBorder="1"/>
    <xf numFmtId="4" fontId="46" fillId="4" borderId="0" xfId="3" applyNumberFormat="1" applyFont="1" applyFill="1" applyBorder="1" applyAlignment="1">
      <alignment vertical="center"/>
    </xf>
    <xf numFmtId="43" fontId="28" fillId="4" borderId="0" xfId="3" applyFont="1" applyFill="1" applyBorder="1" applyAlignment="1">
      <alignment vertical="center"/>
    </xf>
    <xf numFmtId="43" fontId="31" fillId="4" borderId="0" xfId="3" applyFont="1" applyFill="1" applyBorder="1" applyAlignment="1">
      <alignment vertical="center"/>
    </xf>
    <xf numFmtId="43" fontId="30" fillId="0" borderId="0" xfId="3" applyFont="1" applyBorder="1" applyAlignment="1">
      <alignment vertical="center"/>
    </xf>
    <xf numFmtId="43" fontId="28" fillId="0" borderId="0" xfId="3" applyFont="1" applyBorder="1" applyAlignment="1">
      <alignment vertical="center"/>
    </xf>
    <xf numFmtId="4" fontId="30" fillId="4" borderId="0" xfId="0" applyNumberFormat="1" applyFont="1" applyFill="1" applyAlignment="1">
      <alignment vertical="center"/>
    </xf>
    <xf numFmtId="43" fontId="30" fillId="0" borderId="0" xfId="3" applyFont="1" applyFill="1" applyBorder="1" applyAlignment="1">
      <alignment vertical="center"/>
    </xf>
    <xf numFmtId="43" fontId="46" fillId="0" borderId="0" xfId="3" applyFont="1" applyFill="1" applyBorder="1" applyAlignment="1">
      <alignment vertical="center"/>
    </xf>
    <xf numFmtId="43" fontId="46" fillId="0" borderId="0" xfId="3" applyFont="1" applyBorder="1" applyAlignment="1">
      <alignment vertical="center"/>
    </xf>
    <xf numFmtId="43" fontId="47" fillId="0" borderId="0" xfId="3" applyFont="1" applyFill="1" applyBorder="1" applyAlignment="1">
      <alignment vertical="center"/>
    </xf>
    <xf numFmtId="43" fontId="47" fillId="0" borderId="0" xfId="3" applyFont="1" applyBorder="1" applyAlignment="1">
      <alignment vertical="center"/>
    </xf>
    <xf numFmtId="169" fontId="29" fillId="0" borderId="0" xfId="0" applyNumberFormat="1" applyFont="1" applyAlignment="1">
      <alignment vertical="center"/>
    </xf>
    <xf numFmtId="170" fontId="30" fillId="4" borderId="0" xfId="0" applyNumberFormat="1" applyFont="1" applyFill="1" applyAlignment="1">
      <alignment vertical="center"/>
    </xf>
    <xf numFmtId="169" fontId="29" fillId="4" borderId="0" xfId="0" applyNumberFormat="1" applyFont="1" applyFill="1" applyAlignment="1">
      <alignment vertical="center"/>
    </xf>
    <xf numFmtId="4" fontId="48" fillId="0" borderId="0" xfId="0" applyNumberFormat="1" applyFont="1" applyAlignment="1">
      <alignment vertical="center"/>
    </xf>
    <xf numFmtId="4" fontId="48" fillId="4" borderId="0" xfId="0" applyNumberFormat="1" applyFont="1" applyFill="1" applyAlignment="1">
      <alignment vertical="center"/>
    </xf>
    <xf numFmtId="4" fontId="43" fillId="4" borderId="0" xfId="0" applyNumberFormat="1" applyFont="1" applyFill="1" applyAlignment="1">
      <alignment vertical="center"/>
    </xf>
    <xf numFmtId="43" fontId="48" fillId="0" borderId="0" xfId="3" applyFont="1" applyAlignment="1">
      <alignment vertical="center"/>
    </xf>
    <xf numFmtId="43" fontId="48" fillId="4" borderId="0" xfId="3" applyFont="1" applyFill="1" applyAlignment="1">
      <alignment vertical="center"/>
    </xf>
    <xf numFmtId="43" fontId="43" fillId="4" borderId="0" xfId="3" applyFont="1" applyFill="1" applyAlignment="1">
      <alignment vertical="center"/>
    </xf>
    <xf numFmtId="170" fontId="48" fillId="4" borderId="0" xfId="0" applyNumberFormat="1" applyFont="1" applyFill="1" applyAlignment="1">
      <alignment vertical="center"/>
    </xf>
    <xf numFmtId="43" fontId="49" fillId="0" borderId="0" xfId="3" applyFont="1" applyAlignment="1">
      <alignment vertical="center"/>
    </xf>
    <xf numFmtId="43" fontId="49" fillId="4" borderId="0" xfId="3" applyFont="1" applyFill="1" applyAlignment="1">
      <alignment vertical="center"/>
    </xf>
    <xf numFmtId="4" fontId="49" fillId="4" borderId="0" xfId="3" applyNumberFormat="1" applyFont="1" applyFill="1" applyAlignment="1">
      <alignment vertical="center"/>
    </xf>
    <xf numFmtId="43" fontId="50" fillId="0" borderId="0" xfId="3" applyFont="1" applyAlignment="1">
      <alignment vertical="center"/>
    </xf>
    <xf numFmtId="43" fontId="51" fillId="0" borderId="0" xfId="3" applyFont="1" applyAlignment="1">
      <alignment vertical="center"/>
    </xf>
    <xf numFmtId="43" fontId="50" fillId="4" borderId="0" xfId="3" applyFont="1" applyFill="1" applyAlignment="1">
      <alignment vertical="center"/>
    </xf>
    <xf numFmtId="169" fontId="43" fillId="4" borderId="0" xfId="0" applyNumberFormat="1" applyFont="1" applyFill="1" applyAlignment="1">
      <alignment vertical="center"/>
    </xf>
    <xf numFmtId="43" fontId="51" fillId="4" borderId="0" xfId="3" applyFont="1" applyFill="1" applyAlignment="1">
      <alignment vertical="center"/>
    </xf>
    <xf numFmtId="43" fontId="52" fillId="4" borderId="0" xfId="3" applyFont="1" applyFill="1" applyAlignment="1">
      <alignment vertical="center"/>
    </xf>
    <xf numFmtId="0" fontId="43" fillId="4" borderId="0" xfId="0" applyFont="1" applyFill="1" applyAlignment="1">
      <alignment vertical="center"/>
    </xf>
    <xf numFmtId="43" fontId="48" fillId="0" borderId="0" xfId="3" applyFont="1" applyBorder="1" applyAlignment="1">
      <alignment vertical="center"/>
    </xf>
    <xf numFmtId="43" fontId="49" fillId="0" borderId="0" xfId="3" applyFont="1" applyBorder="1" applyAlignment="1">
      <alignment vertical="center"/>
    </xf>
    <xf numFmtId="43" fontId="50" fillId="0" borderId="0" xfId="3" applyFont="1" applyBorder="1" applyAlignment="1">
      <alignment vertical="center"/>
    </xf>
    <xf numFmtId="43" fontId="48" fillId="0" borderId="0" xfId="3" applyFont="1" applyFill="1" applyBorder="1" applyAlignment="1">
      <alignment vertical="center"/>
    </xf>
    <xf numFmtId="4" fontId="49" fillId="0" borderId="0" xfId="3" applyNumberFormat="1" applyFont="1" applyFill="1" applyBorder="1" applyAlignment="1">
      <alignment vertical="center"/>
    </xf>
    <xf numFmtId="43" fontId="50" fillId="0" borderId="0" xfId="3" applyFont="1" applyFill="1" applyBorder="1" applyAlignment="1">
      <alignment vertical="center"/>
    </xf>
    <xf numFmtId="4" fontId="49" fillId="0" borderId="0" xfId="3" applyNumberFormat="1" applyFont="1" applyAlignment="1">
      <alignment vertical="center"/>
    </xf>
    <xf numFmtId="43" fontId="49" fillId="0" borderId="0" xfId="3" applyFont="1" applyFill="1" applyBorder="1" applyAlignment="1">
      <alignment vertical="center"/>
    </xf>
    <xf numFmtId="43" fontId="48" fillId="0" borderId="0" xfId="3" applyFont="1" applyFill="1" applyAlignment="1">
      <alignment vertical="center"/>
    </xf>
    <xf numFmtId="43" fontId="50" fillId="0" borderId="0" xfId="3" applyFont="1" applyFill="1" applyAlignment="1">
      <alignment vertical="center"/>
    </xf>
    <xf numFmtId="170" fontId="30" fillId="0" borderId="0" xfId="0" applyNumberFormat="1" applyFont="1" applyAlignment="1">
      <alignment vertical="center"/>
    </xf>
    <xf numFmtId="0" fontId="53" fillId="0" borderId="0" xfId="0" applyFont="1"/>
    <xf numFmtId="4" fontId="53" fillId="0" borderId="0" xfId="0" applyNumberFormat="1" applyFont="1"/>
    <xf numFmtId="0" fontId="54" fillId="0" borderId="0" xfId="0" applyFont="1"/>
    <xf numFmtId="4" fontId="54" fillId="0" borderId="0" xfId="0" applyNumberFormat="1" applyFont="1"/>
    <xf numFmtId="0" fontId="0" fillId="0" borderId="4" xfId="0" applyBorder="1"/>
    <xf numFmtId="165" fontId="0" fillId="0" borderId="4" xfId="0" applyNumberFormat="1" applyBorder="1"/>
    <xf numFmtId="0" fontId="55" fillId="0" borderId="0" xfId="0" applyFont="1"/>
    <xf numFmtId="43" fontId="53" fillId="0" borderId="0" xfId="3" applyFont="1"/>
    <xf numFmtId="43" fontId="54" fillId="0" borderId="0" xfId="3" applyFont="1"/>
    <xf numFmtId="43" fontId="0" fillId="0" borderId="0" xfId="3" applyFont="1"/>
    <xf numFmtId="43" fontId="55" fillId="0" borderId="0" xfId="3" applyFont="1"/>
    <xf numFmtId="0" fontId="0" fillId="0" borderId="0" xfId="0" quotePrefix="1"/>
    <xf numFmtId="0" fontId="0" fillId="6" borderId="0" xfId="0" applyFill="1"/>
    <xf numFmtId="0" fontId="35" fillId="0" borderId="0" xfId="5" applyFont="1" applyAlignment="1">
      <alignment vertical="center"/>
    </xf>
    <xf numFmtId="0" fontId="0" fillId="0" borderId="2" xfId="0" applyBorder="1"/>
    <xf numFmtId="4" fontId="0" fillId="0" borderId="2" xfId="0" applyNumberFormat="1" applyBorder="1"/>
    <xf numFmtId="4" fontId="2" fillId="0" borderId="2" xfId="0" applyNumberFormat="1" applyFont="1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2" xfId="0" applyFill="1" applyBorder="1"/>
    <xf numFmtId="0" fontId="0" fillId="7" borderId="5" xfId="0" applyFill="1" applyBorder="1" applyAlignment="1">
      <alignment horizontal="center"/>
    </xf>
    <xf numFmtId="0" fontId="0" fillId="8" borderId="0" xfId="0" applyFill="1"/>
    <xf numFmtId="0" fontId="7" fillId="0" borderId="0" xfId="0" applyFont="1"/>
    <xf numFmtId="0" fontId="11" fillId="9" borderId="0" xfId="0" applyFont="1" applyFill="1" applyAlignment="1">
      <alignment wrapText="1"/>
    </xf>
    <xf numFmtId="0" fontId="56" fillId="0" borderId="0" xfId="0" applyFont="1"/>
    <xf numFmtId="0" fontId="10" fillId="8" borderId="0" xfId="0" applyFont="1" applyFill="1"/>
    <xf numFmtId="171" fontId="30" fillId="0" borderId="0" xfId="3" applyNumberFormat="1" applyFont="1" applyBorder="1" applyAlignment="1">
      <alignment vertical="center"/>
    </xf>
    <xf numFmtId="0" fontId="29" fillId="0" borderId="0" xfId="0" applyFont="1" applyAlignment="1">
      <alignment vertical="center"/>
    </xf>
    <xf numFmtId="43" fontId="29" fillId="0" borderId="0" xfId="3" applyFont="1" applyBorder="1" applyAlignment="1">
      <alignment vertical="center"/>
    </xf>
    <xf numFmtId="171" fontId="29" fillId="0" borderId="0" xfId="3" applyNumberFormat="1" applyFont="1" applyBorder="1" applyAlignment="1">
      <alignment vertical="center"/>
    </xf>
    <xf numFmtId="0" fontId="29" fillId="0" borderId="0" xfId="0" applyFont="1"/>
    <xf numFmtId="171" fontId="29" fillId="0" borderId="0" xfId="3" applyNumberFormat="1" applyFont="1" applyBorder="1"/>
    <xf numFmtId="43" fontId="29" fillId="0" borderId="0" xfId="3" applyFont="1" applyBorder="1"/>
    <xf numFmtId="43" fontId="30" fillId="0" borderId="0" xfId="3" applyFont="1" applyBorder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43" fillId="0" borderId="0" xfId="0" applyFont="1"/>
    <xf numFmtId="0" fontId="35" fillId="0" borderId="0" xfId="4" applyFont="1" applyAlignment="1">
      <alignment vertical="center"/>
    </xf>
    <xf numFmtId="171" fontId="48" fillId="0" borderId="0" xfId="3" applyNumberFormat="1" applyFont="1" applyAlignment="1">
      <alignment vertical="center"/>
    </xf>
    <xf numFmtId="0" fontId="43" fillId="0" borderId="0" xfId="0" applyFont="1" applyAlignment="1">
      <alignment vertical="center"/>
    </xf>
    <xf numFmtId="171" fontId="43" fillId="0" borderId="0" xfId="3" applyNumberFormat="1" applyFont="1" applyAlignment="1">
      <alignment vertical="center"/>
    </xf>
    <xf numFmtId="171" fontId="43" fillId="0" borderId="0" xfId="3" applyNumberFormat="1" applyFont="1"/>
    <xf numFmtId="0" fontId="0" fillId="7" borderId="6" xfId="0" applyFill="1" applyBorder="1" applyAlignment="1">
      <alignment horizontal="center"/>
    </xf>
    <xf numFmtId="0" fontId="57" fillId="0" borderId="0" xfId="0" applyFont="1"/>
    <xf numFmtId="2" fontId="7" fillId="0" borderId="0" xfId="0" applyNumberFormat="1" applyFont="1"/>
    <xf numFmtId="43" fontId="0" fillId="0" borderId="0" xfId="0" applyNumberFormat="1"/>
    <xf numFmtId="0" fontId="35" fillId="0" borderId="0" xfId="0" applyFont="1" applyAlignment="1">
      <alignment horizontal="left" vertical="top" wrapText="1"/>
    </xf>
    <xf numFmtId="164" fontId="58" fillId="0" borderId="0" xfId="0" applyNumberFormat="1" applyFont="1"/>
    <xf numFmtId="0" fontId="0" fillId="7" borderId="3" xfId="0" applyFill="1" applyBorder="1" applyAlignment="1">
      <alignment horizontal="center"/>
    </xf>
    <xf numFmtId="0" fontId="0" fillId="0" borderId="7" xfId="0" applyBorder="1"/>
    <xf numFmtId="171" fontId="30" fillId="0" borderId="0" xfId="3" applyNumberFormat="1" applyFont="1" applyFill="1" applyBorder="1" applyAlignment="1">
      <alignment vertical="center"/>
    </xf>
    <xf numFmtId="171" fontId="29" fillId="0" borderId="0" xfId="3" applyNumberFormat="1" applyFont="1" applyFill="1" applyBorder="1" applyAlignment="1">
      <alignment vertical="center"/>
    </xf>
    <xf numFmtId="171" fontId="29" fillId="0" borderId="0" xfId="3" applyNumberFormat="1" applyFont="1" applyFill="1" applyBorder="1"/>
    <xf numFmtId="0" fontId="60" fillId="0" borderId="0" xfId="0" applyFont="1"/>
    <xf numFmtId="0" fontId="61" fillId="0" borderId="0" xfId="0" applyFont="1"/>
    <xf numFmtId="4" fontId="34" fillId="0" borderId="0" xfId="0" applyNumberFormat="1" applyFont="1"/>
    <xf numFmtId="4" fontId="60" fillId="0" borderId="0" xfId="0" applyNumberFormat="1" applyFont="1"/>
    <xf numFmtId="0" fontId="7" fillId="10" borderId="2" xfId="0" applyFont="1" applyFill="1" applyBorder="1"/>
    <xf numFmtId="0" fontId="7" fillId="10" borderId="7" xfId="0" applyFont="1" applyFill="1" applyBorder="1"/>
    <xf numFmtId="0" fontId="7" fillId="10" borderId="6" xfId="0" applyFont="1" applyFill="1" applyBorder="1"/>
    <xf numFmtId="0" fontId="7" fillId="10" borderId="8" xfId="0" applyFont="1" applyFill="1" applyBorder="1"/>
    <xf numFmtId="0" fontId="62" fillId="0" borderId="0" xfId="0" applyFont="1"/>
    <xf numFmtId="0" fontId="7" fillId="9" borderId="0" xfId="0" applyFont="1" applyFill="1"/>
    <xf numFmtId="0" fontId="16" fillId="0" borderId="0" xfId="0" applyFont="1"/>
    <xf numFmtId="0" fontId="7" fillId="0" borderId="1" xfId="0" applyFont="1" applyBorder="1"/>
    <xf numFmtId="0" fontId="62" fillId="0" borderId="1" xfId="0" applyFont="1" applyBorder="1"/>
    <xf numFmtId="0" fontId="7" fillId="11" borderId="0" xfId="0" applyFont="1" applyFill="1"/>
    <xf numFmtId="0" fontId="12" fillId="9" borderId="0" xfId="0" applyFont="1" applyFill="1"/>
    <xf numFmtId="0" fontId="7" fillId="12" borderId="0" xfId="0" applyFont="1" applyFill="1"/>
    <xf numFmtId="0" fontId="41" fillId="0" borderId="0" xfId="0" applyFont="1" applyAlignment="1">
      <alignment wrapText="1"/>
    </xf>
    <xf numFmtId="0" fontId="63" fillId="0" borderId="0" xfId="0" applyFont="1"/>
    <xf numFmtId="0" fontId="14" fillId="0" borderId="0" xfId="0" applyFont="1"/>
    <xf numFmtId="0" fontId="63" fillId="0" borderId="1" xfId="0" applyFont="1" applyBorder="1"/>
    <xf numFmtId="164" fontId="7" fillId="0" borderId="0" xfId="0" applyNumberFormat="1" applyFont="1"/>
    <xf numFmtId="165" fontId="7" fillId="0" borderId="0" xfId="0" applyNumberFormat="1" applyFont="1"/>
    <xf numFmtId="2" fontId="62" fillId="0" borderId="0" xfId="0" applyNumberFormat="1" applyFont="1"/>
    <xf numFmtId="2" fontId="62" fillId="0" borderId="1" xfId="0" applyNumberFormat="1" applyFont="1" applyBorder="1"/>
    <xf numFmtId="164" fontId="62" fillId="0" borderId="0" xfId="0" applyNumberFormat="1" applyFont="1"/>
    <xf numFmtId="2" fontId="10" fillId="9" borderId="0" xfId="0" applyNumberFormat="1" applyFont="1" applyFill="1" applyAlignment="1">
      <alignment wrapText="1"/>
    </xf>
    <xf numFmtId="0" fontId="7" fillId="5" borderId="0" xfId="0" applyFont="1" applyFill="1"/>
    <xf numFmtId="2" fontId="63" fillId="0" borderId="0" xfId="0" applyNumberFormat="1" applyFont="1"/>
    <xf numFmtId="2" fontId="63" fillId="0" borderId="1" xfId="0" applyNumberFormat="1" applyFont="1" applyBorder="1"/>
    <xf numFmtId="164" fontId="63" fillId="0" borderId="0" xfId="0" applyNumberFormat="1" applyFont="1"/>
    <xf numFmtId="165" fontId="7" fillId="0" borderId="1" xfId="0" applyNumberFormat="1" applyFont="1" applyBorder="1"/>
    <xf numFmtId="2" fontId="7" fillId="12" borderId="0" xfId="0" applyNumberFormat="1" applyFont="1" applyFill="1"/>
    <xf numFmtId="2" fontId="7" fillId="0" borderId="1" xfId="0" applyNumberFormat="1" applyFont="1" applyBorder="1"/>
    <xf numFmtId="2" fontId="36" fillId="0" borderId="0" xfId="0" applyNumberFormat="1" applyFont="1" applyAlignment="1">
      <alignment horizontal="center"/>
    </xf>
    <xf numFmtId="2" fontId="11" fillId="2" borderId="0" xfId="0" applyNumberFormat="1" applyFont="1" applyFill="1" applyAlignment="1">
      <alignment wrapText="1"/>
    </xf>
    <xf numFmtId="2" fontId="10" fillId="2" borderId="0" xfId="0" applyNumberFormat="1" applyFont="1" applyFill="1" applyAlignment="1">
      <alignment wrapText="1"/>
    </xf>
    <xf numFmtId="0" fontId="0" fillId="2" borderId="0" xfId="0" applyFill="1" applyAlignment="1">
      <alignment horizontal="center"/>
    </xf>
    <xf numFmtId="2" fontId="0" fillId="0" borderId="7" xfId="0" applyNumberFormat="1" applyBorder="1"/>
    <xf numFmtId="0" fontId="26" fillId="0" borderId="0" xfId="0" applyFont="1"/>
    <xf numFmtId="164" fontId="26" fillId="0" borderId="0" xfId="0" applyNumberFormat="1" applyFont="1"/>
    <xf numFmtId="165" fontId="26" fillId="0" borderId="0" xfId="0" applyNumberFormat="1" applyFont="1"/>
    <xf numFmtId="2" fontId="26" fillId="0" borderId="0" xfId="0" applyNumberFormat="1" applyFont="1"/>
    <xf numFmtId="0" fontId="26" fillId="0" borderId="1" xfId="0" applyFont="1" applyBorder="1"/>
    <xf numFmtId="165" fontId="26" fillId="0" borderId="1" xfId="0" applyNumberFormat="1" applyFont="1" applyBorder="1"/>
    <xf numFmtId="2" fontId="0" fillId="0" borderId="0" xfId="0" applyNumberFormat="1" applyAlignment="1">
      <alignment horizontal="center"/>
    </xf>
    <xf numFmtId="0" fontId="64" fillId="0" borderId="0" xfId="0" applyFont="1"/>
    <xf numFmtId="4" fontId="64" fillId="0" borderId="0" xfId="0" applyNumberFormat="1" applyFont="1"/>
    <xf numFmtId="0" fontId="66" fillId="0" borderId="0" xfId="0" applyFont="1"/>
    <xf numFmtId="2" fontId="61" fillId="0" borderId="0" xfId="0" applyNumberFormat="1" applyFont="1"/>
    <xf numFmtId="4" fontId="66" fillId="0" borderId="0" xfId="0" applyNumberFormat="1" applyFont="1"/>
    <xf numFmtId="0" fontId="26" fillId="0" borderId="0" xfId="0" applyFont="1" applyAlignment="1">
      <alignment horizontal="center" wrapText="1"/>
    </xf>
    <xf numFmtId="0" fontId="42" fillId="0" borderId="0" xfId="0" applyFont="1" applyAlignment="1">
      <alignment horizontal="center" vertical="top" wrapText="1"/>
    </xf>
    <xf numFmtId="4" fontId="2" fillId="0" borderId="0" xfId="0" applyNumberFormat="1" applyFont="1"/>
    <xf numFmtId="10" fontId="2" fillId="0" borderId="0" xfId="0" applyNumberFormat="1" applyFont="1"/>
    <xf numFmtId="10" fontId="0" fillId="0" borderId="0" xfId="0" applyNumberFormat="1"/>
    <xf numFmtId="4" fontId="12" fillId="0" borderId="0" xfId="0" applyNumberFormat="1" applyFont="1"/>
    <xf numFmtId="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2" fontId="54" fillId="0" borderId="0" xfId="0" applyNumberFormat="1" applyFont="1"/>
    <xf numFmtId="164" fontId="3" fillId="0" borderId="0" xfId="0" applyNumberFormat="1" applyFont="1"/>
    <xf numFmtId="172" fontId="0" fillId="0" borderId="0" xfId="0" applyNumberFormat="1"/>
    <xf numFmtId="0" fontId="0" fillId="0" borderId="3" xfId="0" applyBorder="1" applyAlignment="1">
      <alignment horizontal="center"/>
    </xf>
    <xf numFmtId="1" fontId="0" fillId="0" borderId="0" xfId="0" applyNumberFormat="1"/>
    <xf numFmtId="1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2" fontId="3" fillId="13" borderId="0" xfId="0" applyNumberFormat="1" applyFont="1" applyFill="1"/>
    <xf numFmtId="0" fontId="54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9" fillId="0" borderId="0" xfId="0" applyFont="1"/>
    <xf numFmtId="0" fontId="67" fillId="0" borderId="0" xfId="0" applyFont="1"/>
    <xf numFmtId="0" fontId="55" fillId="0" borderId="0" xfId="0" applyFont="1" applyAlignment="1">
      <alignment horizontal="center"/>
    </xf>
    <xf numFmtId="4" fontId="67" fillId="0" borderId="0" xfId="0" applyNumberFormat="1" applyFont="1"/>
    <xf numFmtId="0" fontId="65" fillId="0" borderId="0" xfId="0" applyFont="1"/>
    <xf numFmtId="0" fontId="10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43" fillId="0" borderId="1" xfId="0" applyFont="1" applyBorder="1"/>
    <xf numFmtId="165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3" fillId="0" borderId="1" xfId="0" applyNumberFormat="1" applyFont="1" applyBorder="1"/>
    <xf numFmtId="165" fontId="3" fillId="0" borderId="0" xfId="0" applyNumberFormat="1" applyFont="1"/>
    <xf numFmtId="165" fontId="0" fillId="2" borderId="0" xfId="0" applyNumberFormat="1" applyFill="1"/>
    <xf numFmtId="165" fontId="26" fillId="12" borderId="0" xfId="0" applyNumberFormat="1" applyFont="1" applyFill="1"/>
    <xf numFmtId="165" fontId="3" fillId="0" borderId="1" xfId="0" applyNumberFormat="1" applyFont="1" applyBorder="1"/>
    <xf numFmtId="2" fontId="3" fillId="0" borderId="0" xfId="0" applyNumberFormat="1" applyFont="1" applyAlignment="1">
      <alignment horizontal="center"/>
    </xf>
    <xf numFmtId="165" fontId="63" fillId="0" borderId="0" xfId="0" applyNumberFormat="1" applyFont="1"/>
    <xf numFmtId="165" fontId="21" fillId="0" borderId="0" xfId="0" applyNumberFormat="1" applyFont="1"/>
    <xf numFmtId="164" fontId="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5" fontId="39" fillId="2" borderId="0" xfId="0" applyNumberFormat="1" applyFont="1" applyFill="1"/>
    <xf numFmtId="165" fontId="38" fillId="0" borderId="1" xfId="0" applyNumberFormat="1" applyFont="1" applyBorder="1"/>
    <xf numFmtId="164" fontId="39" fillId="0" borderId="1" xfId="0" applyNumberFormat="1" applyFont="1" applyBorder="1"/>
    <xf numFmtId="173" fontId="0" fillId="0" borderId="0" xfId="0" applyNumberFormat="1"/>
    <xf numFmtId="0" fontId="0" fillId="14" borderId="9" xfId="0" applyFill="1" applyBorder="1" applyAlignment="1">
      <alignment horizontal="center"/>
    </xf>
    <xf numFmtId="4" fontId="0" fillId="0" borderId="0" xfId="0" applyNumberFormat="1" applyAlignment="1">
      <alignment horizontal="right"/>
    </xf>
    <xf numFmtId="174" fontId="0" fillId="0" borderId="0" xfId="0" applyNumberFormat="1"/>
    <xf numFmtId="4" fontId="20" fillId="0" borderId="0" xfId="0" applyNumberFormat="1" applyFont="1"/>
    <xf numFmtId="0" fontId="58" fillId="0" borderId="0" xfId="0" applyFont="1"/>
    <xf numFmtId="0" fontId="58" fillId="0" borderId="2" xfId="0" applyFont="1" applyBorder="1"/>
    <xf numFmtId="0" fontId="0" fillId="0" borderId="10" xfId="0" applyBorder="1" applyAlignment="1">
      <alignment horizontal="center"/>
    </xf>
    <xf numFmtId="4" fontId="0" fillId="2" borderId="0" xfId="0" applyNumberFormat="1" applyFill="1"/>
    <xf numFmtId="174" fontId="0" fillId="2" borderId="2" xfId="0" applyNumberFormat="1" applyFill="1" applyBorder="1"/>
    <xf numFmtId="174" fontId="0" fillId="0" borderId="2" xfId="0" applyNumberFormat="1" applyBorder="1"/>
    <xf numFmtId="174" fontId="0" fillId="7" borderId="2" xfId="0" applyNumberFormat="1" applyFill="1" applyBorder="1" applyAlignment="1">
      <alignment horizontal="center"/>
    </xf>
    <xf numFmtId="165" fontId="10" fillId="0" borderId="0" xfId="0" applyNumberFormat="1" applyFont="1"/>
    <xf numFmtId="2" fontId="10" fillId="0" borderId="0" xfId="0" applyNumberFormat="1" applyFont="1"/>
    <xf numFmtId="164" fontId="10" fillId="0" borderId="0" xfId="0" applyNumberFormat="1" applyFont="1"/>
    <xf numFmtId="165" fontId="20" fillId="0" borderId="0" xfId="0" applyNumberFormat="1" applyFont="1"/>
    <xf numFmtId="0" fontId="0" fillId="2" borderId="3" xfId="0" applyFill="1" applyBorder="1" applyAlignment="1">
      <alignment horizontal="center"/>
    </xf>
    <xf numFmtId="175" fontId="0" fillId="0" borderId="0" xfId="0" applyNumberFormat="1"/>
    <xf numFmtId="175" fontId="0" fillId="2" borderId="0" xfId="0" applyNumberFormat="1" applyFill="1"/>
    <xf numFmtId="164" fontId="0" fillId="2" borderId="0" xfId="0" applyNumberFormat="1" applyFill="1"/>
    <xf numFmtId="169" fontId="0" fillId="0" borderId="0" xfId="0" applyNumberFormat="1"/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6">
    <cellStyle name="Hyperlink" xfId="1" xr:uid="{00000000-000B-0000-0000-000008000000}"/>
    <cellStyle name="Millares" xfId="3" builtinId="3"/>
    <cellStyle name="Normal" xfId="0" builtinId="0"/>
    <cellStyle name="Normal 2" xfId="4" xr:uid="{99BB6401-551E-4E22-B747-29F0FA92FF61}"/>
    <cellStyle name="Normal 3" xfId="2" xr:uid="{1DAA5709-F98A-4EDE-9267-A0CD362D09E1}"/>
    <cellStyle name="Normal 4" xfId="5" xr:uid="{2BFC3323-0D94-4778-8138-403250333FE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1.xml"/><Relationship Id="rId95" Type="http://schemas.openxmlformats.org/officeDocument/2006/relationships/externalLink" Target="externalLinks/externalLink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externalLink" Target="externalLinks/externalLink2.xml"/><Relationship Id="rId96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5.xml"/><Relationship Id="rId99" Type="http://schemas.openxmlformats.org/officeDocument/2006/relationships/styles" Target="styles.xml"/><Relationship Id="rId10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8.xml"/><Relationship Id="rId10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105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4.xml"/><Relationship Id="rId98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-57150</xdr:rowOff>
    </xdr:from>
    <xdr:to>
      <xdr:col>0</xdr:col>
      <xdr:colOff>152400</xdr:colOff>
      <xdr:row>0</xdr:row>
      <xdr:rowOff>-57150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7453103-73AE-A94E-252A-889BFD924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-5715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0</xdr:rowOff>
    </xdr:from>
    <xdr:to>
      <xdr:col>0</xdr:col>
      <xdr:colOff>428625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79F5CF-AA71-496D-84C6-C7D69A1B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0</xdr:rowOff>
    </xdr:from>
    <xdr:to>
      <xdr:col>0</xdr:col>
      <xdr:colOff>428625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43801E-66C5-4723-9061-8253F4775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0</xdr:row>
      <xdr:rowOff>123825</xdr:rowOff>
    </xdr:from>
    <xdr:to>
      <xdr:col>8</xdr:col>
      <xdr:colOff>542925</xdr:colOff>
      <xdr:row>50</xdr:row>
      <xdr:rowOff>38100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8D69B7A-4E52-7265-75D9-0155F40B9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123825"/>
          <a:ext cx="2971800" cy="9439275"/>
        </a:xfrm>
        <a:prstGeom prst="rect">
          <a:avLst/>
        </a:prstGeom>
      </xdr:spPr>
    </xdr:pic>
    <xdr:clientData/>
  </xdr:twoCellAnchor>
  <xdr:twoCellAnchor editAs="oneCell">
    <xdr:from>
      <xdr:col>0</xdr:col>
      <xdr:colOff>2324100</xdr:colOff>
      <xdr:row>0</xdr:row>
      <xdr:rowOff>-552450</xdr:rowOff>
    </xdr:from>
    <xdr:to>
      <xdr:col>0</xdr:col>
      <xdr:colOff>2324100</xdr:colOff>
      <xdr:row>0</xdr:row>
      <xdr:rowOff>-552450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BEBB8D7-155C-44B0-8705-18D20833A387}"/>
            </a:ext>
            <a:ext uri="{147F2762-F138-4A5C-976F-8EAC2B608ADB}">
              <a16:predDERef xmlns:a16="http://schemas.microsoft.com/office/drawing/2014/main" pred="{B8D69B7A-4E52-7265-75D9-0155F40B9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-5524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504825</xdr:colOff>
      <xdr:row>178</xdr:row>
      <xdr:rowOff>180975</xdr:rowOff>
    </xdr:from>
    <xdr:to>
      <xdr:col>8</xdr:col>
      <xdr:colOff>428625</xdr:colOff>
      <xdr:row>228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78F0E0-F888-4313-B3CD-1DE19EDEB09C}"/>
            </a:ext>
            <a:ext uri="{147F2762-F138-4A5C-976F-8EAC2B608ADB}">
              <a16:predDERef xmlns:a16="http://schemas.microsoft.com/office/drawing/2014/main" pred="{CBEBB8D7-155C-44B0-8705-18D20833A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34089975"/>
          <a:ext cx="2971800" cy="94392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SHH%20INICIAL%20-%20MUJER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SHH%20PRIM%20-%20HOMBR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SHH%20PRIM%20-%20MUJERE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SHH%20SEC%20-%20HOMBRE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SHH%20SEC%20-%20MUJERE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ESTUARIOS%20-%20MUJERE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cina%20prim%20-sec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UBDIRECCI&#211;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HH INICIAL - MUJER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HH PRIM - HOMBR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HH PRIM - MUJERES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HH SEC - HOMBRES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HH SEC - MUJERES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STUARIOS - MUJER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ina prim -sec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DIRECCIÓ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DD2-CF49-4084-9954-0817E1E950F4}">
  <dimension ref="A1:F97"/>
  <sheetViews>
    <sheetView topLeftCell="A79" workbookViewId="0">
      <selection activeCell="A93" sqref="A93"/>
    </sheetView>
  </sheetViews>
  <sheetFormatPr defaultRowHeight="15"/>
  <cols>
    <col min="1" max="1" width="43.140625" customWidth="1"/>
    <col min="2" max="2" width="54" customWidth="1"/>
    <col min="3" max="3" width="27.85546875" customWidth="1"/>
    <col min="4" max="4" width="30.42578125" customWidth="1"/>
  </cols>
  <sheetData>
    <row r="1" spans="1:4">
      <c r="A1" s="76" t="s">
        <v>0</v>
      </c>
    </row>
    <row r="2" spans="1:4">
      <c r="A2" s="192" t="s">
        <v>1</v>
      </c>
      <c r="B2" s="192" t="s">
        <v>2</v>
      </c>
      <c r="C2" s="192" t="s">
        <v>3</v>
      </c>
      <c r="D2" s="192" t="s">
        <v>4</v>
      </c>
    </row>
    <row r="3" spans="1:4">
      <c r="A3" s="191"/>
      <c r="B3" s="191"/>
      <c r="C3" s="191"/>
      <c r="D3" s="191"/>
    </row>
    <row r="5" spans="1:4">
      <c r="A5" s="76" t="s">
        <v>5</v>
      </c>
    </row>
    <row r="6" spans="1:4">
      <c r="A6" s="192" t="s">
        <v>6</v>
      </c>
      <c r="B6" s="192" t="s">
        <v>7</v>
      </c>
    </row>
    <row r="7" spans="1:4">
      <c r="A7" s="188" t="s">
        <v>8</v>
      </c>
      <c r="B7" s="188" t="s">
        <v>8</v>
      </c>
    </row>
    <row r="8" spans="1:4">
      <c r="A8" s="188" t="s">
        <v>9</v>
      </c>
      <c r="B8" s="188" t="s">
        <v>9</v>
      </c>
    </row>
    <row r="9" spans="1:4">
      <c r="A9" s="188"/>
      <c r="B9" s="188"/>
    </row>
    <row r="11" spans="1:4">
      <c r="A11" s="19"/>
    </row>
    <row r="12" spans="1:4">
      <c r="A12" s="76" t="s">
        <v>10</v>
      </c>
    </row>
    <row r="13" spans="1:4">
      <c r="A13" s="192" t="s">
        <v>11</v>
      </c>
      <c r="B13" s="192" t="s">
        <v>12</v>
      </c>
      <c r="C13" s="192" t="s">
        <v>13</v>
      </c>
    </row>
    <row r="14" spans="1:4">
      <c r="A14" s="188" t="s">
        <v>14</v>
      </c>
      <c r="B14" s="188">
        <v>1</v>
      </c>
      <c r="C14" s="191"/>
    </row>
    <row r="15" spans="1:4">
      <c r="A15" s="188" t="s">
        <v>15</v>
      </c>
      <c r="B15" s="188">
        <v>2</v>
      </c>
      <c r="C15" s="191"/>
    </row>
    <row r="16" spans="1:4">
      <c r="B16" s="188">
        <v>3</v>
      </c>
      <c r="C16" s="191"/>
    </row>
    <row r="17" spans="1:4">
      <c r="B17" s="188">
        <v>4</v>
      </c>
      <c r="C17" s="191"/>
    </row>
    <row r="24" spans="1:4">
      <c r="A24" s="76" t="s">
        <v>16</v>
      </c>
    </row>
    <row r="25" spans="1:4">
      <c r="A25" s="189"/>
      <c r="B25" s="192" t="s">
        <v>17</v>
      </c>
      <c r="C25" s="192" t="s">
        <v>18</v>
      </c>
      <c r="D25" s="76"/>
    </row>
    <row r="26" spans="1:4">
      <c r="A26" s="288" t="s">
        <v>19</v>
      </c>
      <c r="B26" s="191"/>
      <c r="C26" s="191"/>
    </row>
    <row r="27" spans="1:4">
      <c r="A27" s="288" t="s">
        <v>20</v>
      </c>
      <c r="B27" s="191"/>
      <c r="C27" s="191"/>
    </row>
    <row r="28" spans="1:4">
      <c r="A28" s="288" t="s">
        <v>21</v>
      </c>
      <c r="B28" s="191"/>
      <c r="C28" s="191"/>
    </row>
    <row r="29" spans="1:4">
      <c r="A29" s="288" t="s">
        <v>22</v>
      </c>
      <c r="B29" s="191"/>
      <c r="C29" s="191"/>
    </row>
    <row r="30" spans="1:4">
      <c r="A30" s="288" t="s">
        <v>23</v>
      </c>
      <c r="B30" s="191"/>
      <c r="C30" s="191"/>
    </row>
    <row r="31" spans="1:4">
      <c r="A31" s="288" t="s">
        <v>24</v>
      </c>
      <c r="B31" s="191"/>
      <c r="C31" s="191"/>
    </row>
    <row r="32" spans="1:4">
      <c r="A32" s="288" t="s">
        <v>25</v>
      </c>
      <c r="B32" s="191"/>
      <c r="C32" s="191"/>
    </row>
    <row r="33" spans="1:3">
      <c r="A33" s="288" t="s">
        <v>26</v>
      </c>
      <c r="B33" s="191"/>
      <c r="C33" s="191"/>
    </row>
    <row r="34" spans="1:3">
      <c r="A34" s="288" t="s">
        <v>27</v>
      </c>
      <c r="B34" s="191"/>
      <c r="C34" s="191"/>
    </row>
    <row r="35" spans="1:3">
      <c r="A35" s="288" t="s">
        <v>28</v>
      </c>
      <c r="B35" s="191"/>
      <c r="C35" s="191"/>
    </row>
    <row r="36" spans="1:3">
      <c r="A36" s="288" t="s">
        <v>29</v>
      </c>
      <c r="B36" s="191"/>
      <c r="C36" s="191"/>
    </row>
    <row r="37" spans="1:3">
      <c r="A37" s="288" t="s">
        <v>30</v>
      </c>
      <c r="B37" s="191"/>
      <c r="C37" s="191"/>
    </row>
    <row r="38" spans="1:3">
      <c r="A38" s="288" t="s">
        <v>31</v>
      </c>
      <c r="B38" s="191"/>
      <c r="C38" s="191"/>
    </row>
    <row r="39" spans="1:3">
      <c r="A39" s="288" t="s">
        <v>32</v>
      </c>
      <c r="B39" s="191"/>
      <c r="C39" s="191"/>
    </row>
    <row r="40" spans="1:3">
      <c r="A40" s="288" t="s">
        <v>33</v>
      </c>
      <c r="B40" s="191"/>
      <c r="C40" s="191"/>
    </row>
    <row r="41" spans="1:3">
      <c r="A41" s="288" t="s">
        <v>34</v>
      </c>
      <c r="B41" s="191"/>
      <c r="C41" s="191"/>
    </row>
    <row r="42" spans="1:3">
      <c r="A42" s="288" t="s">
        <v>35</v>
      </c>
      <c r="B42" s="191"/>
      <c r="C42" s="191"/>
    </row>
    <row r="43" spans="1:3">
      <c r="A43" s="288" t="s">
        <v>36</v>
      </c>
      <c r="B43" s="191"/>
      <c r="C43" s="191"/>
    </row>
    <row r="44" spans="1:3">
      <c r="A44" s="288" t="s">
        <v>37</v>
      </c>
      <c r="B44" s="191"/>
      <c r="C44" s="191"/>
    </row>
    <row r="45" spans="1:3">
      <c r="A45" s="288" t="s">
        <v>38</v>
      </c>
      <c r="B45" s="191"/>
      <c r="C45" s="191"/>
    </row>
    <row r="46" spans="1:3">
      <c r="A46" s="288" t="s">
        <v>39</v>
      </c>
      <c r="B46" s="191"/>
      <c r="C46" s="191"/>
    </row>
    <row r="47" spans="1:3">
      <c r="A47" s="288" t="s">
        <v>40</v>
      </c>
      <c r="B47" s="191"/>
      <c r="C47" s="191"/>
    </row>
    <row r="48" spans="1:3">
      <c r="A48" s="288" t="s">
        <v>41</v>
      </c>
      <c r="B48" s="191"/>
      <c r="C48" s="191"/>
    </row>
    <row r="49" spans="1:3">
      <c r="A49" s="288" t="s">
        <v>42</v>
      </c>
      <c r="B49" s="191"/>
      <c r="C49" s="191"/>
    </row>
    <row r="50" spans="1:3">
      <c r="A50" s="288" t="s">
        <v>43</v>
      </c>
      <c r="B50" s="191"/>
      <c r="C50" s="191"/>
    </row>
    <row r="51" spans="1:3">
      <c r="A51" s="288" t="s">
        <v>44</v>
      </c>
      <c r="B51" s="191"/>
      <c r="C51" s="191"/>
    </row>
    <row r="52" spans="1:3">
      <c r="A52" s="288" t="s">
        <v>45</v>
      </c>
      <c r="B52" s="191"/>
      <c r="C52" s="191"/>
    </row>
    <row r="53" spans="1:3">
      <c r="A53" s="288" t="s">
        <v>46</v>
      </c>
      <c r="B53" s="191"/>
      <c r="C53" s="191"/>
    </row>
    <row r="54" spans="1:3">
      <c r="A54" s="288" t="s">
        <v>47</v>
      </c>
      <c r="B54" s="191"/>
      <c r="C54" s="191"/>
    </row>
    <row r="55" spans="1:3">
      <c r="A55" s="288" t="s">
        <v>48</v>
      </c>
      <c r="B55" s="191"/>
      <c r="C55" s="191"/>
    </row>
    <row r="56" spans="1:3">
      <c r="A56" s="288" t="s">
        <v>49</v>
      </c>
      <c r="B56" s="191"/>
      <c r="C56" s="191"/>
    </row>
    <row r="57" spans="1:3">
      <c r="A57" s="288" t="s">
        <v>50</v>
      </c>
      <c r="B57" s="191"/>
      <c r="C57" s="191"/>
    </row>
    <row r="58" spans="1:3">
      <c r="A58" s="288" t="s">
        <v>51</v>
      </c>
      <c r="B58" s="191"/>
      <c r="C58" s="191"/>
    </row>
    <row r="59" spans="1:3">
      <c r="A59" s="288" t="s">
        <v>52</v>
      </c>
      <c r="B59" s="191"/>
      <c r="C59" s="191"/>
    </row>
    <row r="60" spans="1:3">
      <c r="A60" s="288" t="s">
        <v>53</v>
      </c>
      <c r="B60" s="191"/>
      <c r="C60" s="191"/>
    </row>
    <row r="61" spans="1:3">
      <c r="A61" s="288" t="s">
        <v>54</v>
      </c>
      <c r="B61" s="191"/>
      <c r="C61" s="191"/>
    </row>
    <row r="62" spans="1:3">
      <c r="A62" s="288" t="s">
        <v>55</v>
      </c>
      <c r="B62" s="191"/>
      <c r="C62" s="191"/>
    </row>
    <row r="63" spans="1:3">
      <c r="A63" s="288" t="s">
        <v>56</v>
      </c>
      <c r="B63" s="191"/>
      <c r="C63" s="191"/>
    </row>
    <row r="64" spans="1:3">
      <c r="A64" s="288" t="s">
        <v>57</v>
      </c>
      <c r="B64" s="191"/>
      <c r="C64" s="191"/>
    </row>
    <row r="65" spans="1:3">
      <c r="A65" s="288" t="s">
        <v>58</v>
      </c>
      <c r="B65" s="191"/>
      <c r="C65" s="191"/>
    </row>
    <row r="66" spans="1:3">
      <c r="A66" s="288" t="s">
        <v>59</v>
      </c>
      <c r="B66" s="191"/>
      <c r="C66" s="191"/>
    </row>
    <row r="67" spans="1:3">
      <c r="A67" s="288" t="s">
        <v>60</v>
      </c>
      <c r="B67" s="191"/>
      <c r="C67" s="191"/>
    </row>
    <row r="68" spans="1:3">
      <c r="A68" s="288" t="s">
        <v>61</v>
      </c>
      <c r="B68" s="191"/>
      <c r="C68" s="191"/>
    </row>
    <row r="69" spans="1:3">
      <c r="A69" s="288" t="s">
        <v>62</v>
      </c>
      <c r="B69" s="191"/>
      <c r="C69" s="191"/>
    </row>
    <row r="70" spans="1:3">
      <c r="A70" s="288" t="s">
        <v>63</v>
      </c>
      <c r="B70" s="191"/>
      <c r="C70" s="191"/>
    </row>
    <row r="71" spans="1:3">
      <c r="A71" s="288" t="s">
        <v>64</v>
      </c>
      <c r="B71" s="191"/>
      <c r="C71" s="191"/>
    </row>
    <row r="72" spans="1:3">
      <c r="A72" s="288" t="s">
        <v>65</v>
      </c>
      <c r="B72" s="191"/>
      <c r="C72" s="191"/>
    </row>
    <row r="73" spans="1:3">
      <c r="A73" s="288" t="s">
        <v>66</v>
      </c>
      <c r="B73" s="191"/>
      <c r="C73" s="191"/>
    </row>
    <row r="74" spans="1:3">
      <c r="A74" s="288" t="s">
        <v>67</v>
      </c>
      <c r="B74" s="191"/>
      <c r="C74" s="191"/>
    </row>
    <row r="75" spans="1:3">
      <c r="A75" s="288" t="s">
        <v>68</v>
      </c>
      <c r="B75" s="191"/>
      <c r="C75" s="191"/>
    </row>
    <row r="76" spans="1:3">
      <c r="A76" s="288" t="s">
        <v>69</v>
      </c>
      <c r="B76" s="191"/>
      <c r="C76" s="191"/>
    </row>
    <row r="77" spans="1:3">
      <c r="A77" s="288" t="s">
        <v>70</v>
      </c>
      <c r="B77" s="191"/>
      <c r="C77" s="191"/>
    </row>
    <row r="78" spans="1:3">
      <c r="A78" s="288" t="s">
        <v>71</v>
      </c>
      <c r="B78" s="191"/>
      <c r="C78" s="191"/>
    </row>
    <row r="79" spans="1:3">
      <c r="A79" s="19"/>
    </row>
    <row r="80" spans="1:3">
      <c r="A80" s="19"/>
    </row>
    <row r="81" spans="1:6">
      <c r="A81" s="19"/>
    </row>
    <row r="82" spans="1:6">
      <c r="A82" s="19"/>
    </row>
    <row r="83" spans="1:6">
      <c r="A83" s="76" t="s">
        <v>72</v>
      </c>
      <c r="E83" s="29"/>
      <c r="F83" s="29"/>
    </row>
    <row r="84" spans="1:6">
      <c r="B84" s="194" t="s">
        <v>17</v>
      </c>
      <c r="C84" s="194" t="s">
        <v>73</v>
      </c>
    </row>
    <row r="85" spans="1:6">
      <c r="A85" t="s">
        <v>74</v>
      </c>
      <c r="B85" s="193" t="s">
        <v>17</v>
      </c>
      <c r="C85" s="193" t="s">
        <v>73</v>
      </c>
    </row>
    <row r="86" spans="1:6">
      <c r="A86" t="s">
        <v>75</v>
      </c>
      <c r="B86" s="193" t="s">
        <v>17</v>
      </c>
      <c r="C86" s="193" t="s">
        <v>73</v>
      </c>
    </row>
    <row r="87" spans="1:6">
      <c r="A87" t="s">
        <v>76</v>
      </c>
      <c r="B87" s="193" t="s">
        <v>17</v>
      </c>
      <c r="C87" s="193" t="s">
        <v>73</v>
      </c>
    </row>
    <row r="88" spans="1:6">
      <c r="A88" t="s">
        <v>77</v>
      </c>
      <c r="B88" s="193" t="s">
        <v>17</v>
      </c>
      <c r="C88" s="193" t="s">
        <v>73</v>
      </c>
    </row>
    <row r="89" spans="1:6">
      <c r="A89" t="s">
        <v>78</v>
      </c>
      <c r="B89" s="193" t="s">
        <v>17</v>
      </c>
      <c r="C89" s="193" t="s">
        <v>73</v>
      </c>
    </row>
    <row r="90" spans="1:6">
      <c r="A90" t="s">
        <v>79</v>
      </c>
      <c r="B90" s="193" t="s">
        <v>17</v>
      </c>
      <c r="C90" s="193" t="s">
        <v>73</v>
      </c>
    </row>
    <row r="91" spans="1:6">
      <c r="A91" t="s">
        <v>80</v>
      </c>
      <c r="B91" s="193" t="s">
        <v>17</v>
      </c>
      <c r="C91" s="193" t="s">
        <v>73</v>
      </c>
    </row>
    <row r="92" spans="1:6">
      <c r="A92" t="s">
        <v>81</v>
      </c>
      <c r="B92" s="193" t="s">
        <v>17</v>
      </c>
      <c r="C92" s="193" t="s">
        <v>73</v>
      </c>
    </row>
    <row r="93" spans="1:6">
      <c r="A93" s="76" t="s">
        <v>82</v>
      </c>
    </row>
    <row r="94" spans="1:6">
      <c r="A94" t="s">
        <v>83</v>
      </c>
      <c r="B94" s="193" t="s">
        <v>17</v>
      </c>
      <c r="C94" s="185"/>
    </row>
    <row r="95" spans="1:6">
      <c r="A95" t="s">
        <v>84</v>
      </c>
      <c r="B95" s="193" t="s">
        <v>17</v>
      </c>
      <c r="C95" s="185"/>
    </row>
    <row r="96" spans="1:6">
      <c r="A96" t="s">
        <v>85</v>
      </c>
      <c r="B96" s="193" t="s">
        <v>17</v>
      </c>
      <c r="C96" s="185"/>
    </row>
    <row r="97" spans="1:3">
      <c r="A97" t="s">
        <v>86</v>
      </c>
      <c r="B97" s="193" t="s">
        <v>17</v>
      </c>
      <c r="C97" s="193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93A6-4392-4E48-8DBB-E5B75B3CD51C}">
  <sheetPr>
    <tabColor rgb="FF00B050"/>
  </sheetPr>
  <dimension ref="A1:AG110"/>
  <sheetViews>
    <sheetView workbookViewId="0">
      <selection activeCell="B14" sqref="B14"/>
    </sheetView>
  </sheetViews>
  <sheetFormatPr defaultRowHeight="15"/>
  <cols>
    <col min="1" max="1" width="66" customWidth="1"/>
    <col min="2" max="2" width="21.28515625" customWidth="1"/>
    <col min="3" max="3" width="17.28515625" customWidth="1"/>
    <col min="4" max="4" width="27.28515625" customWidth="1"/>
    <col min="5" max="5" width="23" customWidth="1"/>
    <col min="6" max="6" width="22.7109375" customWidth="1"/>
    <col min="7" max="7" width="33.42578125" customWidth="1"/>
    <col min="8" max="8" width="28.7109375" customWidth="1"/>
    <col min="9" max="9" width="15" customWidth="1"/>
    <col min="10" max="10" width="13.7109375" customWidth="1"/>
    <col min="11" max="11" width="10.42578125" bestFit="1" customWidth="1"/>
    <col min="12" max="12" width="23.5703125" customWidth="1"/>
    <col min="13" max="13" width="19.42578125" customWidth="1"/>
    <col min="14" max="14" width="14.5703125" customWidth="1"/>
    <col min="15" max="15" width="18" customWidth="1"/>
    <col min="16" max="16" width="17.140625" customWidth="1"/>
    <col min="17" max="17" width="19.140625" customWidth="1"/>
    <col min="18" max="18" width="13.85546875" customWidth="1"/>
    <col min="19" max="19" width="13.7109375" customWidth="1"/>
    <col min="20" max="20" width="14.5703125" customWidth="1"/>
    <col min="21" max="21" width="14" customWidth="1"/>
    <col min="22" max="22" width="13.42578125" customWidth="1"/>
    <col min="23" max="23" width="19.42578125" customWidth="1"/>
    <col min="24" max="24" width="13.42578125" customWidth="1"/>
    <col min="25" max="25" width="15.28515625" customWidth="1"/>
    <col min="26" max="26" width="19.5703125" customWidth="1"/>
    <col min="27" max="27" width="16.7109375" customWidth="1"/>
    <col min="28" max="28" width="17.85546875" customWidth="1"/>
    <col min="29" max="29" width="23" customWidth="1"/>
    <col min="31" max="31" width="15.85546875" customWidth="1"/>
    <col min="32" max="33" width="16" customWidth="1"/>
    <col min="34" max="34" width="9.28515625" bestFit="1" customWidth="1"/>
  </cols>
  <sheetData>
    <row r="1" spans="1:28">
      <c r="A1" s="67" t="s">
        <v>88</v>
      </c>
      <c r="B1" s="2"/>
      <c r="C1" s="2"/>
      <c r="D1" s="2"/>
    </row>
    <row r="2" spans="1:28">
      <c r="A2" s="1" t="s">
        <v>89</v>
      </c>
      <c r="B2" s="192" t="s">
        <v>90</v>
      </c>
      <c r="C2" s="192" t="s">
        <v>91</v>
      </c>
      <c r="D2" s="192" t="s">
        <v>92</v>
      </c>
      <c r="E2" s="192" t="s">
        <v>93</v>
      </c>
      <c r="F2" s="192" t="s">
        <v>94</v>
      </c>
    </row>
    <row r="3" spans="1:28">
      <c r="A3" s="67"/>
      <c r="B3" s="191">
        <v>300</v>
      </c>
      <c r="C3" s="191">
        <v>1000</v>
      </c>
      <c r="D3" s="191">
        <v>12</v>
      </c>
      <c r="E3" s="263" t="s">
        <v>8</v>
      </c>
      <c r="F3" s="190" cm="1">
        <f t="array" ref="F3">_xlfn.IFS(E3="SI",PROVISIONALES!K3,E3="NO",PROVISIONALES!K3-SUM(PROVISIONALES!J24:J25))</f>
        <v>218226.19</v>
      </c>
      <c r="G3" s="29"/>
    </row>
    <row r="4" spans="1:28">
      <c r="A4" s="1" t="s">
        <v>10</v>
      </c>
      <c r="B4" s="192" t="s">
        <v>95</v>
      </c>
      <c r="C4" s="192" t="s">
        <v>96</v>
      </c>
      <c r="D4" s="192" t="s">
        <v>97</v>
      </c>
      <c r="E4" s="192" t="s">
        <v>95</v>
      </c>
      <c r="F4" s="192" t="s">
        <v>96</v>
      </c>
      <c r="G4" s="192" t="s">
        <v>97</v>
      </c>
    </row>
    <row r="5" spans="1:28">
      <c r="B5" s="191">
        <v>200</v>
      </c>
      <c r="C5" s="188">
        <v>1</v>
      </c>
      <c r="D5" s="188" t="s">
        <v>98</v>
      </c>
      <c r="E5" s="191"/>
      <c r="F5" s="188">
        <v>1</v>
      </c>
      <c r="G5" s="341" t="s">
        <v>99</v>
      </c>
    </row>
    <row r="6" spans="1:28">
      <c r="B6" s="191">
        <v>200</v>
      </c>
      <c r="C6" s="188">
        <v>2</v>
      </c>
      <c r="D6" s="188" t="s">
        <v>98</v>
      </c>
      <c r="E6" s="191">
        <v>100</v>
      </c>
      <c r="F6" s="188">
        <v>2</v>
      </c>
      <c r="G6" s="341" t="s">
        <v>99</v>
      </c>
    </row>
    <row r="7" spans="1:28">
      <c r="B7" s="191">
        <v>100</v>
      </c>
      <c r="C7" s="188">
        <v>3</v>
      </c>
      <c r="D7" s="188" t="s">
        <v>98</v>
      </c>
      <c r="E7" s="191"/>
      <c r="F7" s="188">
        <v>3</v>
      </c>
      <c r="G7" s="341" t="s">
        <v>99</v>
      </c>
    </row>
    <row r="8" spans="1:28">
      <c r="B8" s="191">
        <v>100</v>
      </c>
      <c r="C8" s="188">
        <v>4</v>
      </c>
      <c r="D8" s="188" t="s">
        <v>98</v>
      </c>
      <c r="E8" s="191"/>
      <c r="F8" s="188">
        <v>4</v>
      </c>
      <c r="G8" s="341" t="s">
        <v>99</v>
      </c>
    </row>
    <row r="9" spans="1:28">
      <c r="J9" s="29"/>
    </row>
    <row r="10" spans="1:28">
      <c r="A10" s="1" t="s">
        <v>100</v>
      </c>
      <c r="B10" s="192" t="s">
        <v>90</v>
      </c>
      <c r="C10" s="192"/>
      <c r="D10" s="192" t="s">
        <v>101</v>
      </c>
      <c r="E10" s="192" t="s">
        <v>102</v>
      </c>
      <c r="F10" s="192" t="s">
        <v>94</v>
      </c>
    </row>
    <row r="11" spans="1:28">
      <c r="B11" s="191">
        <v>300</v>
      </c>
      <c r="C11" s="188"/>
      <c r="D11" s="263" t="s">
        <v>8</v>
      </c>
      <c r="E11" s="188" cm="1">
        <f t="array" ref="E11">_xlfn.IFS(D11="NO",'Estructura 1'!M4,D11="SI",'Estructura 1'!M4+'Estructura 2'!M4)</f>
        <v>858.86573912465121</v>
      </c>
      <c r="F11" s="190">
        <f>B11*E11</f>
        <v>257659.72173739536</v>
      </c>
      <c r="K11" s="320"/>
    </row>
    <row r="12" spans="1:28">
      <c r="B12" s="192" t="s">
        <v>103</v>
      </c>
      <c r="C12" s="192"/>
      <c r="D12" s="192"/>
      <c r="E12" s="192" t="s">
        <v>102</v>
      </c>
      <c r="F12" s="192" t="s">
        <v>94</v>
      </c>
      <c r="H12" s="29"/>
      <c r="K12" s="320"/>
    </row>
    <row r="13" spans="1:28">
      <c r="B13" s="191">
        <v>15</v>
      </c>
      <c r="C13" s="188"/>
      <c r="D13" s="189"/>
      <c r="E13" s="188" cm="1">
        <f t="array" ref="E13">_xlfn.IFS(B13=0,0,B13&gt;0,Escalera!N4)</f>
        <v>601.62699272668385</v>
      </c>
      <c r="F13" s="190">
        <f t="shared" ref="F13" si="0">B13*E13</f>
        <v>9024.4048909002577</v>
      </c>
      <c r="K13" s="320"/>
      <c r="M13" s="29"/>
      <c r="N13" s="279"/>
      <c r="O13" s="280"/>
      <c r="P13" s="280"/>
      <c r="Q13" s="29"/>
      <c r="R13" s="279"/>
      <c r="S13" s="280"/>
      <c r="T13" s="29"/>
      <c r="U13" s="279"/>
      <c r="V13" s="280"/>
      <c r="W13" s="29"/>
      <c r="X13" s="279"/>
      <c r="Y13" s="280"/>
      <c r="Z13" s="29"/>
      <c r="AA13" s="279"/>
      <c r="AB13" s="280"/>
    </row>
    <row r="14" spans="1:28">
      <c r="A14" s="1" t="s">
        <v>16</v>
      </c>
      <c r="G14" s="29"/>
      <c r="M14" s="29"/>
      <c r="N14" s="279"/>
      <c r="O14" s="280"/>
      <c r="P14" s="280"/>
      <c r="Q14" s="29"/>
      <c r="R14" s="279"/>
      <c r="S14" s="280"/>
      <c r="T14" s="29"/>
      <c r="U14" s="279"/>
      <c r="V14" s="280"/>
      <c r="W14" s="29"/>
      <c r="X14" s="279"/>
      <c r="Y14" s="280"/>
      <c r="Z14" s="29"/>
      <c r="AA14" s="279"/>
      <c r="AB14" s="280"/>
    </row>
    <row r="15" spans="1:28">
      <c r="A15" s="189"/>
      <c r="B15" s="192"/>
      <c r="C15" s="222" t="s">
        <v>104</v>
      </c>
      <c r="D15" s="192" t="s">
        <v>105</v>
      </c>
      <c r="E15" s="19"/>
      <c r="F15" s="19"/>
      <c r="G15" s="19"/>
      <c r="H15" s="19"/>
      <c r="M15" s="29"/>
      <c r="N15" s="279"/>
      <c r="O15" s="280"/>
      <c r="P15" s="280"/>
      <c r="Q15" s="29"/>
      <c r="R15" s="279"/>
      <c r="S15" s="280"/>
      <c r="T15" s="29"/>
      <c r="U15" s="279"/>
      <c r="V15" s="280"/>
      <c r="W15" s="29"/>
      <c r="X15" s="279"/>
      <c r="Y15" s="280"/>
      <c r="Z15" s="29"/>
      <c r="AA15" s="279"/>
      <c r="AB15" s="280"/>
    </row>
    <row r="16" spans="1:28">
      <c r="A16" s="288" t="s">
        <v>19</v>
      </c>
      <c r="B16" s="191">
        <v>2</v>
      </c>
      <c r="C16" s="191">
        <v>10</v>
      </c>
      <c r="D16" s="188">
        <f>ROUND(B16*C16,2)</f>
        <v>20</v>
      </c>
      <c r="E16" s="19"/>
      <c r="F16" s="19"/>
      <c r="G16" s="19"/>
      <c r="H16" s="19"/>
      <c r="M16" s="29"/>
      <c r="N16" s="279"/>
      <c r="O16" s="280"/>
      <c r="P16" s="280"/>
      <c r="Q16" s="29"/>
      <c r="R16" s="279"/>
      <c r="S16" s="280"/>
      <c r="T16" s="29"/>
      <c r="U16" s="279"/>
      <c r="V16" s="280"/>
      <c r="W16" s="29"/>
      <c r="X16" s="279"/>
      <c r="Y16" s="280"/>
      <c r="Z16" s="29"/>
      <c r="AA16" s="279"/>
      <c r="AB16" s="280"/>
    </row>
    <row r="17" spans="1:32">
      <c r="A17" s="288" t="s">
        <v>20</v>
      </c>
      <c r="B17" s="191">
        <v>2</v>
      </c>
      <c r="C17" s="191">
        <v>10</v>
      </c>
      <c r="D17" s="188">
        <f t="shared" ref="D17:D68" si="1">ROUND(B17*C17,2)</f>
        <v>20</v>
      </c>
      <c r="E17" s="19"/>
      <c r="G17" s="19"/>
      <c r="H17" s="19"/>
      <c r="I17" s="19"/>
      <c r="M17" s="29"/>
      <c r="N17" s="279"/>
      <c r="O17" s="280"/>
      <c r="P17" s="280"/>
      <c r="Q17" s="29"/>
      <c r="R17" s="279"/>
      <c r="S17" s="280"/>
      <c r="T17" s="29"/>
      <c r="U17" s="279"/>
      <c r="V17" s="280"/>
      <c r="W17" s="29"/>
      <c r="X17" s="279"/>
      <c r="Y17" s="280"/>
      <c r="Z17" s="29"/>
      <c r="AA17" s="279"/>
      <c r="AB17" s="280"/>
    </row>
    <row r="18" spans="1:32">
      <c r="A18" s="288" t="s">
        <v>21</v>
      </c>
      <c r="B18" s="191">
        <v>2</v>
      </c>
      <c r="C18" s="191">
        <v>10</v>
      </c>
      <c r="D18" s="188">
        <f t="shared" si="1"/>
        <v>20</v>
      </c>
      <c r="E18" s="19"/>
      <c r="G18" s="19"/>
      <c r="H18" s="19"/>
      <c r="I18" s="19"/>
      <c r="M18" s="29"/>
      <c r="N18" s="279"/>
      <c r="O18" s="280"/>
      <c r="P18" s="280"/>
      <c r="Q18" s="29"/>
      <c r="R18" s="279"/>
      <c r="S18" s="280"/>
      <c r="T18" s="29"/>
      <c r="U18" s="279"/>
      <c r="V18" s="280"/>
      <c r="W18" s="29"/>
      <c r="X18" s="279"/>
      <c r="Y18" s="280"/>
      <c r="Z18" s="29"/>
      <c r="AA18" s="279"/>
      <c r="AB18" s="280"/>
    </row>
    <row r="19" spans="1:32">
      <c r="A19" s="288" t="s">
        <v>22</v>
      </c>
      <c r="B19" s="191">
        <v>2</v>
      </c>
      <c r="C19" s="191">
        <v>10</v>
      </c>
      <c r="D19" s="188">
        <f t="shared" si="1"/>
        <v>20</v>
      </c>
      <c r="E19" s="19"/>
      <c r="G19" s="19"/>
      <c r="H19" s="19"/>
      <c r="I19" s="19"/>
      <c r="M19" s="29"/>
      <c r="N19" s="279"/>
      <c r="O19" s="280"/>
      <c r="P19" s="280"/>
      <c r="Q19" s="29"/>
      <c r="R19" s="279"/>
      <c r="S19" s="280"/>
      <c r="T19" s="29"/>
      <c r="U19" s="279"/>
      <c r="V19" s="280"/>
      <c r="W19" s="29"/>
      <c r="X19" s="279"/>
      <c r="Y19" s="280"/>
      <c r="Z19" s="29"/>
      <c r="AA19" s="279"/>
      <c r="AB19" s="280"/>
    </row>
    <row r="20" spans="1:32">
      <c r="A20" s="288" t="s">
        <v>23</v>
      </c>
      <c r="B20" s="191">
        <v>2</v>
      </c>
      <c r="C20" s="191">
        <v>10</v>
      </c>
      <c r="D20" s="188">
        <f t="shared" si="1"/>
        <v>20</v>
      </c>
      <c r="E20" s="19"/>
      <c r="G20" s="19"/>
      <c r="H20" s="19"/>
      <c r="I20" s="19"/>
      <c r="M20" s="29"/>
      <c r="N20" s="279"/>
      <c r="O20" s="280"/>
      <c r="P20" s="280"/>
      <c r="Q20" s="29"/>
      <c r="R20" s="279"/>
      <c r="S20" s="280"/>
      <c r="T20" s="29"/>
      <c r="U20" s="279"/>
      <c r="V20" s="280"/>
      <c r="W20" s="29"/>
      <c r="X20" s="279"/>
      <c r="Y20" s="280"/>
      <c r="Z20" s="29"/>
      <c r="AA20" s="279"/>
      <c r="AB20" s="280"/>
    </row>
    <row r="21" spans="1:32">
      <c r="A21" s="288" t="s">
        <v>24</v>
      </c>
      <c r="B21" s="191">
        <v>2</v>
      </c>
      <c r="C21" s="191">
        <v>10</v>
      </c>
      <c r="D21" s="188">
        <f t="shared" si="1"/>
        <v>20</v>
      </c>
      <c r="E21" s="19"/>
      <c r="G21" s="19"/>
      <c r="H21" s="19"/>
      <c r="I21" s="19"/>
      <c r="M21" s="29"/>
    </row>
    <row r="22" spans="1:32">
      <c r="A22" s="288" t="s">
        <v>25</v>
      </c>
      <c r="B22" s="191">
        <v>2</v>
      </c>
      <c r="C22" s="191">
        <v>10</v>
      </c>
      <c r="D22" s="188">
        <f t="shared" si="1"/>
        <v>20</v>
      </c>
      <c r="E22" s="19"/>
      <c r="G22" s="19"/>
      <c r="H22" s="19"/>
      <c r="I22" s="19"/>
      <c r="M22" s="29"/>
    </row>
    <row r="23" spans="1:32">
      <c r="A23" s="288" t="s">
        <v>26</v>
      </c>
      <c r="B23" s="191">
        <v>2</v>
      </c>
      <c r="C23" s="191">
        <v>10</v>
      </c>
      <c r="D23" s="188">
        <f t="shared" si="1"/>
        <v>20</v>
      </c>
      <c r="E23" s="19"/>
      <c r="G23" s="19"/>
      <c r="H23" s="19"/>
      <c r="I23" s="19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</row>
    <row r="24" spans="1:32">
      <c r="A24" s="288" t="s">
        <v>27</v>
      </c>
      <c r="B24" s="191">
        <v>2</v>
      </c>
      <c r="C24" s="191">
        <v>10</v>
      </c>
      <c r="D24" s="188">
        <f t="shared" si="1"/>
        <v>20</v>
      </c>
      <c r="E24" s="19"/>
      <c r="G24" s="19"/>
      <c r="H24" s="19"/>
      <c r="I24" s="19"/>
    </row>
    <row r="25" spans="1:32">
      <c r="A25" s="288" t="s">
        <v>28</v>
      </c>
      <c r="B25" s="191">
        <v>2</v>
      </c>
      <c r="C25" s="191">
        <v>10</v>
      </c>
      <c r="D25" s="188">
        <f t="shared" si="1"/>
        <v>20</v>
      </c>
      <c r="E25" s="19"/>
      <c r="G25" s="19"/>
      <c r="H25" s="19"/>
      <c r="I25" s="19"/>
    </row>
    <row r="26" spans="1:32">
      <c r="A26" s="288" t="s">
        <v>29</v>
      </c>
      <c r="B26" s="191">
        <v>2</v>
      </c>
      <c r="C26" s="191">
        <v>10</v>
      </c>
      <c r="D26" s="188">
        <f t="shared" si="1"/>
        <v>20</v>
      </c>
      <c r="E26" s="19"/>
      <c r="G26" s="19"/>
      <c r="H26" s="19"/>
      <c r="I26" s="19"/>
    </row>
    <row r="27" spans="1:32">
      <c r="A27" s="288" t="s">
        <v>30</v>
      </c>
      <c r="B27" s="191">
        <v>2</v>
      </c>
      <c r="C27" s="191">
        <v>10</v>
      </c>
      <c r="D27" s="188">
        <f t="shared" si="1"/>
        <v>20</v>
      </c>
      <c r="E27" s="19"/>
      <c r="G27" s="19"/>
      <c r="H27" s="19"/>
      <c r="I27" s="19"/>
      <c r="O27" s="1"/>
    </row>
    <row r="28" spans="1:32">
      <c r="A28" s="288" t="s">
        <v>31</v>
      </c>
      <c r="B28" s="191">
        <v>2</v>
      </c>
      <c r="C28" s="191">
        <v>10</v>
      </c>
      <c r="D28" s="188">
        <f t="shared" si="1"/>
        <v>20</v>
      </c>
      <c r="E28" s="19"/>
      <c r="G28" s="19"/>
      <c r="H28" s="19"/>
      <c r="I28" s="19"/>
      <c r="M28" s="29"/>
      <c r="N28" s="281"/>
      <c r="O28" s="279"/>
      <c r="P28" s="280"/>
      <c r="Q28" s="29"/>
      <c r="R28" s="281"/>
      <c r="S28" s="279"/>
      <c r="T28" s="280"/>
      <c r="U28" s="29"/>
      <c r="V28" s="281"/>
      <c r="W28" s="279"/>
      <c r="X28" s="280"/>
      <c r="Y28" s="29"/>
      <c r="Z28" s="281"/>
      <c r="AA28" s="279"/>
      <c r="AB28" s="280"/>
      <c r="AC28" s="29"/>
      <c r="AD28" s="281"/>
      <c r="AE28" s="279"/>
      <c r="AF28" s="280"/>
    </row>
    <row r="29" spans="1:32">
      <c r="A29" s="288" t="s">
        <v>32</v>
      </c>
      <c r="B29" s="191">
        <v>2</v>
      </c>
      <c r="C29" s="191">
        <v>10</v>
      </c>
      <c r="D29" s="188">
        <f t="shared" si="1"/>
        <v>20</v>
      </c>
      <c r="E29" s="19"/>
      <c r="G29" s="19"/>
      <c r="H29" s="19"/>
      <c r="I29" s="19"/>
      <c r="M29" s="29"/>
      <c r="N29" s="281"/>
      <c r="O29" s="279"/>
      <c r="P29" s="280"/>
      <c r="Q29" s="29"/>
      <c r="R29" s="281"/>
      <c r="S29" s="279"/>
      <c r="T29" s="280"/>
      <c r="U29" s="29"/>
      <c r="V29" s="281"/>
      <c r="W29" s="279"/>
      <c r="X29" s="280"/>
      <c r="Y29" s="29"/>
      <c r="Z29" s="281"/>
      <c r="AA29" s="279"/>
      <c r="AB29" s="280"/>
      <c r="AC29" s="29"/>
      <c r="AD29" s="281"/>
      <c r="AE29" s="279"/>
      <c r="AF29" s="280"/>
    </row>
    <row r="30" spans="1:32">
      <c r="A30" s="288" t="s">
        <v>33</v>
      </c>
      <c r="B30" s="191">
        <v>2</v>
      </c>
      <c r="C30" s="191">
        <v>10</v>
      </c>
      <c r="D30" s="188">
        <f t="shared" si="1"/>
        <v>20</v>
      </c>
      <c r="E30" s="19"/>
      <c r="G30" s="19"/>
      <c r="H30" s="19"/>
      <c r="I30" s="19"/>
      <c r="M30" s="29"/>
      <c r="N30" s="281"/>
      <c r="O30" s="279"/>
      <c r="P30" s="280"/>
      <c r="Q30" s="29"/>
      <c r="R30" s="281"/>
      <c r="S30" s="279"/>
      <c r="T30" s="280"/>
      <c r="U30" s="29"/>
      <c r="V30" s="281"/>
      <c r="W30" s="279"/>
      <c r="X30" s="280"/>
      <c r="Y30" s="29"/>
      <c r="Z30" s="281"/>
      <c r="AA30" s="279"/>
      <c r="AB30" s="280"/>
      <c r="AC30" s="29"/>
      <c r="AD30" s="281"/>
      <c r="AE30" s="279"/>
      <c r="AF30" s="280"/>
    </row>
    <row r="31" spans="1:32">
      <c r="A31" s="288" t="s">
        <v>34</v>
      </c>
      <c r="B31" s="191">
        <v>2</v>
      </c>
      <c r="C31" s="191">
        <v>10</v>
      </c>
      <c r="D31" s="188">
        <f t="shared" si="1"/>
        <v>20</v>
      </c>
      <c r="E31" s="19"/>
      <c r="G31" s="19"/>
      <c r="H31" s="19"/>
      <c r="I31" s="19"/>
      <c r="M31" s="29"/>
      <c r="N31" s="281"/>
      <c r="O31" s="279"/>
      <c r="P31" s="280"/>
      <c r="Q31" s="29"/>
      <c r="R31" s="281"/>
      <c r="S31" s="279"/>
      <c r="T31" s="280"/>
      <c r="U31" s="29"/>
      <c r="V31" s="281"/>
      <c r="W31" s="279"/>
      <c r="X31" s="280"/>
      <c r="Y31" s="29"/>
      <c r="Z31" s="281"/>
      <c r="AA31" s="279"/>
      <c r="AB31" s="280"/>
      <c r="AC31" s="29"/>
      <c r="AD31" s="281"/>
      <c r="AE31" s="279"/>
      <c r="AF31" s="280"/>
    </row>
    <row r="32" spans="1:32">
      <c r="A32" s="288" t="s">
        <v>35</v>
      </c>
      <c r="B32" s="191">
        <v>2</v>
      </c>
      <c r="C32" s="191">
        <v>10</v>
      </c>
      <c r="D32" s="188">
        <f t="shared" si="1"/>
        <v>20</v>
      </c>
      <c r="E32" s="19"/>
      <c r="F32" s="19"/>
      <c r="G32" s="19"/>
      <c r="H32" s="19"/>
      <c r="M32" s="29"/>
      <c r="N32" s="281"/>
      <c r="O32" s="279"/>
      <c r="P32" s="280"/>
      <c r="Q32" s="29"/>
      <c r="R32" s="281"/>
      <c r="S32" s="279"/>
      <c r="T32" s="280"/>
      <c r="U32" s="29"/>
      <c r="V32" s="281"/>
      <c r="W32" s="279"/>
      <c r="X32" s="280"/>
      <c r="Y32" s="29"/>
      <c r="Z32" s="281"/>
      <c r="AA32" s="279"/>
      <c r="AB32" s="280"/>
      <c r="AC32" s="29"/>
      <c r="AD32" s="281"/>
      <c r="AE32" s="279"/>
      <c r="AF32" s="280"/>
    </row>
    <row r="33" spans="1:32">
      <c r="A33" s="288" t="s">
        <v>36</v>
      </c>
      <c r="B33" s="191">
        <v>2</v>
      </c>
      <c r="C33" s="191">
        <v>10</v>
      </c>
      <c r="D33" s="188">
        <f t="shared" si="1"/>
        <v>20</v>
      </c>
      <c r="E33" s="19"/>
      <c r="F33" s="19"/>
      <c r="G33" s="19"/>
      <c r="H33" s="19"/>
      <c r="M33" s="29"/>
      <c r="N33" s="281"/>
      <c r="O33" s="279"/>
      <c r="P33" s="280"/>
      <c r="Q33" s="29"/>
      <c r="R33" s="281"/>
      <c r="S33" s="279"/>
      <c r="T33" s="280"/>
      <c r="U33" s="29"/>
      <c r="V33" s="281"/>
      <c r="W33" s="279"/>
      <c r="X33" s="280"/>
      <c r="Y33" s="29"/>
      <c r="Z33" s="281"/>
      <c r="AA33" s="279"/>
      <c r="AB33" s="280"/>
      <c r="AC33" s="29"/>
      <c r="AD33" s="281"/>
      <c r="AE33" s="279"/>
      <c r="AF33" s="280"/>
    </row>
    <row r="34" spans="1:32">
      <c r="A34" s="288" t="s">
        <v>37</v>
      </c>
      <c r="B34" s="191">
        <v>2</v>
      </c>
      <c r="C34" s="191">
        <v>10</v>
      </c>
      <c r="D34" s="188">
        <f t="shared" si="1"/>
        <v>20</v>
      </c>
      <c r="E34" s="19"/>
      <c r="F34" s="19"/>
      <c r="G34" s="19"/>
      <c r="H34" s="19"/>
      <c r="M34" s="29"/>
      <c r="N34" s="281"/>
      <c r="O34" s="279"/>
      <c r="P34" s="280"/>
      <c r="Q34" s="29"/>
      <c r="R34" s="281"/>
      <c r="S34" s="279"/>
      <c r="T34" s="280"/>
      <c r="U34" s="29"/>
      <c r="V34" s="281"/>
      <c r="W34" s="279"/>
      <c r="X34" s="280"/>
      <c r="Y34" s="29"/>
      <c r="Z34" s="281"/>
      <c r="AA34" s="279"/>
      <c r="AB34" s="280"/>
      <c r="AC34" s="29"/>
      <c r="AD34" s="281"/>
      <c r="AE34" s="279"/>
      <c r="AF34" s="280"/>
    </row>
    <row r="35" spans="1:32">
      <c r="A35" s="288" t="s">
        <v>38</v>
      </c>
      <c r="B35" s="191">
        <v>2</v>
      </c>
      <c r="C35" s="191">
        <v>10</v>
      </c>
      <c r="D35" s="188">
        <f t="shared" si="1"/>
        <v>20</v>
      </c>
      <c r="E35" s="19"/>
      <c r="F35" s="19"/>
      <c r="G35" s="19"/>
      <c r="H35" s="19"/>
      <c r="M35" s="29"/>
      <c r="N35" s="281"/>
      <c r="O35" s="279"/>
      <c r="P35" s="280"/>
      <c r="Q35" s="29"/>
      <c r="R35" s="281"/>
      <c r="S35" s="279"/>
      <c r="T35" s="280"/>
      <c r="U35" s="29"/>
      <c r="V35" s="281"/>
      <c r="W35" s="279"/>
      <c r="X35" s="280"/>
      <c r="Y35" s="29"/>
      <c r="Z35" s="281"/>
      <c r="AA35" s="279"/>
      <c r="AB35" s="280"/>
      <c r="AC35" s="29"/>
      <c r="AD35" s="281"/>
      <c r="AE35" s="279"/>
      <c r="AF35" s="280"/>
    </row>
    <row r="36" spans="1:32">
      <c r="A36" s="288" t="s">
        <v>39</v>
      </c>
      <c r="B36" s="191">
        <v>2</v>
      </c>
      <c r="C36" s="191">
        <v>10</v>
      </c>
      <c r="D36" s="188">
        <f t="shared" si="1"/>
        <v>20</v>
      </c>
      <c r="E36" s="19"/>
      <c r="F36" s="19"/>
      <c r="G36" s="19"/>
      <c r="H36" s="19"/>
      <c r="M36" s="29"/>
      <c r="N36" s="281"/>
      <c r="O36" s="29"/>
      <c r="P36" s="280"/>
      <c r="Q36" s="29"/>
      <c r="R36" s="281"/>
      <c r="S36" s="29"/>
      <c r="T36" s="280"/>
      <c r="U36" s="29"/>
      <c r="V36" s="281"/>
      <c r="W36" s="29"/>
      <c r="X36" s="280"/>
      <c r="Y36" s="29"/>
      <c r="Z36" s="281"/>
      <c r="AA36" s="29"/>
      <c r="AB36" s="280"/>
      <c r="AC36" s="29"/>
      <c r="AD36" s="280"/>
      <c r="AE36" s="279"/>
      <c r="AF36" s="280"/>
    </row>
    <row r="37" spans="1:32">
      <c r="A37" s="288" t="s">
        <v>40</v>
      </c>
      <c r="B37" s="191">
        <v>2</v>
      </c>
      <c r="C37" s="191">
        <v>10</v>
      </c>
      <c r="D37" s="188">
        <f t="shared" si="1"/>
        <v>20</v>
      </c>
      <c r="E37" s="19"/>
      <c r="F37" s="19"/>
      <c r="G37" s="19"/>
      <c r="H37" s="19"/>
      <c r="M37" s="29"/>
      <c r="N37" s="281"/>
      <c r="O37" s="29"/>
      <c r="P37" s="280"/>
      <c r="Q37" s="29"/>
      <c r="R37" s="281"/>
      <c r="S37" s="29"/>
      <c r="T37" s="280"/>
      <c r="U37" s="29"/>
      <c r="V37" s="281"/>
      <c r="W37" s="29"/>
      <c r="X37" s="280"/>
      <c r="Y37" s="29"/>
      <c r="Z37" s="281"/>
      <c r="AA37" s="29"/>
      <c r="AB37" s="280"/>
      <c r="AC37" s="29"/>
      <c r="AD37" s="280"/>
      <c r="AE37" s="279"/>
      <c r="AF37" s="280"/>
    </row>
    <row r="38" spans="1:32">
      <c r="A38" s="288" t="s">
        <v>41</v>
      </c>
      <c r="B38" s="191">
        <v>2</v>
      </c>
      <c r="C38" s="191">
        <v>10</v>
      </c>
      <c r="D38" s="188">
        <f t="shared" si="1"/>
        <v>20</v>
      </c>
      <c r="E38" s="19"/>
      <c r="F38" s="19"/>
      <c r="M38" s="29"/>
    </row>
    <row r="39" spans="1:32">
      <c r="A39" s="288" t="s">
        <v>42</v>
      </c>
      <c r="B39" s="191">
        <v>2</v>
      </c>
      <c r="C39" s="191">
        <v>10</v>
      </c>
      <c r="D39" s="188">
        <f t="shared" si="1"/>
        <v>20</v>
      </c>
      <c r="E39" s="19"/>
      <c r="F39" s="19"/>
      <c r="M39" s="29"/>
    </row>
    <row r="40" spans="1:32">
      <c r="A40" s="288" t="s">
        <v>43</v>
      </c>
      <c r="B40" s="191">
        <v>2</v>
      </c>
      <c r="C40" s="191">
        <v>10</v>
      </c>
      <c r="D40" s="188">
        <f t="shared" si="1"/>
        <v>20</v>
      </c>
      <c r="E40" s="19"/>
      <c r="F40" s="19"/>
      <c r="M40" s="29"/>
    </row>
    <row r="41" spans="1:32">
      <c r="A41" s="288" t="s">
        <v>44</v>
      </c>
      <c r="B41" s="191">
        <v>2</v>
      </c>
      <c r="C41" s="191">
        <v>10</v>
      </c>
      <c r="D41" s="188">
        <f t="shared" si="1"/>
        <v>20</v>
      </c>
      <c r="E41" s="19"/>
      <c r="F41" s="19"/>
      <c r="M41" s="29"/>
    </row>
    <row r="42" spans="1:32">
      <c r="A42" s="288" t="s">
        <v>45</v>
      </c>
      <c r="B42" s="191">
        <v>2</v>
      </c>
      <c r="C42" s="191">
        <v>10</v>
      </c>
      <c r="D42" s="188">
        <f t="shared" si="1"/>
        <v>20</v>
      </c>
      <c r="E42" s="19"/>
      <c r="F42" s="19"/>
      <c r="M42" s="29"/>
    </row>
    <row r="43" spans="1:32">
      <c r="A43" s="288" t="s">
        <v>46</v>
      </c>
      <c r="B43" s="191">
        <v>2</v>
      </c>
      <c r="C43" s="191">
        <v>10</v>
      </c>
      <c r="D43" s="188">
        <f t="shared" si="1"/>
        <v>20</v>
      </c>
      <c r="E43" s="19"/>
      <c r="F43" s="19"/>
      <c r="M43" s="29"/>
    </row>
    <row r="44" spans="1:32">
      <c r="A44" s="288" t="s">
        <v>47</v>
      </c>
      <c r="B44" s="191">
        <v>2</v>
      </c>
      <c r="C44" s="191">
        <v>10</v>
      </c>
      <c r="D44" s="188">
        <f t="shared" si="1"/>
        <v>20</v>
      </c>
      <c r="E44" s="19"/>
      <c r="F44" s="19"/>
    </row>
    <row r="45" spans="1:32">
      <c r="A45" s="288" t="s">
        <v>48</v>
      </c>
      <c r="B45" s="191">
        <v>2</v>
      </c>
      <c r="C45" s="191">
        <v>10</v>
      </c>
      <c r="D45" s="188">
        <f t="shared" si="1"/>
        <v>20</v>
      </c>
      <c r="E45" s="19"/>
      <c r="F45" s="19"/>
    </row>
    <row r="46" spans="1:32">
      <c r="A46" s="288" t="s">
        <v>49</v>
      </c>
      <c r="B46" s="191">
        <v>2</v>
      </c>
      <c r="C46" s="191">
        <v>10</v>
      </c>
      <c r="D46" s="188">
        <f t="shared" si="1"/>
        <v>20</v>
      </c>
      <c r="E46" s="19"/>
      <c r="F46" s="19"/>
    </row>
    <row r="47" spans="1:32">
      <c r="A47" s="288" t="s">
        <v>50</v>
      </c>
      <c r="B47" s="191">
        <v>2</v>
      </c>
      <c r="C47" s="191">
        <v>10</v>
      </c>
      <c r="D47" s="188">
        <f t="shared" si="1"/>
        <v>20</v>
      </c>
      <c r="E47" s="19"/>
      <c r="F47" s="19"/>
    </row>
    <row r="48" spans="1:32">
      <c r="A48" s="288" t="s">
        <v>51</v>
      </c>
      <c r="B48" s="191">
        <v>2</v>
      </c>
      <c r="C48" s="191">
        <v>10</v>
      </c>
      <c r="D48" s="188">
        <f t="shared" si="1"/>
        <v>20</v>
      </c>
      <c r="E48" s="19"/>
      <c r="F48" s="19"/>
    </row>
    <row r="49" spans="1:18">
      <c r="A49" s="288" t="s">
        <v>52</v>
      </c>
      <c r="B49" s="191">
        <v>2</v>
      </c>
      <c r="C49" s="191">
        <v>10</v>
      </c>
      <c r="D49" s="188">
        <f t="shared" si="1"/>
        <v>20</v>
      </c>
      <c r="E49" s="19"/>
      <c r="F49" s="19"/>
    </row>
    <row r="50" spans="1:18">
      <c r="A50" s="288" t="s">
        <v>53</v>
      </c>
      <c r="B50" s="191">
        <v>2</v>
      </c>
      <c r="C50" s="191">
        <v>10</v>
      </c>
      <c r="D50" s="188">
        <f t="shared" si="1"/>
        <v>20</v>
      </c>
      <c r="E50" s="19"/>
      <c r="F50" s="19"/>
    </row>
    <row r="51" spans="1:18">
      <c r="A51" s="288" t="s">
        <v>54</v>
      </c>
      <c r="B51" s="191">
        <v>2</v>
      </c>
      <c r="C51" s="191">
        <v>10</v>
      </c>
      <c r="D51" s="188">
        <f t="shared" si="1"/>
        <v>20</v>
      </c>
      <c r="E51" s="19"/>
      <c r="F51" s="19"/>
    </row>
    <row r="52" spans="1:18">
      <c r="A52" s="288" t="s">
        <v>55</v>
      </c>
      <c r="B52" s="191">
        <v>2</v>
      </c>
      <c r="C52" s="191">
        <v>10</v>
      </c>
      <c r="D52" s="188">
        <f t="shared" si="1"/>
        <v>20</v>
      </c>
      <c r="E52" s="19"/>
      <c r="F52" s="19"/>
      <c r="R52" s="29"/>
    </row>
    <row r="53" spans="1:18">
      <c r="A53" s="288" t="s">
        <v>56</v>
      </c>
      <c r="B53" s="191">
        <v>2</v>
      </c>
      <c r="C53" s="191">
        <v>10</v>
      </c>
      <c r="D53" s="188">
        <f t="shared" si="1"/>
        <v>20</v>
      </c>
      <c r="E53" s="19"/>
      <c r="F53" s="19"/>
      <c r="R53" s="29"/>
    </row>
    <row r="54" spans="1:18">
      <c r="A54" s="288" t="s">
        <v>57</v>
      </c>
      <c r="B54" s="191">
        <v>2</v>
      </c>
      <c r="C54" s="191">
        <v>10</v>
      </c>
      <c r="D54" s="188">
        <f t="shared" si="1"/>
        <v>20</v>
      </c>
      <c r="E54" s="19"/>
      <c r="F54" s="19"/>
      <c r="R54" s="29"/>
    </row>
    <row r="55" spans="1:18">
      <c r="A55" s="288" t="s">
        <v>58</v>
      </c>
      <c r="B55" s="191">
        <v>2</v>
      </c>
      <c r="C55" s="191">
        <v>10</v>
      </c>
      <c r="D55" s="188">
        <f t="shared" si="1"/>
        <v>20</v>
      </c>
      <c r="E55" s="19"/>
      <c r="F55" s="19"/>
      <c r="R55" s="29"/>
    </row>
    <row r="56" spans="1:18">
      <c r="A56" s="288" t="s">
        <v>59</v>
      </c>
      <c r="B56" s="191">
        <v>2</v>
      </c>
      <c r="C56" s="191">
        <v>10</v>
      </c>
      <c r="D56" s="188">
        <f t="shared" si="1"/>
        <v>20</v>
      </c>
      <c r="E56" s="19"/>
      <c r="F56" s="19"/>
      <c r="R56" s="29"/>
    </row>
    <row r="57" spans="1:18">
      <c r="A57" s="288" t="s">
        <v>60</v>
      </c>
      <c r="B57" s="191">
        <v>2</v>
      </c>
      <c r="C57" s="191">
        <v>10</v>
      </c>
      <c r="D57" s="188">
        <f t="shared" si="1"/>
        <v>20</v>
      </c>
      <c r="E57" s="19"/>
      <c r="F57" s="19"/>
      <c r="R57" s="29"/>
    </row>
    <row r="58" spans="1:18">
      <c r="A58" s="288" t="s">
        <v>61</v>
      </c>
      <c r="B58" s="191">
        <v>2</v>
      </c>
      <c r="C58" s="191">
        <v>10</v>
      </c>
      <c r="D58" s="188">
        <f t="shared" si="1"/>
        <v>20</v>
      </c>
      <c r="E58" s="19"/>
      <c r="F58" s="19"/>
      <c r="R58" s="29"/>
    </row>
    <row r="59" spans="1:18">
      <c r="A59" s="288" t="s">
        <v>62</v>
      </c>
      <c r="B59" s="191">
        <v>2</v>
      </c>
      <c r="C59" s="191">
        <v>10</v>
      </c>
      <c r="D59" s="188">
        <f t="shared" si="1"/>
        <v>20</v>
      </c>
      <c r="E59" s="19"/>
      <c r="F59" s="19"/>
      <c r="R59" s="29"/>
    </row>
    <row r="60" spans="1:18">
      <c r="A60" s="288" t="s">
        <v>63</v>
      </c>
      <c r="B60" s="191">
        <v>2</v>
      </c>
      <c r="C60" s="191">
        <v>10</v>
      </c>
      <c r="D60" s="188">
        <f t="shared" si="1"/>
        <v>20</v>
      </c>
      <c r="E60" s="19"/>
      <c r="F60" s="19"/>
      <c r="G60" s="19"/>
      <c r="H60" s="19"/>
      <c r="R60" s="29"/>
    </row>
    <row r="61" spans="1:18">
      <c r="A61" s="288" t="s">
        <v>64</v>
      </c>
      <c r="B61" s="191">
        <v>2</v>
      </c>
      <c r="C61" s="191">
        <v>10</v>
      </c>
      <c r="D61" s="188">
        <f t="shared" si="1"/>
        <v>20</v>
      </c>
      <c r="E61" s="19"/>
      <c r="F61" s="19"/>
      <c r="G61" s="19"/>
      <c r="H61" s="19"/>
      <c r="R61" s="29"/>
    </row>
    <row r="62" spans="1:18">
      <c r="A62" s="288" t="s">
        <v>65</v>
      </c>
      <c r="B62" s="191">
        <v>2</v>
      </c>
      <c r="C62" s="191">
        <v>10</v>
      </c>
      <c r="D62" s="188">
        <f t="shared" si="1"/>
        <v>20</v>
      </c>
      <c r="E62" s="19"/>
      <c r="F62" s="19"/>
      <c r="G62" s="19"/>
      <c r="H62" s="19"/>
    </row>
    <row r="63" spans="1:18">
      <c r="A63" s="288" t="s">
        <v>66</v>
      </c>
      <c r="B63" s="191">
        <v>2</v>
      </c>
      <c r="C63" s="191">
        <v>10</v>
      </c>
      <c r="D63" s="188">
        <f t="shared" si="1"/>
        <v>20</v>
      </c>
      <c r="E63" s="19"/>
      <c r="F63" s="19"/>
      <c r="G63" s="19"/>
      <c r="H63" s="19"/>
    </row>
    <row r="64" spans="1:18">
      <c r="A64" s="288" t="s">
        <v>67</v>
      </c>
      <c r="B64" s="191">
        <v>2</v>
      </c>
      <c r="C64" s="191">
        <v>10</v>
      </c>
      <c r="D64" s="188">
        <f t="shared" si="1"/>
        <v>20</v>
      </c>
      <c r="E64" s="19"/>
      <c r="F64" s="19"/>
      <c r="G64" s="19"/>
      <c r="H64" s="19"/>
    </row>
    <row r="65" spans="1:28">
      <c r="A65" s="288" t="s">
        <v>68</v>
      </c>
      <c r="B65" s="191">
        <v>2</v>
      </c>
      <c r="C65" s="191">
        <v>10</v>
      </c>
      <c r="D65" s="188">
        <f t="shared" si="1"/>
        <v>20</v>
      </c>
      <c r="E65" s="19"/>
      <c r="F65" s="19"/>
      <c r="G65" s="19"/>
      <c r="H65" s="19"/>
    </row>
    <row r="66" spans="1:28">
      <c r="A66" s="288" t="s">
        <v>69</v>
      </c>
      <c r="B66" s="191">
        <v>2</v>
      </c>
      <c r="C66" s="191">
        <v>10</v>
      </c>
      <c r="D66" s="188">
        <f t="shared" si="1"/>
        <v>20</v>
      </c>
      <c r="E66" s="19"/>
      <c r="F66" s="19"/>
      <c r="G66" s="19"/>
      <c r="H66" s="19"/>
    </row>
    <row r="67" spans="1:28">
      <c r="A67" s="288" t="s">
        <v>70</v>
      </c>
      <c r="B67" s="191">
        <v>2</v>
      </c>
      <c r="C67" s="191">
        <v>10</v>
      </c>
      <c r="D67" s="188">
        <f t="shared" si="1"/>
        <v>20</v>
      </c>
      <c r="E67" s="19"/>
      <c r="F67" s="19"/>
      <c r="G67" s="19"/>
      <c r="H67" s="19"/>
    </row>
    <row r="68" spans="1:28">
      <c r="A68" s="288" t="s">
        <v>71</v>
      </c>
      <c r="B68" s="191">
        <v>2</v>
      </c>
      <c r="C68" s="191">
        <v>10</v>
      </c>
      <c r="D68" s="188">
        <f t="shared" si="1"/>
        <v>20</v>
      </c>
      <c r="E68" s="19"/>
      <c r="F68" s="19"/>
      <c r="G68" s="19"/>
      <c r="H68" s="19"/>
    </row>
    <row r="69" spans="1:28">
      <c r="A69" s="188" t="s">
        <v>106</v>
      </c>
      <c r="B69" s="188">
        <f>SUM(B16:B68)</f>
        <v>106</v>
      </c>
      <c r="D69" s="29"/>
      <c r="E69" s="29"/>
      <c r="F69" s="29"/>
      <c r="G69" s="29"/>
      <c r="H69" s="29"/>
      <c r="N69" s="1"/>
    </row>
    <row r="70" spans="1:28">
      <c r="E70" s="29"/>
      <c r="F70" s="29"/>
      <c r="G70" s="29"/>
      <c r="H70" s="29"/>
      <c r="M70" s="29"/>
      <c r="N70" s="279"/>
      <c r="O70" s="280"/>
      <c r="P70" s="29"/>
      <c r="Q70" s="279"/>
      <c r="R70" s="280"/>
      <c r="S70" s="29"/>
      <c r="T70" s="279"/>
      <c r="U70" s="280"/>
      <c r="V70" s="29"/>
      <c r="W70" s="282"/>
      <c r="X70" s="280"/>
      <c r="Y70" s="29"/>
      <c r="Z70" s="279"/>
      <c r="AA70" s="280"/>
    </row>
    <row r="71" spans="1:28">
      <c r="A71" s="1" t="s">
        <v>72</v>
      </c>
      <c r="B71" s="194" t="s">
        <v>17</v>
      </c>
      <c r="C71" s="194" t="s">
        <v>73</v>
      </c>
      <c r="D71" s="194" t="s">
        <v>87</v>
      </c>
      <c r="E71" s="194" t="s">
        <v>107</v>
      </c>
      <c r="M71" s="29"/>
      <c r="N71" s="279"/>
      <c r="O71" s="280"/>
      <c r="P71" s="29"/>
      <c r="Q71" s="279"/>
      <c r="R71" s="280"/>
      <c r="S71" s="29"/>
      <c r="T71" s="279"/>
      <c r="U71" s="280"/>
      <c r="V71" s="29"/>
      <c r="W71" s="282"/>
      <c r="X71" s="280"/>
      <c r="Y71" s="29"/>
      <c r="Z71" s="279"/>
      <c r="AA71" s="280"/>
    </row>
    <row r="72" spans="1:28">
      <c r="A72" t="s">
        <v>74</v>
      </c>
      <c r="B72" s="193">
        <v>2</v>
      </c>
      <c r="C72" s="193">
        <v>10</v>
      </c>
      <c r="D72" s="185"/>
      <c r="E72" s="223">
        <f>ROUND(B72*C72,2)</f>
        <v>20</v>
      </c>
      <c r="M72" s="29"/>
      <c r="N72" s="279"/>
      <c r="O72" s="280"/>
      <c r="P72" s="29"/>
      <c r="Q72" s="279"/>
      <c r="R72" s="280"/>
      <c r="S72" s="29"/>
      <c r="T72" s="279"/>
      <c r="U72" s="280"/>
      <c r="V72" s="29"/>
      <c r="W72" s="282"/>
      <c r="X72" s="280"/>
      <c r="Y72" s="29"/>
      <c r="Z72" s="279"/>
      <c r="AA72" s="280"/>
      <c r="AB72" s="29"/>
    </row>
    <row r="73" spans="1:28">
      <c r="A73" t="s">
        <v>75</v>
      </c>
      <c r="B73" s="193">
        <v>2</v>
      </c>
      <c r="C73" s="193">
        <v>10</v>
      </c>
      <c r="D73" s="185"/>
      <c r="E73" s="223">
        <f t="shared" ref="E73:E80" si="2">ROUND(B73*C73,2)</f>
        <v>20</v>
      </c>
      <c r="M73" s="29"/>
      <c r="N73" s="279"/>
      <c r="O73" s="280"/>
      <c r="P73" s="29"/>
      <c r="Q73" s="279"/>
      <c r="R73" s="280"/>
      <c r="S73" s="29"/>
      <c r="T73" s="279"/>
      <c r="U73" s="280"/>
      <c r="V73" s="29"/>
      <c r="W73" s="282"/>
      <c r="X73" s="280"/>
      <c r="Y73" s="29"/>
      <c r="Z73" s="279"/>
      <c r="AA73" s="280"/>
    </row>
    <row r="74" spans="1:28">
      <c r="A74" t="s">
        <v>108</v>
      </c>
      <c r="B74" s="193">
        <v>2</v>
      </c>
      <c r="C74" s="193">
        <v>10</v>
      </c>
      <c r="D74" s="185"/>
      <c r="E74" s="223">
        <f t="shared" si="2"/>
        <v>20</v>
      </c>
      <c r="M74" s="29"/>
      <c r="N74" s="279"/>
      <c r="O74" s="280"/>
      <c r="P74" s="29"/>
      <c r="Q74" s="279"/>
      <c r="R74" s="280"/>
      <c r="S74" s="29"/>
      <c r="T74" s="279"/>
      <c r="U74" s="280"/>
      <c r="V74" s="29"/>
      <c r="W74" s="282"/>
      <c r="X74" s="280"/>
      <c r="Y74" s="29"/>
      <c r="Z74" s="279"/>
      <c r="AA74" s="280"/>
    </row>
    <row r="75" spans="1:28">
      <c r="A75" t="s">
        <v>109</v>
      </c>
      <c r="B75" s="193">
        <v>2</v>
      </c>
      <c r="C75" s="193">
        <v>10</v>
      </c>
      <c r="D75" s="185"/>
      <c r="E75" s="223">
        <f t="shared" si="2"/>
        <v>20</v>
      </c>
      <c r="M75" s="29"/>
      <c r="N75" s="279"/>
      <c r="O75" s="280"/>
      <c r="P75" s="29"/>
      <c r="Q75" s="279"/>
      <c r="R75" s="280"/>
      <c r="S75" s="29"/>
      <c r="T75" s="279"/>
      <c r="U75" s="280"/>
      <c r="V75" s="29"/>
      <c r="W75" s="282"/>
      <c r="X75" s="280"/>
      <c r="Y75" s="29"/>
      <c r="Z75" s="279"/>
      <c r="AA75" s="280"/>
    </row>
    <row r="76" spans="1:28">
      <c r="A76" t="s">
        <v>110</v>
      </c>
      <c r="B76" s="193">
        <v>2</v>
      </c>
      <c r="C76" s="193">
        <v>10</v>
      </c>
      <c r="D76" s="185"/>
      <c r="E76" s="223">
        <f t="shared" si="2"/>
        <v>20</v>
      </c>
      <c r="M76" s="29"/>
      <c r="N76" s="28"/>
      <c r="O76" s="280"/>
      <c r="P76" s="29"/>
      <c r="Q76" s="279"/>
      <c r="R76" s="280"/>
      <c r="S76" s="29"/>
      <c r="T76" s="279"/>
      <c r="U76" s="280"/>
      <c r="V76" s="29"/>
      <c r="W76" s="279"/>
      <c r="X76" s="280"/>
      <c r="Y76" s="29"/>
      <c r="Z76" s="279"/>
      <c r="AA76" s="280"/>
      <c r="AB76" s="279"/>
    </row>
    <row r="77" spans="1:28">
      <c r="A77" t="s">
        <v>83</v>
      </c>
      <c r="B77" s="193">
        <v>2</v>
      </c>
      <c r="C77" s="185"/>
      <c r="D77" s="185"/>
      <c r="E77" s="223">
        <f>B77</f>
        <v>2</v>
      </c>
      <c r="M77" s="29"/>
      <c r="N77" s="282"/>
      <c r="O77" s="280"/>
      <c r="P77" s="29"/>
      <c r="Q77" s="279"/>
      <c r="R77" s="280"/>
      <c r="S77" s="29"/>
      <c r="T77" s="282"/>
      <c r="U77" s="280"/>
      <c r="V77" s="29"/>
      <c r="W77" s="282"/>
      <c r="X77" s="280"/>
      <c r="Y77" s="29"/>
      <c r="Z77" s="282"/>
      <c r="AA77" s="280"/>
      <c r="AB77" s="279"/>
    </row>
    <row r="78" spans="1:28">
      <c r="A78" t="s">
        <v>79</v>
      </c>
      <c r="B78" s="193">
        <v>2</v>
      </c>
      <c r="C78" s="193">
        <v>10</v>
      </c>
      <c r="D78" s="185"/>
      <c r="E78" s="223">
        <f t="shared" si="2"/>
        <v>20</v>
      </c>
    </row>
    <row r="79" spans="1:28">
      <c r="A79" t="s">
        <v>80</v>
      </c>
      <c r="B79" s="193">
        <v>2</v>
      </c>
      <c r="C79" s="193">
        <v>10</v>
      </c>
      <c r="D79" s="185"/>
      <c r="E79" s="223">
        <f t="shared" si="2"/>
        <v>20</v>
      </c>
    </row>
    <row r="80" spans="1:28">
      <c r="A80" t="s">
        <v>86</v>
      </c>
      <c r="B80" s="193">
        <v>2</v>
      </c>
      <c r="C80" s="193">
        <v>10</v>
      </c>
      <c r="D80" s="185"/>
      <c r="E80" s="223">
        <f t="shared" si="2"/>
        <v>20</v>
      </c>
      <c r="N80" s="1"/>
    </row>
    <row r="81" spans="1:31">
      <c r="A81" t="s">
        <v>84</v>
      </c>
      <c r="B81" s="193">
        <v>2</v>
      </c>
      <c r="C81" s="185"/>
      <c r="D81" s="185"/>
      <c r="E81" s="223">
        <f>B81</f>
        <v>2</v>
      </c>
      <c r="M81" s="29"/>
      <c r="N81" s="282"/>
      <c r="O81" s="280"/>
      <c r="P81" s="29"/>
      <c r="Q81" s="279"/>
      <c r="R81" s="280"/>
      <c r="S81" s="29"/>
      <c r="T81" s="282"/>
      <c r="U81" s="280"/>
      <c r="V81" s="29"/>
      <c r="W81" s="282"/>
      <c r="X81" s="280"/>
      <c r="Y81" s="29"/>
      <c r="Z81" s="279"/>
      <c r="AA81" s="280"/>
      <c r="AE81" s="279"/>
    </row>
    <row r="82" spans="1:31">
      <c r="A82" t="s">
        <v>111</v>
      </c>
      <c r="B82" s="193">
        <v>2</v>
      </c>
      <c r="C82" s="185"/>
      <c r="D82" s="193">
        <v>10</v>
      </c>
      <c r="E82">
        <f>ROUND(B82*D82,2)</f>
        <v>20</v>
      </c>
      <c r="M82" s="29"/>
      <c r="N82" s="282"/>
      <c r="O82" s="280"/>
      <c r="P82" s="29"/>
      <c r="Q82" s="279"/>
      <c r="R82" s="280"/>
      <c r="S82" s="29"/>
      <c r="T82" s="282"/>
      <c r="U82" s="280"/>
      <c r="V82" s="29"/>
      <c r="W82" s="282"/>
      <c r="X82" s="280"/>
      <c r="Y82" s="29"/>
      <c r="Z82" s="279"/>
      <c r="AA82" s="280"/>
      <c r="AE82" s="279"/>
    </row>
    <row r="83" spans="1:31">
      <c r="A83" t="s">
        <v>112</v>
      </c>
      <c r="B83" s="193">
        <v>2</v>
      </c>
      <c r="C83" s="185"/>
      <c r="D83" s="185"/>
      <c r="E83" s="223">
        <f>B83</f>
        <v>2</v>
      </c>
      <c r="M83" s="29"/>
      <c r="N83" s="282"/>
      <c r="O83" s="280"/>
      <c r="P83" s="29"/>
      <c r="Q83" s="279"/>
      <c r="R83" s="280"/>
      <c r="S83" s="29"/>
      <c r="T83" s="282"/>
      <c r="U83" s="280"/>
      <c r="V83" s="29"/>
      <c r="W83" s="282"/>
      <c r="X83" s="280"/>
      <c r="Y83" s="29"/>
      <c r="Z83" s="279"/>
      <c r="AA83" s="280"/>
      <c r="AB83" s="29"/>
      <c r="AE83" s="279"/>
    </row>
    <row r="84" spans="1:31">
      <c r="M84" s="29"/>
      <c r="N84" s="282"/>
      <c r="O84" s="280"/>
      <c r="P84" s="29"/>
      <c r="Q84" s="279"/>
      <c r="R84" s="280"/>
      <c r="S84" s="29"/>
      <c r="T84" s="282"/>
      <c r="U84" s="280"/>
      <c r="V84" s="29"/>
      <c r="W84" s="282"/>
      <c r="X84" s="280"/>
      <c r="Y84" s="29"/>
      <c r="Z84" s="279"/>
      <c r="AA84" s="280"/>
      <c r="AE84" s="279"/>
    </row>
    <row r="85" spans="1:31">
      <c r="A85" s="1" t="s">
        <v>113</v>
      </c>
      <c r="B85" s="216" t="s">
        <v>17</v>
      </c>
      <c r="C85" s="216" t="s">
        <v>94</v>
      </c>
      <c r="D85" s="12"/>
      <c r="E85" s="12"/>
      <c r="M85" s="29"/>
      <c r="N85" s="282"/>
      <c r="O85" s="280"/>
      <c r="P85" s="29"/>
      <c r="Q85" s="279"/>
      <c r="R85" s="280"/>
      <c r="S85" s="29"/>
      <c r="T85" s="282"/>
      <c r="U85" s="280"/>
      <c r="V85" s="29"/>
      <c r="W85" s="282"/>
      <c r="X85" s="280"/>
      <c r="Y85" s="29"/>
      <c r="Z85" s="279"/>
      <c r="AA85" s="280"/>
      <c r="AE85" s="279"/>
    </row>
    <row r="86" spans="1:31">
      <c r="A86" t="s">
        <v>114</v>
      </c>
      <c r="B86" s="185">
        <v>1</v>
      </c>
      <c r="C86" s="264">
        <f>'Obras exteriores '!E72</f>
        <v>2867.4</v>
      </c>
      <c r="D86" s="12"/>
      <c r="E86" s="12"/>
      <c r="M86" s="29"/>
      <c r="N86" s="282"/>
      <c r="O86" s="280"/>
      <c r="P86" s="29"/>
      <c r="Q86" s="279"/>
      <c r="R86" s="280"/>
      <c r="S86" s="29"/>
      <c r="T86" s="282"/>
      <c r="U86" s="280"/>
      <c r="V86" s="29"/>
      <c r="W86" s="282"/>
      <c r="X86" s="280"/>
      <c r="Y86" s="29"/>
      <c r="Z86" s="279"/>
      <c r="AA86" s="280"/>
      <c r="AE86" s="279"/>
    </row>
    <row r="87" spans="1:31">
      <c r="A87" t="s">
        <v>115</v>
      </c>
      <c r="B87" s="185">
        <v>1</v>
      </c>
      <c r="C87" s="264">
        <f>'Obras exteriores '!E73</f>
        <v>6500</v>
      </c>
      <c r="D87" s="12"/>
      <c r="E87" s="12"/>
      <c r="G87" s="12"/>
      <c r="H87" s="12"/>
      <c r="M87" s="29"/>
      <c r="N87" s="28"/>
      <c r="O87" s="280"/>
      <c r="P87" s="29"/>
      <c r="Q87" s="279"/>
      <c r="R87" s="280"/>
      <c r="S87" s="29"/>
      <c r="T87" s="28"/>
      <c r="U87" s="280"/>
      <c r="V87" s="29"/>
      <c r="W87" s="279"/>
      <c r="X87" s="280"/>
      <c r="Y87" s="29"/>
      <c r="Z87" s="279"/>
      <c r="AA87" s="280"/>
      <c r="AB87" s="279"/>
    </row>
    <row r="88" spans="1:31">
      <c r="A88" t="s">
        <v>116</v>
      </c>
      <c r="B88" s="185">
        <v>1</v>
      </c>
      <c r="C88" s="264">
        <f>'Obras exteriores '!E74</f>
        <v>6600</v>
      </c>
      <c r="D88" s="12"/>
      <c r="E88" s="12"/>
      <c r="M88" s="29"/>
      <c r="N88" s="282"/>
      <c r="O88" s="280"/>
      <c r="P88" s="29"/>
      <c r="Q88" s="279"/>
      <c r="R88" s="280"/>
      <c r="S88" s="29"/>
      <c r="T88" s="282"/>
      <c r="U88" s="280"/>
      <c r="V88" s="29"/>
      <c r="W88" s="282"/>
      <c r="X88" s="280"/>
      <c r="Y88" s="29"/>
      <c r="Z88" s="282"/>
      <c r="AA88" s="280"/>
      <c r="AB88" s="279"/>
    </row>
    <row r="89" spans="1:31">
      <c r="A89" s="12"/>
      <c r="B89" s="12"/>
      <c r="C89" s="12"/>
      <c r="E89" s="12"/>
      <c r="M89" s="29"/>
    </row>
    <row r="90" spans="1:31">
      <c r="AA90" s="279"/>
    </row>
    <row r="91" spans="1:31">
      <c r="B91" s="185" t="s">
        <v>89</v>
      </c>
      <c r="C91" s="187">
        <f>SUM(PROVISIONALES!J6:J13)+SUM(PROVISIONALES!J15:J18)+SUM(PROVISIONALES!J21:J22)+SUM(PROVISIONALES!J27:J28)+PROVISIONALES!J29+PROVISIONALES!J38+IF(E3="SI",PROVISIONALES!J66,0)</f>
        <v>209494.99000000002</v>
      </c>
      <c r="D91" s="186">
        <f>ROUND(C91+0.25%*D98,2)</f>
        <v>218226.19</v>
      </c>
      <c r="E91" s="185" t="s">
        <v>117</v>
      </c>
      <c r="F91" s="186">
        <f>SUM(D91:D97)</f>
        <v>3492480.8899999997</v>
      </c>
      <c r="G91" s="29"/>
      <c r="Q91" s="279"/>
      <c r="W91" s="282"/>
      <c r="AA91" s="279"/>
    </row>
    <row r="92" spans="1:31">
      <c r="B92" s="185" t="s">
        <v>118</v>
      </c>
      <c r="C92" s="186">
        <f>ESTRUCTURA!K3</f>
        <v>1179659.22</v>
      </c>
      <c r="D92" s="186">
        <f>C92</f>
        <v>1179659.22</v>
      </c>
      <c r="E92" s="185"/>
      <c r="F92" s="185"/>
      <c r="Q92" s="279"/>
      <c r="W92" s="282"/>
      <c r="AA92" s="279"/>
    </row>
    <row r="93" spans="1:31">
      <c r="B93" s="185" t="s">
        <v>119</v>
      </c>
      <c r="C93" s="186">
        <f>ARQUITECTURA!K3</f>
        <v>1039120.56</v>
      </c>
      <c r="D93" s="186">
        <f>C93</f>
        <v>1039120.56</v>
      </c>
      <c r="E93" s="185"/>
      <c r="F93" s="185"/>
      <c r="L93" s="2"/>
      <c r="M93" s="280"/>
      <c r="Q93" s="279"/>
      <c r="W93" s="282"/>
      <c r="AA93" s="279"/>
    </row>
    <row r="94" spans="1:31">
      <c r="B94" s="185" t="s">
        <v>120</v>
      </c>
      <c r="C94" s="186">
        <f>SANITARIAS!K3</f>
        <v>647777.59000000008</v>
      </c>
      <c r="D94" s="186">
        <f t="shared" ref="D94:D96" si="3">C94</f>
        <v>647777.59000000008</v>
      </c>
      <c r="E94" s="185"/>
      <c r="F94" s="185"/>
      <c r="L94" s="2"/>
      <c r="M94" s="280"/>
      <c r="Q94" s="279"/>
      <c r="W94" s="282"/>
      <c r="AA94" s="279"/>
    </row>
    <row r="95" spans="1:31">
      <c r="B95" s="185" t="s">
        <v>121</v>
      </c>
      <c r="C95" s="186">
        <f>ELECTRICAS!K3</f>
        <v>266619.99</v>
      </c>
      <c r="D95" s="186">
        <f t="shared" si="3"/>
        <v>266619.99</v>
      </c>
      <c r="E95" s="185"/>
      <c r="F95" s="185"/>
      <c r="H95" s="29" t="s">
        <v>122</v>
      </c>
      <c r="L95" s="2"/>
      <c r="M95" s="280"/>
      <c r="Q95" s="279"/>
      <c r="W95" s="282"/>
      <c r="AA95" s="279"/>
    </row>
    <row r="96" spans="1:31">
      <c r="B96" s="185" t="s">
        <v>123</v>
      </c>
      <c r="C96" s="186">
        <f>COMUNICACIONES!K3</f>
        <v>141077.33999999997</v>
      </c>
      <c r="D96" s="186">
        <f t="shared" si="3"/>
        <v>141077.33999999997</v>
      </c>
      <c r="E96" s="185"/>
      <c r="F96" s="185"/>
      <c r="L96" s="2"/>
      <c r="M96" s="280"/>
      <c r="Q96" s="279"/>
      <c r="W96" s="282"/>
      <c r="AB96" s="279"/>
    </row>
    <row r="97" spans="2:33">
      <c r="B97" s="185" t="s">
        <v>72</v>
      </c>
      <c r="C97" s="186"/>
      <c r="D97" s="186"/>
      <c r="E97" s="185"/>
      <c r="F97" s="185"/>
      <c r="L97" s="2"/>
      <c r="M97" s="280"/>
      <c r="Q97" s="29"/>
    </row>
    <row r="98" spans="2:33">
      <c r="B98" s="185"/>
      <c r="C98" s="186">
        <f>SUM(C91:C97)</f>
        <v>3483749.6900000004</v>
      </c>
      <c r="D98" s="186">
        <f>ROUND(C98+(C98*0.0025/0.9975),2)</f>
        <v>3492480.89</v>
      </c>
      <c r="E98" s="185"/>
      <c r="F98" s="185"/>
      <c r="L98" s="2"/>
      <c r="M98" s="280"/>
    </row>
    <row r="99" spans="2:33">
      <c r="D99" s="323"/>
      <c r="AE99" s="19"/>
      <c r="AF99" s="19"/>
      <c r="AG99" s="19"/>
    </row>
    <row r="100" spans="2:33">
      <c r="D100" s="29"/>
      <c r="N100" s="283"/>
      <c r="O100" s="283"/>
      <c r="P100" s="283"/>
      <c r="Q100" s="283"/>
      <c r="R100" s="283"/>
      <c r="AE100" s="19"/>
      <c r="AF100" s="19"/>
      <c r="AG100" s="19"/>
    </row>
    <row r="101" spans="2:33">
      <c r="C101" s="29"/>
      <c r="D101" s="29"/>
      <c r="L101" s="342"/>
      <c r="M101" s="19"/>
      <c r="N101" s="19"/>
      <c r="O101" s="19"/>
      <c r="P101" s="19"/>
      <c r="Q101" s="19"/>
      <c r="R101" s="19"/>
      <c r="S101" s="19"/>
      <c r="AF101" s="19"/>
      <c r="AG101" s="19"/>
    </row>
    <row r="102" spans="2:33">
      <c r="L102" s="342"/>
      <c r="M102" s="19"/>
      <c r="N102" s="19"/>
      <c r="O102" s="19"/>
      <c r="P102" s="19"/>
      <c r="Q102" s="19"/>
      <c r="R102" s="19"/>
      <c r="S102" s="19"/>
      <c r="AF102" s="19"/>
      <c r="AG102" s="19"/>
    </row>
    <row r="103" spans="2:33">
      <c r="L103" s="342"/>
      <c r="M103" s="19"/>
      <c r="N103" s="19"/>
      <c r="O103" s="19"/>
      <c r="P103" s="19"/>
      <c r="Q103" s="19"/>
      <c r="R103" s="19"/>
      <c r="S103" s="19"/>
      <c r="AF103" s="19"/>
      <c r="AG103" s="19"/>
    </row>
    <row r="104" spans="2:33">
      <c r="L104" s="342"/>
      <c r="M104" s="19"/>
      <c r="N104" s="19"/>
      <c r="O104" s="19"/>
      <c r="P104" s="19"/>
      <c r="Q104" s="19"/>
      <c r="R104" s="19"/>
      <c r="S104" s="19"/>
      <c r="AF104" s="19"/>
      <c r="AG104" s="19"/>
    </row>
    <row r="105" spans="2:33">
      <c r="L105" s="342"/>
      <c r="M105" s="19"/>
      <c r="N105" s="19"/>
      <c r="O105" s="19"/>
      <c r="P105" s="19"/>
      <c r="Q105" s="19"/>
      <c r="R105" s="19"/>
      <c r="S105" s="19"/>
      <c r="AF105" s="19"/>
      <c r="AG105" s="19"/>
    </row>
    <row r="106" spans="2:33">
      <c r="L106" s="342"/>
      <c r="N106" s="19"/>
      <c r="O106" s="19"/>
      <c r="P106" s="19"/>
      <c r="Q106" s="19"/>
      <c r="R106" s="19"/>
      <c r="S106" s="19"/>
      <c r="AF106" s="19"/>
      <c r="AG106" s="19"/>
    </row>
    <row r="107" spans="2:33">
      <c r="L107" s="342"/>
      <c r="N107" s="19"/>
      <c r="O107" s="19"/>
      <c r="P107" s="19"/>
      <c r="Q107" s="19"/>
      <c r="R107" s="19"/>
      <c r="AF107" s="19"/>
      <c r="AG107" s="19"/>
    </row>
    <row r="108" spans="2:33">
      <c r="L108" s="342"/>
      <c r="N108" s="19"/>
      <c r="O108" s="19"/>
      <c r="P108" s="19"/>
      <c r="Q108" s="19"/>
      <c r="R108" s="19"/>
      <c r="S108" s="19"/>
      <c r="AF108" s="19"/>
      <c r="AG108" s="19"/>
    </row>
    <row r="109" spans="2:33">
      <c r="L109" s="342"/>
      <c r="N109" s="19"/>
      <c r="O109" s="19"/>
      <c r="P109" s="19"/>
      <c r="Q109" s="19"/>
      <c r="R109" s="19"/>
      <c r="AF109" s="19"/>
      <c r="AG109" s="19"/>
    </row>
    <row r="110" spans="2:33">
      <c r="L110" s="284"/>
      <c r="P110" s="29"/>
    </row>
  </sheetData>
  <mergeCells count="2">
    <mergeCell ref="L101:L105"/>
    <mergeCell ref="L106:L109"/>
  </mergeCells>
  <dataValidations count="1">
    <dataValidation type="list" allowBlank="1" showInputMessage="1" showErrorMessage="1" sqref="E3 D11" xr:uid="{C3B77435-AFA8-4E49-A25C-21E3B99DA362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2408-4BA1-4247-A070-B5838CBC7BA4}">
  <sheetPr>
    <tabColor rgb="FF0070C0"/>
  </sheetPr>
  <dimension ref="A3:I72"/>
  <sheetViews>
    <sheetView workbookViewId="0">
      <selection activeCell="D72" sqref="D72"/>
    </sheetView>
  </sheetViews>
  <sheetFormatPr defaultRowHeight="15"/>
  <cols>
    <col min="1" max="1" width="41.140625" customWidth="1"/>
    <col min="4" max="4" width="13.5703125" customWidth="1"/>
    <col min="6" max="6" width="16.140625" customWidth="1"/>
    <col min="7" max="7" width="18.28515625" customWidth="1"/>
    <col min="8" max="8" width="14.28515625" customWidth="1"/>
    <col min="9" max="9" width="14" customWidth="1"/>
    <col min="10" max="10" width="17.140625" customWidth="1"/>
    <col min="11" max="11" width="14.42578125" customWidth="1"/>
    <col min="12" max="12" width="15.28515625" customWidth="1"/>
  </cols>
  <sheetData>
    <row r="3" spans="1:9">
      <c r="A3" s="189"/>
      <c r="B3" s="192" t="s">
        <v>124</v>
      </c>
      <c r="C3" s="222" t="s">
        <v>125</v>
      </c>
      <c r="D3" s="192" t="s">
        <v>126</v>
      </c>
      <c r="E3" s="192" t="s">
        <v>127</v>
      </c>
    </row>
    <row r="4" spans="1:9">
      <c r="A4" s="288" t="s">
        <v>19</v>
      </c>
      <c r="B4" s="321">
        <f>'Datos iniciales '!B16</f>
        <v>2</v>
      </c>
      <c r="C4" s="321">
        <f>'Datos iniciales '!D16</f>
        <v>20</v>
      </c>
      <c r="D4" s="29">
        <f>ROUND('calculo r'!L4,2)</f>
        <v>52920.75</v>
      </c>
      <c r="E4" t="s">
        <v>128</v>
      </c>
    </row>
    <row r="5" spans="1:9">
      <c r="A5" s="288" t="s">
        <v>20</v>
      </c>
      <c r="B5" s="321">
        <f>'Datos iniciales '!B17</f>
        <v>2</v>
      </c>
      <c r="C5" s="321">
        <f>'Datos iniciales '!D17</f>
        <v>20</v>
      </c>
      <c r="D5" s="29">
        <f>ROUND('calculo r'!L5,2)</f>
        <v>60200.07</v>
      </c>
      <c r="E5" t="s">
        <v>128</v>
      </c>
    </row>
    <row r="6" spans="1:9">
      <c r="A6" s="288" t="s">
        <v>21</v>
      </c>
      <c r="B6" s="321">
        <f>'Datos iniciales '!B18</f>
        <v>2</v>
      </c>
      <c r="C6" s="321">
        <f>'Datos iniciales '!D18</f>
        <v>20</v>
      </c>
      <c r="D6" s="29">
        <f>ROUND('calculo r'!L6,2)</f>
        <v>50547.69</v>
      </c>
      <c r="E6" t="s">
        <v>128</v>
      </c>
    </row>
    <row r="7" spans="1:9">
      <c r="A7" s="288" t="s">
        <v>22</v>
      </c>
      <c r="B7" s="321">
        <f>'Datos iniciales '!B19</f>
        <v>2</v>
      </c>
      <c r="C7" s="321">
        <f>'Datos iniciales '!D19</f>
        <v>20</v>
      </c>
      <c r="D7" s="29">
        <f>ROUND('calculo r'!L7,2)</f>
        <v>54280.68</v>
      </c>
      <c r="E7" t="s">
        <v>128</v>
      </c>
    </row>
    <row r="8" spans="1:9">
      <c r="A8" s="288" t="s">
        <v>23</v>
      </c>
      <c r="B8" s="321">
        <f>'Datos iniciales '!B20</f>
        <v>2</v>
      </c>
      <c r="C8" s="321">
        <f>'Datos iniciales '!D20</f>
        <v>20</v>
      </c>
      <c r="D8" s="29">
        <f>ROUND('calculo r'!L8,2)</f>
        <v>58963.68</v>
      </c>
      <c r="E8" t="s">
        <v>128</v>
      </c>
    </row>
    <row r="9" spans="1:9">
      <c r="A9" s="288" t="s">
        <v>24</v>
      </c>
      <c r="B9" s="321">
        <f>'Datos iniciales '!B21</f>
        <v>2</v>
      </c>
      <c r="C9" s="321">
        <f>'Datos iniciales '!D21</f>
        <v>20</v>
      </c>
      <c r="D9" s="29">
        <f>ROUND('calculo r'!L9,2)</f>
        <v>75790.509999999995</v>
      </c>
      <c r="E9" t="s">
        <v>128</v>
      </c>
      <c r="F9" s="29"/>
      <c r="G9" s="29"/>
      <c r="I9" s="29"/>
    </row>
    <row r="10" spans="1:9">
      <c r="A10" s="288" t="s">
        <v>25</v>
      </c>
      <c r="B10" s="321">
        <f>'Datos iniciales '!B22</f>
        <v>2</v>
      </c>
      <c r="C10" s="321">
        <f>'Datos iniciales '!D22</f>
        <v>20</v>
      </c>
      <c r="D10" s="29">
        <f>ROUND('calculo r'!L10,2)</f>
        <v>75790.509999999995</v>
      </c>
      <c r="E10" t="s">
        <v>128</v>
      </c>
    </row>
    <row r="11" spans="1:9">
      <c r="A11" s="288" t="s">
        <v>26</v>
      </c>
      <c r="B11" s="321">
        <f>'Datos iniciales '!B23</f>
        <v>2</v>
      </c>
      <c r="C11" s="321">
        <f>'Datos iniciales '!D23</f>
        <v>20</v>
      </c>
      <c r="D11" s="29">
        <f>ROUND('calculo r'!L11,2)</f>
        <v>61511.16</v>
      </c>
      <c r="E11" t="s">
        <v>128</v>
      </c>
    </row>
    <row r="12" spans="1:9">
      <c r="A12" s="288" t="s">
        <v>27</v>
      </c>
      <c r="B12" s="321">
        <f>'Datos iniciales '!B24</f>
        <v>2</v>
      </c>
      <c r="C12" s="321">
        <f>'Datos iniciales '!D24</f>
        <v>20</v>
      </c>
      <c r="D12" s="29">
        <f>ROUND('calculo r'!L12,2)</f>
        <v>58931.23</v>
      </c>
      <c r="E12" t="s">
        <v>128</v>
      </c>
    </row>
    <row r="13" spans="1:9">
      <c r="A13" s="288" t="s">
        <v>28</v>
      </c>
      <c r="B13" s="321">
        <f>'Datos iniciales '!B25</f>
        <v>2</v>
      </c>
      <c r="C13" s="321">
        <f>'Datos iniciales '!D25</f>
        <v>20</v>
      </c>
      <c r="D13" s="29">
        <f>ROUND('calculo r'!L13,2)</f>
        <v>58931.23</v>
      </c>
      <c r="E13" t="s">
        <v>128</v>
      </c>
    </row>
    <row r="14" spans="1:9">
      <c r="A14" s="288" t="s">
        <v>29</v>
      </c>
      <c r="B14" s="321">
        <f>'Datos iniciales '!B26</f>
        <v>2</v>
      </c>
      <c r="C14" s="321">
        <f>'Datos iniciales '!D26</f>
        <v>20</v>
      </c>
      <c r="D14" s="29">
        <f>ROUND('calculo r'!L14,2)</f>
        <v>48572.12</v>
      </c>
      <c r="E14" t="s">
        <v>128</v>
      </c>
      <c r="I14" s="29"/>
    </row>
    <row r="15" spans="1:9">
      <c r="A15" s="288" t="s">
        <v>30</v>
      </c>
      <c r="B15" s="321">
        <f>'Datos iniciales '!B27</f>
        <v>2</v>
      </c>
      <c r="C15" s="321">
        <f>'Datos iniciales '!D27</f>
        <v>20</v>
      </c>
      <c r="D15" s="29">
        <f>ROUND('calculo r'!L15,2)</f>
        <v>71181.3</v>
      </c>
      <c r="E15" t="s">
        <v>128</v>
      </c>
      <c r="I15" s="12"/>
    </row>
    <row r="16" spans="1:9">
      <c r="A16" s="288" t="s">
        <v>31</v>
      </c>
      <c r="B16" s="321">
        <f>'Datos iniciales '!B28</f>
        <v>2</v>
      </c>
      <c r="C16" s="321">
        <f>'Datos iniciales '!D28</f>
        <v>20</v>
      </c>
      <c r="D16" s="29">
        <f>ROUND('calculo r'!L16,2)</f>
        <v>57816.51</v>
      </c>
      <c r="E16" t="s">
        <v>128</v>
      </c>
      <c r="I16" s="29"/>
    </row>
    <row r="17" spans="1:5">
      <c r="A17" s="288" t="s">
        <v>32</v>
      </c>
      <c r="B17" s="321">
        <f>'Datos iniciales '!B29</f>
        <v>2</v>
      </c>
      <c r="C17" s="321">
        <f>'Datos iniciales '!D29</f>
        <v>20</v>
      </c>
      <c r="D17" s="29">
        <f>ROUND('calculo r'!L17,2)</f>
        <v>57816.51</v>
      </c>
      <c r="E17" t="s">
        <v>128</v>
      </c>
    </row>
    <row r="18" spans="1:5">
      <c r="A18" s="288" t="s">
        <v>33</v>
      </c>
      <c r="B18" s="321">
        <f>'Datos iniciales '!B30</f>
        <v>2</v>
      </c>
      <c r="C18" s="321">
        <f>'Datos iniciales '!D30</f>
        <v>20</v>
      </c>
      <c r="D18" s="29">
        <f>ROUND('calculo r'!L18,2)</f>
        <v>68446.5</v>
      </c>
      <c r="E18" t="s">
        <v>128</v>
      </c>
    </row>
    <row r="19" spans="1:5">
      <c r="A19" s="288" t="s">
        <v>34</v>
      </c>
      <c r="B19" s="321">
        <f>'Datos iniciales '!B31</f>
        <v>2</v>
      </c>
      <c r="C19" s="321">
        <f>'Datos iniciales '!D31</f>
        <v>20</v>
      </c>
      <c r="D19" s="29">
        <f>ROUND('calculo r'!L19,2)</f>
        <v>58392.31</v>
      </c>
      <c r="E19" t="s">
        <v>128</v>
      </c>
    </row>
    <row r="20" spans="1:5">
      <c r="A20" s="288" t="s">
        <v>35</v>
      </c>
      <c r="B20" s="321">
        <f>'Datos iniciales '!B32</f>
        <v>2</v>
      </c>
      <c r="C20" s="321">
        <f>'Datos iniciales '!D32</f>
        <v>20</v>
      </c>
      <c r="D20" s="29">
        <f>ROUND('calculo r'!L20,2)</f>
        <v>70825.259999999995</v>
      </c>
      <c r="E20" t="s">
        <v>128</v>
      </c>
    </row>
    <row r="21" spans="1:5">
      <c r="A21" s="288" t="s">
        <v>36</v>
      </c>
      <c r="B21" s="321">
        <f>'Datos iniciales '!B33</f>
        <v>2</v>
      </c>
      <c r="C21" s="321">
        <f>'Datos iniciales '!D33</f>
        <v>20</v>
      </c>
      <c r="D21" s="29">
        <f>ROUND('calculo r'!L21,2)</f>
        <v>52833.56</v>
      </c>
      <c r="E21" t="s">
        <v>128</v>
      </c>
    </row>
    <row r="22" spans="1:5">
      <c r="A22" s="288" t="s">
        <v>37</v>
      </c>
      <c r="B22" s="321">
        <f>'Datos iniciales '!B34</f>
        <v>2</v>
      </c>
      <c r="C22" s="321">
        <f>'Datos iniciales '!D34</f>
        <v>20</v>
      </c>
      <c r="D22" s="29">
        <f>ROUND('calculo r'!L22,2)</f>
        <v>67500.960000000006</v>
      </c>
      <c r="E22" t="s">
        <v>128</v>
      </c>
    </row>
    <row r="23" spans="1:5">
      <c r="A23" s="288" t="s">
        <v>38</v>
      </c>
      <c r="B23" s="321">
        <f>'Datos iniciales '!B35</f>
        <v>2</v>
      </c>
      <c r="C23" s="321">
        <f>'Datos iniciales '!D35</f>
        <v>20</v>
      </c>
      <c r="D23" s="29">
        <f>ROUND('calculo r'!L23,2)</f>
        <v>44363.65</v>
      </c>
      <c r="E23" t="s">
        <v>128</v>
      </c>
    </row>
    <row r="24" spans="1:5">
      <c r="A24" s="288" t="s">
        <v>39</v>
      </c>
      <c r="B24" s="321">
        <f>'Datos iniciales '!B36</f>
        <v>2</v>
      </c>
      <c r="C24" s="321">
        <f>'Datos iniciales '!D36</f>
        <v>20</v>
      </c>
      <c r="D24" s="29">
        <f>ROUND('calculo r'!L24,2)</f>
        <v>93463.15</v>
      </c>
      <c r="E24" t="s">
        <v>128</v>
      </c>
    </row>
    <row r="25" spans="1:5">
      <c r="A25" s="288" t="s">
        <v>40</v>
      </c>
      <c r="B25" s="321">
        <f>'Datos iniciales '!B37</f>
        <v>2</v>
      </c>
      <c r="C25" s="321">
        <f>'Datos iniciales '!D37</f>
        <v>20</v>
      </c>
      <c r="D25" s="29">
        <f>ROUND('calculo r'!L25,2)</f>
        <v>90577.15</v>
      </c>
      <c r="E25" t="s">
        <v>128</v>
      </c>
    </row>
    <row r="26" spans="1:5">
      <c r="A26" s="288" t="s">
        <v>41</v>
      </c>
      <c r="B26" s="321">
        <f>'Datos iniciales '!B38</f>
        <v>2</v>
      </c>
      <c r="C26" s="321">
        <f>'Datos iniciales '!D38</f>
        <v>20</v>
      </c>
      <c r="D26" s="29">
        <f>ROUND('calculo r'!L26,2)</f>
        <v>91478.89</v>
      </c>
      <c r="E26" t="s">
        <v>128</v>
      </c>
    </row>
    <row r="27" spans="1:5">
      <c r="A27" s="288" t="s">
        <v>42</v>
      </c>
      <c r="B27" s="321">
        <f>'Datos iniciales '!B39</f>
        <v>2</v>
      </c>
      <c r="C27" s="321">
        <f>'Datos iniciales '!D39</f>
        <v>20</v>
      </c>
      <c r="D27" s="29">
        <f>ROUND('calculo r'!L27,2)</f>
        <v>88592.89</v>
      </c>
      <c r="E27" t="s">
        <v>128</v>
      </c>
    </row>
    <row r="28" spans="1:5">
      <c r="A28" s="288" t="s">
        <v>43</v>
      </c>
      <c r="B28" s="321">
        <f>'Datos iniciales '!B40</f>
        <v>2</v>
      </c>
      <c r="C28" s="321">
        <f>'Datos iniciales '!D40</f>
        <v>20</v>
      </c>
      <c r="D28" s="29">
        <f>ROUND('calculo r'!L28,2)</f>
        <v>91478.89</v>
      </c>
      <c r="E28" t="s">
        <v>128</v>
      </c>
    </row>
    <row r="29" spans="1:5">
      <c r="A29" s="288" t="s">
        <v>44</v>
      </c>
      <c r="B29" s="321">
        <f>'Datos iniciales '!B41</f>
        <v>2</v>
      </c>
      <c r="C29" s="321">
        <f>'Datos iniciales '!D41</f>
        <v>20</v>
      </c>
      <c r="D29" s="29">
        <f>ROUND('calculo r'!L29,2)</f>
        <v>88592.89</v>
      </c>
      <c r="E29" t="s">
        <v>128</v>
      </c>
    </row>
    <row r="30" spans="1:5">
      <c r="A30" s="288" t="s">
        <v>45</v>
      </c>
      <c r="B30" s="321">
        <f>'Datos iniciales '!B42</f>
        <v>2</v>
      </c>
      <c r="C30" s="321">
        <f>'Datos iniciales '!D42</f>
        <v>20</v>
      </c>
      <c r="D30" s="29">
        <f>ROUND('calculo r'!L30,2)</f>
        <v>91478.89</v>
      </c>
      <c r="E30" t="s">
        <v>128</v>
      </c>
    </row>
    <row r="31" spans="1:5">
      <c r="A31" s="288" t="s">
        <v>46</v>
      </c>
      <c r="B31" s="321">
        <f>'Datos iniciales '!B43</f>
        <v>2</v>
      </c>
      <c r="C31" s="321">
        <f>'Datos iniciales '!D43</f>
        <v>20</v>
      </c>
      <c r="D31" s="29">
        <f>ROUND('calculo r'!L31,2)</f>
        <v>88592.89</v>
      </c>
      <c r="E31" t="s">
        <v>128</v>
      </c>
    </row>
    <row r="32" spans="1:5">
      <c r="A32" s="288" t="s">
        <v>47</v>
      </c>
      <c r="B32" s="321">
        <f>'Datos iniciales '!B44</f>
        <v>2</v>
      </c>
      <c r="C32" s="321">
        <f>'Datos iniciales '!D44</f>
        <v>20</v>
      </c>
      <c r="D32" s="29">
        <f>ROUND('calculo r'!L32,2)</f>
        <v>74644.69</v>
      </c>
      <c r="E32" t="s">
        <v>128</v>
      </c>
    </row>
    <row r="33" spans="1:5">
      <c r="A33" s="288" t="s">
        <v>48</v>
      </c>
      <c r="B33" s="321">
        <f>'Datos iniciales '!B45</f>
        <v>2</v>
      </c>
      <c r="C33" s="321">
        <f>'Datos iniciales '!D45</f>
        <v>20</v>
      </c>
      <c r="D33" s="29">
        <f>ROUND('calculo r'!L33,2)</f>
        <v>73105.490000000005</v>
      </c>
      <c r="E33" t="s">
        <v>128</v>
      </c>
    </row>
    <row r="34" spans="1:5">
      <c r="A34" s="288" t="s">
        <v>49</v>
      </c>
      <c r="B34" s="321">
        <f>'Datos iniciales '!B46</f>
        <v>2</v>
      </c>
      <c r="C34" s="321">
        <f>'Datos iniciales '!D46</f>
        <v>20</v>
      </c>
      <c r="D34" s="29">
        <f>ROUND('calculo r'!L34,2)</f>
        <v>72586.06</v>
      </c>
      <c r="E34" t="s">
        <v>128</v>
      </c>
    </row>
    <row r="35" spans="1:5">
      <c r="A35" s="288" t="s">
        <v>50</v>
      </c>
      <c r="B35" s="321">
        <f>'Datos iniciales '!B47</f>
        <v>2</v>
      </c>
      <c r="C35" s="321">
        <f>'Datos iniciales '!D47</f>
        <v>20</v>
      </c>
      <c r="D35" s="29">
        <f>ROUND('calculo r'!L35,2)</f>
        <v>72586.06</v>
      </c>
      <c r="E35" t="s">
        <v>128</v>
      </c>
    </row>
    <row r="36" spans="1:5">
      <c r="A36" s="288" t="s">
        <v>51</v>
      </c>
      <c r="B36" s="321">
        <f>'Datos iniciales '!B48</f>
        <v>2</v>
      </c>
      <c r="C36" s="321">
        <f>'Datos iniciales '!D48</f>
        <v>20</v>
      </c>
      <c r="D36" s="29">
        <f>ROUND('calculo r'!L36,2)</f>
        <v>63832.27</v>
      </c>
      <c r="E36" t="s">
        <v>128</v>
      </c>
    </row>
    <row r="37" spans="1:5">
      <c r="A37" s="288" t="s">
        <v>52</v>
      </c>
      <c r="B37" s="321">
        <f>'Datos iniciales '!B49</f>
        <v>2</v>
      </c>
      <c r="C37" s="321">
        <f>'Datos iniciales '!D49</f>
        <v>20</v>
      </c>
      <c r="D37" s="29">
        <f>ROUND('calculo r'!L37,2)</f>
        <v>56406.7</v>
      </c>
      <c r="E37" t="s">
        <v>128</v>
      </c>
    </row>
    <row r="38" spans="1:5">
      <c r="A38" s="288" t="s">
        <v>53</v>
      </c>
      <c r="B38" s="321">
        <f>'Datos iniciales '!B50</f>
        <v>2</v>
      </c>
      <c r="C38" s="321">
        <f>'Datos iniciales '!D50</f>
        <v>20</v>
      </c>
      <c r="D38" s="29">
        <f>ROUND('calculo r'!L38,2)</f>
        <v>45906.94</v>
      </c>
      <c r="E38" t="s">
        <v>128</v>
      </c>
    </row>
    <row r="39" spans="1:5">
      <c r="A39" s="288" t="s">
        <v>54</v>
      </c>
      <c r="B39" s="321">
        <f>'Datos iniciales '!B51</f>
        <v>2</v>
      </c>
      <c r="C39" s="321">
        <f>'Datos iniciales '!D51</f>
        <v>20</v>
      </c>
      <c r="D39" s="29">
        <f>ROUND('calculo r'!L39,2)</f>
        <v>43438.16</v>
      </c>
      <c r="E39" t="s">
        <v>128</v>
      </c>
    </row>
    <row r="40" spans="1:5">
      <c r="A40" s="288" t="s">
        <v>55</v>
      </c>
      <c r="B40" s="321">
        <f>'Datos iniciales '!B52</f>
        <v>2</v>
      </c>
      <c r="C40" s="321">
        <f>'Datos iniciales '!D52</f>
        <v>20</v>
      </c>
      <c r="D40" s="29">
        <f>ROUND('calculo r'!L40,2)</f>
        <v>43707.29</v>
      </c>
      <c r="E40" t="s">
        <v>128</v>
      </c>
    </row>
    <row r="41" spans="1:5">
      <c r="A41" s="288" t="s">
        <v>56</v>
      </c>
      <c r="B41" s="321">
        <f>'Datos iniciales '!B53</f>
        <v>2</v>
      </c>
      <c r="C41" s="321">
        <f>'Datos iniciales '!D53</f>
        <v>20</v>
      </c>
      <c r="D41" s="29">
        <f>ROUND('calculo r'!L41,2)</f>
        <v>75591.8</v>
      </c>
      <c r="E41" t="s">
        <v>128</v>
      </c>
    </row>
    <row r="42" spans="1:5">
      <c r="A42" s="288" t="s">
        <v>57</v>
      </c>
      <c r="B42" s="321">
        <f>'Datos iniciales '!B54</f>
        <v>2</v>
      </c>
      <c r="C42" s="321">
        <f>'Datos iniciales '!D54</f>
        <v>20</v>
      </c>
      <c r="D42" s="29">
        <f>ROUND('calculo r'!L42,2)</f>
        <v>57148.77</v>
      </c>
      <c r="E42" t="s">
        <v>128</v>
      </c>
    </row>
    <row r="43" spans="1:5">
      <c r="A43" s="288" t="s">
        <v>58</v>
      </c>
      <c r="B43" s="321">
        <f>'Datos iniciales '!B55</f>
        <v>2</v>
      </c>
      <c r="C43" s="321">
        <f>'Datos iniciales '!D55</f>
        <v>20</v>
      </c>
      <c r="D43" s="29">
        <f>ROUND('calculo r'!L43,2)</f>
        <v>55215.03</v>
      </c>
      <c r="E43" t="s">
        <v>128</v>
      </c>
    </row>
    <row r="44" spans="1:5">
      <c r="A44" s="288" t="s">
        <v>59</v>
      </c>
      <c r="B44" s="321">
        <f>'Datos iniciales '!B56</f>
        <v>2</v>
      </c>
      <c r="C44" s="321">
        <f>'Datos iniciales '!D56</f>
        <v>20</v>
      </c>
      <c r="D44" s="29">
        <f>ROUND('calculo r'!L44,2)</f>
        <v>55215.03</v>
      </c>
      <c r="E44" t="s">
        <v>128</v>
      </c>
    </row>
    <row r="45" spans="1:5">
      <c r="A45" s="288" t="s">
        <v>60</v>
      </c>
      <c r="B45" s="321">
        <f>'Datos iniciales '!B57</f>
        <v>2</v>
      </c>
      <c r="C45" s="321">
        <f>'Datos iniciales '!D57</f>
        <v>20</v>
      </c>
      <c r="D45" s="29">
        <f>ROUND('calculo r'!L45,2)</f>
        <v>55215.03</v>
      </c>
      <c r="E45" t="s">
        <v>128</v>
      </c>
    </row>
    <row r="46" spans="1:5">
      <c r="A46" s="288" t="s">
        <v>61</v>
      </c>
      <c r="B46" s="321">
        <f>'Datos iniciales '!B58</f>
        <v>2</v>
      </c>
      <c r="C46" s="321">
        <f>'Datos iniciales '!D58</f>
        <v>20</v>
      </c>
      <c r="D46" s="29">
        <f>ROUND('calculo r'!L46,2)</f>
        <v>55215.03</v>
      </c>
      <c r="E46" t="s">
        <v>128</v>
      </c>
    </row>
    <row r="47" spans="1:5">
      <c r="A47" s="288" t="s">
        <v>62</v>
      </c>
      <c r="B47" s="321">
        <f>'Datos iniciales '!B59</f>
        <v>2</v>
      </c>
      <c r="C47" s="321">
        <f>'Datos iniciales '!D59</f>
        <v>20</v>
      </c>
      <c r="D47" s="29">
        <f>ROUND('calculo r'!L47,2)</f>
        <v>55215.03</v>
      </c>
      <c r="E47" t="s">
        <v>128</v>
      </c>
    </row>
    <row r="48" spans="1:5">
      <c r="A48" s="288" t="s">
        <v>63</v>
      </c>
      <c r="B48" s="321">
        <f>'Datos iniciales '!B60</f>
        <v>2</v>
      </c>
      <c r="C48" s="321">
        <f>'Datos iniciales '!D60</f>
        <v>20</v>
      </c>
      <c r="D48" s="29">
        <f>ROUND('calculo r'!L48,2)</f>
        <v>55215.03</v>
      </c>
      <c r="E48" t="s">
        <v>128</v>
      </c>
    </row>
    <row r="49" spans="1:5">
      <c r="A49" s="288" t="s">
        <v>64</v>
      </c>
      <c r="B49" s="321">
        <f>'Datos iniciales '!B61</f>
        <v>2</v>
      </c>
      <c r="C49" s="321">
        <f>'Datos iniciales '!D61</f>
        <v>20</v>
      </c>
      <c r="D49" s="29">
        <f>ROUND('calculo r'!L49,2)</f>
        <v>55215.03</v>
      </c>
      <c r="E49" t="s">
        <v>128</v>
      </c>
    </row>
    <row r="50" spans="1:5">
      <c r="A50" s="288" t="s">
        <v>65</v>
      </c>
      <c r="B50" s="321">
        <f>'Datos iniciales '!B62</f>
        <v>2</v>
      </c>
      <c r="C50" s="321">
        <f>'Datos iniciales '!D62</f>
        <v>20</v>
      </c>
      <c r="D50" s="29">
        <f>ROUND('calculo r'!L50,2)</f>
        <v>63014.6</v>
      </c>
      <c r="E50" t="s">
        <v>128</v>
      </c>
    </row>
    <row r="51" spans="1:5">
      <c r="A51" s="288" t="s">
        <v>66</v>
      </c>
      <c r="B51" s="321">
        <f>'Datos iniciales '!B63</f>
        <v>2</v>
      </c>
      <c r="C51" s="321">
        <f>'Datos iniciales '!D63</f>
        <v>20</v>
      </c>
      <c r="D51" s="29">
        <f>ROUND('calculo r'!L51,2)</f>
        <v>45110.53</v>
      </c>
      <c r="E51" t="s">
        <v>128</v>
      </c>
    </row>
    <row r="52" spans="1:5">
      <c r="A52" s="288" t="s">
        <v>67</v>
      </c>
      <c r="B52" s="321">
        <f>'Datos iniciales '!B64</f>
        <v>2</v>
      </c>
      <c r="C52" s="321">
        <f>'Datos iniciales '!D64</f>
        <v>20</v>
      </c>
      <c r="D52" s="29">
        <f>ROUND('calculo r'!L52,2)</f>
        <v>51325.73</v>
      </c>
      <c r="E52" t="s">
        <v>128</v>
      </c>
    </row>
    <row r="53" spans="1:5">
      <c r="A53" s="288" t="s">
        <v>68</v>
      </c>
      <c r="B53" s="321">
        <f>'Datos iniciales '!B65</f>
        <v>2</v>
      </c>
      <c r="C53" s="321">
        <f>'Datos iniciales '!D65</f>
        <v>20</v>
      </c>
      <c r="D53" s="29">
        <f>ROUND('calculo r'!L53,2)</f>
        <v>40890.94</v>
      </c>
      <c r="E53" t="s">
        <v>128</v>
      </c>
    </row>
    <row r="54" spans="1:5">
      <c r="A54" s="288" t="s">
        <v>69</v>
      </c>
      <c r="B54" s="321">
        <f>'Datos iniciales '!B66</f>
        <v>2</v>
      </c>
      <c r="C54" s="321">
        <f>'Datos iniciales '!D66</f>
        <v>20</v>
      </c>
      <c r="D54" s="29">
        <f>ROUND('calculo r'!L54,2)</f>
        <v>33824.800000000003</v>
      </c>
      <c r="E54" t="s">
        <v>128</v>
      </c>
    </row>
    <row r="55" spans="1:5">
      <c r="A55" s="288" t="s">
        <v>70</v>
      </c>
      <c r="B55" s="321">
        <f>'Datos iniciales '!B67</f>
        <v>2</v>
      </c>
      <c r="C55" s="321">
        <f>'Datos iniciales '!D67</f>
        <v>20</v>
      </c>
      <c r="D55" s="29">
        <f>ROUND('calculo r'!L55,2)</f>
        <v>33824.800000000003</v>
      </c>
      <c r="E55" t="s">
        <v>128</v>
      </c>
    </row>
    <row r="56" spans="1:5">
      <c r="A56" s="288" t="s">
        <v>71</v>
      </c>
      <c r="B56" s="321">
        <f>'Datos iniciales '!B68</f>
        <v>2</v>
      </c>
      <c r="C56" s="321">
        <f>'Datos iniciales '!D68</f>
        <v>20</v>
      </c>
      <c r="D56" s="29">
        <f>ROUND('calculo r'!L56,2)</f>
        <v>34994.74</v>
      </c>
      <c r="E56" t="s">
        <v>128</v>
      </c>
    </row>
    <row r="57" spans="1:5">
      <c r="A57" s="1" t="s">
        <v>129</v>
      </c>
      <c r="D57" s="29"/>
    </row>
    <row r="58" spans="1:5">
      <c r="A58" t="s">
        <v>74</v>
      </c>
      <c r="B58" s="321">
        <f>'Datos iniciales '!B72</f>
        <v>2</v>
      </c>
      <c r="C58" s="321">
        <f>'Datos iniciales '!C72</f>
        <v>10</v>
      </c>
      <c r="D58" s="29">
        <f>ROUND('calculo r'!L58,2)</f>
        <v>9520.08</v>
      </c>
      <c r="E58" t="s">
        <v>128</v>
      </c>
    </row>
    <row r="59" spans="1:5">
      <c r="A59" t="s">
        <v>75</v>
      </c>
      <c r="B59" s="321">
        <f>'Datos iniciales '!B73</f>
        <v>2</v>
      </c>
      <c r="C59" s="321">
        <f>'Datos iniciales '!C73</f>
        <v>10</v>
      </c>
      <c r="D59" s="29">
        <f>ROUND('calculo r'!L59,2)</f>
        <v>10610.77</v>
      </c>
      <c r="E59" t="s">
        <v>128</v>
      </c>
    </row>
    <row r="60" spans="1:5">
      <c r="A60" t="s">
        <v>108</v>
      </c>
      <c r="B60" s="321">
        <f>'Datos iniciales '!B74</f>
        <v>2</v>
      </c>
      <c r="C60" s="321">
        <f>'Datos iniciales '!C74</f>
        <v>10</v>
      </c>
      <c r="D60" s="29">
        <f>ROUND('calculo r'!L60,2)</f>
        <v>3389.8</v>
      </c>
      <c r="E60" t="s">
        <v>128</v>
      </c>
    </row>
    <row r="61" spans="1:5">
      <c r="A61" t="s">
        <v>109</v>
      </c>
      <c r="B61" s="321">
        <f>'Datos iniciales '!B75</f>
        <v>2</v>
      </c>
      <c r="C61" s="321">
        <f>'Datos iniciales '!C75</f>
        <v>10</v>
      </c>
      <c r="D61" s="29">
        <f>ROUND('calculo r'!L61,2)</f>
        <v>10610.77</v>
      </c>
      <c r="E61" t="s">
        <v>128</v>
      </c>
    </row>
    <row r="62" spans="1:5">
      <c r="A62" t="s">
        <v>110</v>
      </c>
      <c r="B62" s="321">
        <f>'Datos iniciales '!B76</f>
        <v>2</v>
      </c>
      <c r="C62" s="321">
        <f>'Datos iniciales '!C76</f>
        <v>10</v>
      </c>
      <c r="D62" s="29">
        <f>ROUND('calculo r'!L62,2)</f>
        <v>3389.8</v>
      </c>
      <c r="E62" t="s">
        <v>128</v>
      </c>
    </row>
    <row r="63" spans="1:5">
      <c r="A63" t="s">
        <v>79</v>
      </c>
      <c r="B63" s="321">
        <f>'Datos iniciales '!B78</f>
        <v>2</v>
      </c>
      <c r="C63" s="321">
        <f>'Datos iniciales '!C78</f>
        <v>10</v>
      </c>
      <c r="D63" s="29">
        <f>ROUND('calculo r'!L64,2)</f>
        <v>10084.799999999999</v>
      </c>
      <c r="E63" t="s">
        <v>128</v>
      </c>
    </row>
    <row r="64" spans="1:5">
      <c r="A64" t="s">
        <v>80</v>
      </c>
      <c r="B64" s="321">
        <f>'Datos iniciales '!B79</f>
        <v>2</v>
      </c>
      <c r="C64" s="321">
        <f>'Datos iniciales '!C79</f>
        <v>10</v>
      </c>
      <c r="D64" s="29">
        <f>ROUND('calculo r'!L65,2)</f>
        <v>10786.91</v>
      </c>
      <c r="E64" t="s">
        <v>128</v>
      </c>
    </row>
    <row r="65" spans="1:5">
      <c r="A65" t="s">
        <v>111</v>
      </c>
      <c r="B65" s="321">
        <f>'Datos iniciales '!B82</f>
        <v>2</v>
      </c>
      <c r="C65" s="321">
        <f>'Datos iniciales '!C82</f>
        <v>0</v>
      </c>
      <c r="D65" s="29">
        <f>ROUND('calculo r'!L68,2)</f>
        <v>70735.58</v>
      </c>
      <c r="E65" t="s">
        <v>87</v>
      </c>
    </row>
    <row r="66" spans="1:5">
      <c r="A66" s="76" t="s">
        <v>82</v>
      </c>
      <c r="D66" s="29"/>
    </row>
    <row r="67" spans="1:5">
      <c r="A67" t="s">
        <v>83</v>
      </c>
      <c r="B67" s="321">
        <f>'Datos iniciales '!B77</f>
        <v>2</v>
      </c>
      <c r="C67" s="321">
        <f>'Datos iniciales '!C77</f>
        <v>0</v>
      </c>
      <c r="D67" s="29">
        <f>ROUND('calculo r'!L63,2)</f>
        <v>4225.7</v>
      </c>
      <c r="E67" t="s">
        <v>130</v>
      </c>
    </row>
    <row r="68" spans="1:5">
      <c r="A68" t="s">
        <v>86</v>
      </c>
      <c r="B68" s="321">
        <f>'Datos iniciales '!B80</f>
        <v>2</v>
      </c>
      <c r="C68" s="321">
        <f>'Datos iniciales '!C80</f>
        <v>10</v>
      </c>
      <c r="D68" s="29">
        <f>ROUND('calculo r'!L66,2)</f>
        <v>1509.2</v>
      </c>
      <c r="E68" t="s">
        <v>128</v>
      </c>
    </row>
    <row r="69" spans="1:5">
      <c r="A69" t="s">
        <v>84</v>
      </c>
      <c r="B69" s="321">
        <f>'Datos iniciales '!B81</f>
        <v>2</v>
      </c>
      <c r="C69" s="321">
        <f>'Datos iniciales '!C81</f>
        <v>0</v>
      </c>
      <c r="D69" s="29">
        <f>ROUND('calculo r'!L67,2)</f>
        <v>138.82</v>
      </c>
      <c r="E69" t="s">
        <v>130</v>
      </c>
    </row>
    <row r="70" spans="1:5">
      <c r="A70" t="s">
        <v>112</v>
      </c>
      <c r="B70" s="321">
        <f>'Datos iniciales '!B83</f>
        <v>2</v>
      </c>
      <c r="C70" s="321">
        <f>'Datos iniciales '!C83</f>
        <v>0</v>
      </c>
      <c r="D70" s="29">
        <f>ROUND('calculo r'!L69,2)</f>
        <v>59161.18</v>
      </c>
      <c r="E70" t="s">
        <v>131</v>
      </c>
    </row>
    <row r="71" spans="1:5">
      <c r="D71" s="29"/>
    </row>
    <row r="72" spans="1:5">
      <c r="D72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4202-9E70-4023-A2CF-130959B53DF4}">
  <sheetPr>
    <tabColor rgb="FFFF0000"/>
  </sheetPr>
  <dimension ref="A2:O77"/>
  <sheetViews>
    <sheetView workbookViewId="0">
      <selection activeCell="L4" sqref="L4"/>
    </sheetView>
  </sheetViews>
  <sheetFormatPr defaultRowHeight="15"/>
  <cols>
    <col min="8" max="8" width="9.85546875" bestFit="1" customWidth="1"/>
    <col min="10" max="10" width="11.5703125" customWidth="1"/>
    <col min="11" max="11" width="12.28515625" customWidth="1"/>
    <col min="12" max="12" width="10.42578125" bestFit="1" customWidth="1"/>
    <col min="13" max="13" width="13.28515625" customWidth="1"/>
    <col min="15" max="15" width="10.7109375" customWidth="1"/>
  </cols>
  <sheetData>
    <row r="2" spans="1:15">
      <c r="B2" s="1"/>
      <c r="G2" s="4" t="s">
        <v>127</v>
      </c>
      <c r="H2" s="4" t="s">
        <v>132</v>
      </c>
      <c r="I2" s="4" t="s">
        <v>133</v>
      </c>
      <c r="J2" s="4" t="s">
        <v>134</v>
      </c>
      <c r="K2" s="4" t="s">
        <v>135</v>
      </c>
    </row>
    <row r="3" spans="1:15">
      <c r="A3">
        <v>1</v>
      </c>
      <c r="B3" s="274" t="s">
        <v>136</v>
      </c>
      <c r="C3" s="1"/>
      <c r="D3" s="1"/>
      <c r="E3" s="1"/>
      <c r="F3" s="1"/>
      <c r="K3" s="276">
        <f>J4+J19+J29+J38+J66</f>
        <v>218226.19</v>
      </c>
      <c r="M3" s="29"/>
      <c r="O3" s="276"/>
    </row>
    <row r="4" spans="1:15">
      <c r="A4">
        <v>1.1000000000000001</v>
      </c>
      <c r="B4" s="67" t="s">
        <v>137</v>
      </c>
      <c r="C4" s="171"/>
      <c r="J4" s="229">
        <f>J5+J14</f>
        <v>41975.92</v>
      </c>
      <c r="M4" s="29"/>
      <c r="N4" s="229"/>
    </row>
    <row r="5" spans="1:15">
      <c r="A5" t="s">
        <v>138</v>
      </c>
      <c r="B5" s="272" t="s">
        <v>139</v>
      </c>
      <c r="C5" s="173"/>
      <c r="J5" s="273">
        <f>SUM(J6:J13)</f>
        <v>36286.559999999998</v>
      </c>
      <c r="M5" s="29"/>
      <c r="N5" s="273"/>
    </row>
    <row r="6" spans="1:15">
      <c r="A6" t="s">
        <v>140</v>
      </c>
      <c r="B6" t="s">
        <v>141</v>
      </c>
      <c r="G6" s="19" t="s">
        <v>142</v>
      </c>
      <c r="H6" s="29">
        <f>ROUND('Obras provisionales'!H9,2)</f>
        <v>50</v>
      </c>
      <c r="I6" s="12">
        <f>ROUND('APU PROVISIONALES'!J3,2)</f>
        <v>158.9</v>
      </c>
      <c r="J6" s="29">
        <f t="shared" ref="J6:J18" si="0">ROUND(H6*I6,2)</f>
        <v>7945</v>
      </c>
      <c r="K6" s="29"/>
      <c r="L6" s="12"/>
      <c r="M6" s="12"/>
      <c r="N6" s="12"/>
    </row>
    <row r="7" spans="1:15">
      <c r="A7" t="s">
        <v>143</v>
      </c>
      <c r="B7" t="s">
        <v>144</v>
      </c>
      <c r="G7" s="19" t="s">
        <v>142</v>
      </c>
      <c r="H7" s="29">
        <f>ROUND('Obras provisionales'!H10,2)</f>
        <v>3</v>
      </c>
      <c r="I7" s="12">
        <f>ROUND('APU PROVISIONALES'!J28,2)</f>
        <v>144.65</v>
      </c>
      <c r="J7" s="29">
        <f t="shared" si="0"/>
        <v>433.95</v>
      </c>
      <c r="K7" s="29"/>
      <c r="L7" s="12"/>
      <c r="M7" s="12"/>
      <c r="N7" s="12"/>
    </row>
    <row r="8" spans="1:15">
      <c r="A8" t="s">
        <v>145</v>
      </c>
      <c r="B8" t="s">
        <v>146</v>
      </c>
      <c r="G8" s="19" t="s">
        <v>142</v>
      </c>
      <c r="H8" s="29">
        <f>ROUND('Obras provisionales'!H11,2)</f>
        <v>8</v>
      </c>
      <c r="I8" s="12">
        <f>ROUND('APU PROVISIONALES'!J52,2)</f>
        <v>148.04</v>
      </c>
      <c r="J8" s="29">
        <f t="shared" si="0"/>
        <v>1184.32</v>
      </c>
      <c r="K8" s="29"/>
      <c r="L8" s="12"/>
      <c r="M8" s="12"/>
      <c r="N8" s="12"/>
    </row>
    <row r="9" spans="1:15">
      <c r="A9" t="s">
        <v>147</v>
      </c>
      <c r="B9" t="s">
        <v>148</v>
      </c>
      <c r="G9" s="19" t="s">
        <v>142</v>
      </c>
      <c r="H9" s="29">
        <f>ROUND('Obras provisionales'!H12,2)</f>
        <v>50</v>
      </c>
      <c r="I9" s="12">
        <f>ROUND('APU PROVISIONALES'!J76,2)</f>
        <v>152.57</v>
      </c>
      <c r="J9" s="29">
        <f t="shared" si="0"/>
        <v>7628.5</v>
      </c>
      <c r="K9" s="29"/>
      <c r="L9" s="12"/>
      <c r="M9" s="12"/>
      <c r="N9" s="12"/>
    </row>
    <row r="10" spans="1:15">
      <c r="A10" t="s">
        <v>149</v>
      </c>
      <c r="B10" t="s">
        <v>150</v>
      </c>
      <c r="G10" s="19" t="s">
        <v>142</v>
      </c>
      <c r="H10" s="29">
        <f>ROUND('Obras provisionales'!H13,2)</f>
        <v>25</v>
      </c>
      <c r="I10" s="12">
        <f>ROUND('APU PROVISIONALES'!J100,2)</f>
        <v>206.2</v>
      </c>
      <c r="J10" s="29">
        <f t="shared" si="0"/>
        <v>5155</v>
      </c>
      <c r="K10" s="29"/>
      <c r="L10" s="12"/>
      <c r="M10" s="12"/>
      <c r="N10" s="12"/>
    </row>
    <row r="11" spans="1:15">
      <c r="A11" t="s">
        <v>151</v>
      </c>
      <c r="B11" t="s">
        <v>152</v>
      </c>
      <c r="G11" s="19" t="s">
        <v>153</v>
      </c>
      <c r="H11" s="29">
        <f>ROUND('Obras provisionales'!H14,2)</f>
        <v>126.49</v>
      </c>
      <c r="I11" s="12">
        <f>ROUND('APU PROVISIONALES'!J124,2)</f>
        <v>43.81</v>
      </c>
      <c r="J11" s="29">
        <f t="shared" si="0"/>
        <v>5541.53</v>
      </c>
      <c r="K11" s="29"/>
      <c r="L11" s="12"/>
      <c r="M11" s="12"/>
      <c r="N11" s="12"/>
    </row>
    <row r="12" spans="1:15">
      <c r="A12" t="s">
        <v>154</v>
      </c>
      <c r="B12" t="s">
        <v>155</v>
      </c>
      <c r="G12" s="19" t="s">
        <v>142</v>
      </c>
      <c r="H12" s="29">
        <f>ROUND('Obras provisionales'!H15,2)</f>
        <v>16</v>
      </c>
      <c r="I12" s="12">
        <f>ROUND('APU PROVISIONALES'!J140,2)</f>
        <v>343.17</v>
      </c>
      <c r="J12" s="29">
        <f t="shared" si="0"/>
        <v>5490.72</v>
      </c>
      <c r="K12" s="29"/>
      <c r="L12" s="12"/>
      <c r="M12" s="12"/>
      <c r="N12" s="12"/>
    </row>
    <row r="13" spans="1:15">
      <c r="A13" t="s">
        <v>156</v>
      </c>
      <c r="B13" t="s">
        <v>157</v>
      </c>
      <c r="G13" s="19" t="s">
        <v>158</v>
      </c>
      <c r="H13" s="29">
        <f>ROUND('Obras provisionales'!H16,2)</f>
        <v>2</v>
      </c>
      <c r="I13" s="12">
        <f>ROUND('APU PROVISIONALES'!J170,2)</f>
        <v>1453.77</v>
      </c>
      <c r="J13" s="29">
        <f t="shared" si="0"/>
        <v>2907.54</v>
      </c>
      <c r="K13" s="29"/>
      <c r="L13" s="12"/>
      <c r="M13" s="12"/>
      <c r="N13" s="12"/>
    </row>
    <row r="14" spans="1:15">
      <c r="A14" t="s">
        <v>159</v>
      </c>
      <c r="B14" s="272" t="s">
        <v>160</v>
      </c>
      <c r="G14" s="293"/>
      <c r="H14" s="29"/>
      <c r="I14" s="12"/>
      <c r="J14" s="273">
        <f>SUM(J15:J18)</f>
        <v>5689.36</v>
      </c>
      <c r="L14" s="12"/>
      <c r="M14" s="12"/>
      <c r="N14" s="12"/>
    </row>
    <row r="15" spans="1:15">
      <c r="A15" t="s">
        <v>161</v>
      </c>
      <c r="B15" t="s">
        <v>162</v>
      </c>
      <c r="G15" s="19" t="s">
        <v>163</v>
      </c>
      <c r="H15" s="29">
        <f>ROUND('Obras provisionales'!H18,2)</f>
        <v>1</v>
      </c>
      <c r="I15" s="12">
        <f>ROUND('APU PROVISIONALES'!J193,2)</f>
        <v>251.61</v>
      </c>
      <c r="J15" s="29">
        <f t="shared" si="0"/>
        <v>251.61</v>
      </c>
      <c r="K15" s="29"/>
      <c r="L15" s="12"/>
      <c r="M15" s="12"/>
      <c r="N15" s="12"/>
    </row>
    <row r="16" spans="1:15">
      <c r="A16" t="s">
        <v>164</v>
      </c>
      <c r="B16" t="s">
        <v>165</v>
      </c>
      <c r="G16" s="19" t="s">
        <v>166</v>
      </c>
      <c r="H16" s="29">
        <f>ROUND('Obras provisionales'!H19,2)</f>
        <v>12</v>
      </c>
      <c r="I16" s="12">
        <f>ROUND('APU PROVISIONALES'!J200,2)</f>
        <v>185.89</v>
      </c>
      <c r="J16" s="29">
        <f t="shared" si="0"/>
        <v>2230.6799999999998</v>
      </c>
      <c r="K16" s="29"/>
      <c r="L16" s="12"/>
      <c r="M16" s="12"/>
      <c r="N16" s="12"/>
    </row>
    <row r="17" spans="1:14">
      <c r="A17" t="s">
        <v>167</v>
      </c>
      <c r="B17" t="s">
        <v>168</v>
      </c>
      <c r="G17" s="19" t="s">
        <v>163</v>
      </c>
      <c r="H17" s="29">
        <f>ROUND('Obras provisionales'!H20,2)</f>
        <v>1</v>
      </c>
      <c r="I17" s="12">
        <f>ROUND('APU PROVISIONALES'!J207,2)</f>
        <v>976.39</v>
      </c>
      <c r="J17" s="29">
        <f t="shared" si="0"/>
        <v>976.39</v>
      </c>
      <c r="K17" s="29"/>
      <c r="L17" s="12"/>
      <c r="M17" s="12"/>
      <c r="N17" s="12"/>
    </row>
    <row r="18" spans="1:14">
      <c r="A18" t="s">
        <v>169</v>
      </c>
      <c r="B18" t="s">
        <v>170</v>
      </c>
      <c r="G18" s="19" t="s">
        <v>166</v>
      </c>
      <c r="H18" s="29">
        <f>ROUND('Obras provisionales'!H21,2)</f>
        <v>12</v>
      </c>
      <c r="I18" s="12">
        <f>ROUND('APU PROVISIONALES'!J214,2)</f>
        <v>185.89</v>
      </c>
      <c r="J18" s="29">
        <f t="shared" si="0"/>
        <v>2230.6799999999998</v>
      </c>
      <c r="K18" s="29"/>
      <c r="L18" s="12"/>
      <c r="M18" s="12"/>
      <c r="N18" s="12"/>
    </row>
    <row r="19" spans="1:14">
      <c r="A19">
        <v>1.2</v>
      </c>
      <c r="B19" s="67" t="s">
        <v>171</v>
      </c>
      <c r="G19" s="294"/>
      <c r="H19" s="29"/>
      <c r="I19" s="12"/>
      <c r="J19" s="229">
        <f>J20+J23+J26</f>
        <v>19481.2</v>
      </c>
      <c r="L19" s="12"/>
      <c r="M19" s="12"/>
      <c r="N19" s="12"/>
    </row>
    <row r="20" spans="1:14">
      <c r="A20" t="s">
        <v>172</v>
      </c>
      <c r="B20" s="272" t="s">
        <v>173</v>
      </c>
      <c r="G20" s="293"/>
      <c r="H20" s="29"/>
      <c r="I20" s="12"/>
      <c r="J20" s="273">
        <f>SUM(J21:J22)</f>
        <v>2490</v>
      </c>
      <c r="L20" s="12"/>
      <c r="M20" s="12"/>
      <c r="N20" s="12"/>
    </row>
    <row r="21" spans="1:14">
      <c r="A21" t="s">
        <v>174</v>
      </c>
      <c r="B21" t="s">
        <v>175</v>
      </c>
      <c r="G21" s="19" t="s">
        <v>142</v>
      </c>
      <c r="H21" s="29">
        <f>ROUND('Obras provisionales'!H27,2)</f>
        <v>1000</v>
      </c>
      <c r="I21" s="12">
        <f>ROUND('APU PROVISIONALES'!J221,2)</f>
        <v>1.1399999999999999</v>
      </c>
      <c r="J21" s="29">
        <f t="shared" ref="J21:J22" si="1">ROUND(H21*I21,2)</f>
        <v>1140</v>
      </c>
      <c r="K21" s="29"/>
      <c r="L21" s="12"/>
      <c r="M21" s="12"/>
      <c r="N21" s="12"/>
    </row>
    <row r="22" spans="1:14">
      <c r="A22" t="s">
        <v>176</v>
      </c>
      <c r="B22" t="s">
        <v>177</v>
      </c>
      <c r="G22" s="19" t="s">
        <v>142</v>
      </c>
      <c r="H22" s="29">
        <f>ROUND('Obras provisionales'!H28,2)</f>
        <v>1000</v>
      </c>
      <c r="I22" s="12">
        <f>ROUND('APU PROVISIONALES'!J231,2)</f>
        <v>1.35</v>
      </c>
      <c r="J22" s="29">
        <f t="shared" si="1"/>
        <v>1350</v>
      </c>
      <c r="K22" s="29"/>
      <c r="L22" s="12"/>
      <c r="M22" s="12"/>
      <c r="N22" s="12"/>
    </row>
    <row r="23" spans="1:14">
      <c r="A23" t="s">
        <v>178</v>
      </c>
      <c r="B23" s="272" t="s">
        <v>179</v>
      </c>
      <c r="G23" s="293"/>
      <c r="H23" s="29"/>
      <c r="I23" s="12"/>
      <c r="J23" s="273">
        <f>SUM(J24:J25)</f>
        <v>8731.2000000000007</v>
      </c>
      <c r="K23" s="29"/>
      <c r="L23" s="12"/>
      <c r="M23" s="12"/>
      <c r="N23" s="12"/>
    </row>
    <row r="24" spans="1:14">
      <c r="A24" t="s">
        <v>180</v>
      </c>
      <c r="B24" t="s">
        <v>181</v>
      </c>
      <c r="G24" s="19" t="s">
        <v>163</v>
      </c>
      <c r="H24" s="29">
        <f>ROUND('Obras provisionales'!H30,2)</f>
        <v>1</v>
      </c>
      <c r="I24" s="12">
        <f>ROUND('APU PROVISIONALES'!J242,2)</f>
        <v>1746.24</v>
      </c>
      <c r="J24" s="29">
        <f t="shared" ref="J24:J25" si="2">ROUND(H24*I24,2)</f>
        <v>1746.24</v>
      </c>
      <c r="K24" s="29"/>
      <c r="L24" s="12"/>
      <c r="M24" s="12"/>
      <c r="N24" s="12"/>
    </row>
    <row r="25" spans="1:14">
      <c r="A25" t="s">
        <v>182</v>
      </c>
      <c r="B25" t="s">
        <v>183</v>
      </c>
      <c r="G25" s="19" t="s">
        <v>163</v>
      </c>
      <c r="H25" s="29">
        <f>ROUND('Obras provisionales'!H31,2)</f>
        <v>1</v>
      </c>
      <c r="I25" s="12">
        <f>ROUND('APU PROVISIONALES'!J253,2)</f>
        <v>6984.96</v>
      </c>
      <c r="J25" s="29">
        <f t="shared" si="2"/>
        <v>6984.96</v>
      </c>
      <c r="K25" s="29"/>
      <c r="L25" s="12"/>
      <c r="M25" s="12"/>
      <c r="N25" s="12"/>
    </row>
    <row r="26" spans="1:14">
      <c r="A26" t="s">
        <v>184</v>
      </c>
      <c r="B26" s="272" t="s">
        <v>185</v>
      </c>
      <c r="G26" s="293"/>
      <c r="H26" s="29"/>
      <c r="I26" s="12"/>
      <c r="J26" s="273">
        <f>SUM(J27:J28)</f>
        <v>8260</v>
      </c>
      <c r="K26" s="29"/>
      <c r="L26" s="12"/>
      <c r="M26" s="12"/>
      <c r="N26" s="12"/>
    </row>
    <row r="27" spans="1:14">
      <c r="A27" t="s">
        <v>186</v>
      </c>
      <c r="B27" t="s">
        <v>187</v>
      </c>
      <c r="G27" s="19" t="s">
        <v>142</v>
      </c>
      <c r="H27" s="29">
        <f>ROUND('Obras provisionales'!H33,2)</f>
        <v>1000</v>
      </c>
      <c r="I27" s="12">
        <f>ROUND('APU PROVISIONALES'!J256,2)</f>
        <v>3.99</v>
      </c>
      <c r="J27" s="29">
        <f t="shared" ref="J27:J28" si="3">ROUND(H27*I27,2)</f>
        <v>3990</v>
      </c>
      <c r="K27" s="29"/>
      <c r="L27" s="12"/>
      <c r="M27" s="12"/>
      <c r="N27" s="12"/>
    </row>
    <row r="28" spans="1:14">
      <c r="A28" t="s">
        <v>188</v>
      </c>
      <c r="B28" t="s">
        <v>189</v>
      </c>
      <c r="G28" s="19" t="s">
        <v>142</v>
      </c>
      <c r="H28" s="29">
        <f>ROUND('Obras provisionales'!H34,2)</f>
        <v>1000</v>
      </c>
      <c r="I28" s="12">
        <f>ROUND('APU PROVISIONALES'!J276,2)</f>
        <v>4.2699999999999996</v>
      </c>
      <c r="J28" s="29">
        <f t="shared" si="3"/>
        <v>4270</v>
      </c>
      <c r="K28" s="29"/>
      <c r="L28" s="12"/>
      <c r="M28" s="12"/>
      <c r="N28" s="12"/>
    </row>
    <row r="29" spans="1:14">
      <c r="A29">
        <v>1.3</v>
      </c>
      <c r="B29" s="67" t="s">
        <v>190</v>
      </c>
      <c r="G29" s="294"/>
      <c r="H29" s="29"/>
      <c r="I29" s="12"/>
      <c r="J29" s="229">
        <f>J30</f>
        <v>108478.24</v>
      </c>
      <c r="K29" s="29"/>
      <c r="L29" s="12"/>
      <c r="M29" s="12"/>
      <c r="N29" s="12"/>
    </row>
    <row r="30" spans="1:14">
      <c r="A30" t="s">
        <v>191</v>
      </c>
      <c r="B30" s="272" t="s">
        <v>192</v>
      </c>
      <c r="G30" s="293"/>
      <c r="H30" s="29"/>
      <c r="I30" s="12"/>
      <c r="J30" s="273">
        <f>SUM(J31:J37)</f>
        <v>108478.24</v>
      </c>
      <c r="K30" s="29"/>
      <c r="L30" s="12"/>
      <c r="M30" s="12"/>
      <c r="N30" s="12"/>
    </row>
    <row r="31" spans="1:14">
      <c r="A31" t="s">
        <v>193</v>
      </c>
      <c r="B31" t="s">
        <v>194</v>
      </c>
      <c r="G31" s="19" t="s">
        <v>163</v>
      </c>
      <c r="H31" s="29">
        <f>ROUND('Obras provisionales'!H37,2)</f>
        <v>1</v>
      </c>
      <c r="I31" s="12">
        <f>ROUND('APU PROVISIONALES'!J295,2)</f>
        <v>41043.35</v>
      </c>
      <c r="J31" s="29">
        <f t="shared" ref="J31:J37" si="4">ROUND(H31*I31,2)</f>
        <v>41043.35</v>
      </c>
      <c r="K31" s="29"/>
      <c r="L31" s="12"/>
      <c r="M31" s="12"/>
      <c r="N31" s="12"/>
    </row>
    <row r="32" spans="1:14">
      <c r="A32" t="s">
        <v>195</v>
      </c>
      <c r="B32" t="s">
        <v>196</v>
      </c>
      <c r="G32" s="19" t="s">
        <v>163</v>
      </c>
      <c r="H32" s="29">
        <f>ROUND('Obras provisionales'!H38,2)</f>
        <v>1</v>
      </c>
      <c r="I32" s="12">
        <f>ROUND('APU PROVISIONALES'!J321,2)</f>
        <v>3824.87</v>
      </c>
      <c r="J32" s="29">
        <f t="shared" si="4"/>
        <v>3824.87</v>
      </c>
      <c r="K32" s="29"/>
      <c r="L32" s="12"/>
      <c r="M32" s="12"/>
      <c r="N32" s="12"/>
    </row>
    <row r="33" spans="1:14">
      <c r="A33" t="s">
        <v>197</v>
      </c>
      <c r="B33" t="s">
        <v>198</v>
      </c>
      <c r="G33" s="19" t="s">
        <v>163</v>
      </c>
      <c r="H33" s="29">
        <f>ROUND('Obras provisionales'!H39,2)</f>
        <v>1</v>
      </c>
      <c r="I33" s="12">
        <f>ROUND('APU PROVISIONALES'!J333,2)</f>
        <v>6076.5</v>
      </c>
      <c r="J33" s="29">
        <f t="shared" si="4"/>
        <v>6076.5</v>
      </c>
      <c r="K33" s="29"/>
      <c r="L33" s="12"/>
      <c r="M33" s="12"/>
      <c r="N33" s="12"/>
    </row>
    <row r="34" spans="1:14">
      <c r="A34" t="s">
        <v>199</v>
      </c>
      <c r="B34" s="295" t="s">
        <v>200</v>
      </c>
      <c r="G34" s="19" t="s">
        <v>163</v>
      </c>
      <c r="H34" s="29">
        <f>ROUND('Obras provisionales'!H40,2)</f>
        <v>1</v>
      </c>
      <c r="I34" s="12">
        <f>ROUND('APU PROVISIONALES'!J347,2)</f>
        <v>18386.64</v>
      </c>
      <c r="J34" s="29">
        <f t="shared" si="4"/>
        <v>18386.64</v>
      </c>
      <c r="K34" s="29"/>
      <c r="L34" s="12"/>
      <c r="M34" s="12"/>
      <c r="N34" s="12"/>
    </row>
    <row r="35" spans="1:14">
      <c r="A35" t="s">
        <v>201</v>
      </c>
      <c r="B35" t="s">
        <v>202</v>
      </c>
      <c r="G35" s="19" t="s">
        <v>163</v>
      </c>
      <c r="H35" s="29">
        <f>ROUND('Obras provisionales'!H41,2)</f>
        <v>1</v>
      </c>
      <c r="I35" s="12">
        <f>ROUND('APU PROVISIONALES'!J356,2)</f>
        <v>1478.8</v>
      </c>
      <c r="J35" s="29">
        <f t="shared" si="4"/>
        <v>1478.8</v>
      </c>
      <c r="K35" s="29"/>
      <c r="L35" s="12"/>
      <c r="M35" s="12"/>
      <c r="N35" s="12"/>
    </row>
    <row r="36" spans="1:14">
      <c r="A36" t="s">
        <v>203</v>
      </c>
      <c r="B36" t="s">
        <v>204</v>
      </c>
      <c r="G36" s="19" t="s">
        <v>158</v>
      </c>
      <c r="H36" s="29">
        <f>ROUND('Obras provisionales'!H42,2)</f>
        <v>1</v>
      </c>
      <c r="I36" s="12">
        <f>ROUND('APU PROVISIONALES'!J368,2)</f>
        <v>8515.7999999999993</v>
      </c>
      <c r="J36" s="29">
        <f t="shared" si="4"/>
        <v>8515.7999999999993</v>
      </c>
      <c r="K36" s="29"/>
      <c r="L36" s="12"/>
      <c r="M36" s="12"/>
      <c r="N36" s="12"/>
    </row>
    <row r="37" spans="1:14">
      <c r="A37" t="s">
        <v>205</v>
      </c>
      <c r="B37" t="s">
        <v>206</v>
      </c>
      <c r="G37" s="19" t="s">
        <v>158</v>
      </c>
      <c r="H37" s="29">
        <f>ROUND('Obras provisionales'!H43,2)</f>
        <v>1</v>
      </c>
      <c r="I37" s="12">
        <f>ROUND('APU PROVISIONALES'!J376,2)</f>
        <v>29152.28</v>
      </c>
      <c r="J37" s="29">
        <f t="shared" si="4"/>
        <v>29152.28</v>
      </c>
      <c r="K37" s="29"/>
      <c r="L37" s="12"/>
      <c r="M37" s="12"/>
      <c r="N37" s="12"/>
    </row>
    <row r="38" spans="1:14">
      <c r="A38">
        <v>1.4</v>
      </c>
      <c r="B38" s="67" t="s">
        <v>207</v>
      </c>
      <c r="G38" s="294"/>
      <c r="H38" s="29"/>
      <c r="I38" s="12"/>
      <c r="J38" s="229">
        <f>J39+J42+J44+J46+J59+J61</f>
        <v>45872.44000000001</v>
      </c>
      <c r="K38" s="29"/>
      <c r="L38" s="12"/>
      <c r="M38" s="12"/>
      <c r="N38" s="12"/>
    </row>
    <row r="39" spans="1:14">
      <c r="A39" t="s">
        <v>208</v>
      </c>
      <c r="B39" s="272" t="s">
        <v>209</v>
      </c>
      <c r="G39" s="293"/>
      <c r="H39" s="29"/>
      <c r="I39" s="12"/>
      <c r="J39" s="273">
        <f>SUM(J40:J41)</f>
        <v>21696.420000000002</v>
      </c>
      <c r="L39" s="12"/>
      <c r="M39" s="12"/>
      <c r="N39" s="12"/>
    </row>
    <row r="40" spans="1:14">
      <c r="A40" t="s">
        <v>210</v>
      </c>
      <c r="B40" t="s">
        <v>211</v>
      </c>
      <c r="G40" s="19" t="s">
        <v>212</v>
      </c>
      <c r="H40" s="29">
        <f>ROUND('Obras provisionales'!H46,2)</f>
        <v>609.6</v>
      </c>
      <c r="I40" s="12">
        <f>ROUND('APU PROVISIONALES'!J384,2)</f>
        <v>32.56</v>
      </c>
      <c r="J40" s="29">
        <f t="shared" ref="J40:J41" si="5">ROUND(H40*I40,2)</f>
        <v>19848.580000000002</v>
      </c>
      <c r="K40" s="29"/>
      <c r="L40" s="12"/>
      <c r="M40" s="12"/>
      <c r="N40" s="12"/>
    </row>
    <row r="41" spans="1:14">
      <c r="A41" t="s">
        <v>213</v>
      </c>
      <c r="B41" t="s">
        <v>214</v>
      </c>
      <c r="G41" s="19" t="s">
        <v>158</v>
      </c>
      <c r="H41" s="29">
        <f>ROUND('Obras provisionales'!H47,2)</f>
        <v>16</v>
      </c>
      <c r="I41" s="12">
        <f>ROUND('APU PROVISIONALES'!J397,2)</f>
        <v>115.49</v>
      </c>
      <c r="J41" s="29">
        <f t="shared" si="5"/>
        <v>1847.84</v>
      </c>
      <c r="K41" s="29"/>
      <c r="L41" s="12"/>
      <c r="M41" s="12"/>
      <c r="N41" s="12"/>
    </row>
    <row r="42" spans="1:14">
      <c r="A42" t="s">
        <v>215</v>
      </c>
      <c r="B42" s="272" t="s">
        <v>216</v>
      </c>
      <c r="G42" s="293"/>
      <c r="H42" s="29"/>
      <c r="I42" s="12"/>
      <c r="J42" s="273">
        <f>SUM(J43)</f>
        <v>1631.52</v>
      </c>
      <c r="K42" s="29"/>
      <c r="L42" s="12"/>
      <c r="M42" s="12"/>
      <c r="N42" s="12"/>
    </row>
    <row r="43" spans="1:14">
      <c r="A43" t="s">
        <v>217</v>
      </c>
      <c r="B43" t="s">
        <v>218</v>
      </c>
      <c r="G43" s="19" t="s">
        <v>163</v>
      </c>
      <c r="H43" s="29">
        <f>ROUND('Obras provisionales'!H49,2)</f>
        <v>12</v>
      </c>
      <c r="I43" s="12">
        <f>ROUND('APU PROVISIONALES'!J414,2)</f>
        <v>135.96</v>
      </c>
      <c r="J43" s="29">
        <f t="shared" ref="J43" si="6">ROUND(H43*I43,2)</f>
        <v>1631.52</v>
      </c>
      <c r="K43" s="29"/>
      <c r="L43" s="12"/>
      <c r="M43" s="12"/>
      <c r="N43" s="12"/>
    </row>
    <row r="44" spans="1:14">
      <c r="A44" t="s">
        <v>219</v>
      </c>
      <c r="B44" s="272" t="s">
        <v>220</v>
      </c>
      <c r="G44" s="293"/>
      <c r="H44" s="29"/>
      <c r="I44" s="12"/>
      <c r="J44" s="273">
        <f>SUM(J45)</f>
        <v>11491.5</v>
      </c>
      <c r="K44" s="29"/>
      <c r="L44" s="12"/>
      <c r="M44" s="12"/>
      <c r="N44" s="12"/>
    </row>
    <row r="45" spans="1:14">
      <c r="A45" t="s">
        <v>221</v>
      </c>
      <c r="B45" t="s">
        <v>222</v>
      </c>
      <c r="G45" s="19" t="s">
        <v>223</v>
      </c>
      <c r="H45" s="29">
        <f>ROUND('Obras provisionales'!H51,2)</f>
        <v>6</v>
      </c>
      <c r="I45" s="12">
        <f>ROUND('APU PROVISIONALES'!J423,2)</f>
        <v>1915.25</v>
      </c>
      <c r="J45" s="29">
        <f t="shared" ref="J45" si="7">ROUND(H45*I45,2)</f>
        <v>11491.5</v>
      </c>
      <c r="K45" s="29"/>
      <c r="L45" s="12"/>
      <c r="M45" s="12"/>
      <c r="N45" s="12"/>
    </row>
    <row r="46" spans="1:14">
      <c r="A46" t="s">
        <v>224</v>
      </c>
      <c r="B46" s="272" t="s">
        <v>225</v>
      </c>
      <c r="G46" s="293"/>
      <c r="H46" s="29"/>
      <c r="I46" s="12"/>
      <c r="J46" s="273">
        <f>J47+J51+J56</f>
        <v>10420.44</v>
      </c>
      <c r="K46" s="29"/>
      <c r="L46" s="12"/>
      <c r="M46" s="12"/>
      <c r="N46" s="12"/>
    </row>
    <row r="47" spans="1:14">
      <c r="A47" t="s">
        <v>226</v>
      </c>
      <c r="B47" s="296" t="s">
        <v>227</v>
      </c>
      <c r="G47" s="297"/>
      <c r="H47" s="29"/>
      <c r="I47" s="12"/>
      <c r="J47" s="298">
        <f>SUM(J48:J50)</f>
        <v>5630.85</v>
      </c>
      <c r="K47" s="29"/>
      <c r="L47" s="12"/>
      <c r="M47" s="12"/>
      <c r="N47" s="12"/>
    </row>
    <row r="48" spans="1:14">
      <c r="A48" t="s">
        <v>228</v>
      </c>
      <c r="B48" t="s">
        <v>229</v>
      </c>
      <c r="G48" s="19" t="s">
        <v>158</v>
      </c>
      <c r="H48" s="29">
        <f>ROUND('Obras provisionales'!H54,2)</f>
        <v>3</v>
      </c>
      <c r="I48" s="12">
        <f>ROUND('APU PROVISIONALES'!J430,2)</f>
        <v>167.04</v>
      </c>
      <c r="J48" s="29">
        <f t="shared" ref="J48:J65" si="8">ROUND(H48*I48,2)</f>
        <v>501.12</v>
      </c>
      <c r="K48" s="29"/>
      <c r="L48" s="12"/>
      <c r="M48" s="12"/>
      <c r="N48" s="12"/>
    </row>
    <row r="49" spans="1:14">
      <c r="A49" t="s">
        <v>230</v>
      </c>
      <c r="B49" t="s">
        <v>231</v>
      </c>
      <c r="G49" s="19" t="s">
        <v>212</v>
      </c>
      <c r="H49" s="29">
        <f>ROUND('Obras provisionales'!H55,2)</f>
        <v>9</v>
      </c>
      <c r="I49" s="12">
        <f>ROUND('APU PROVISIONALES'!J443,2)</f>
        <v>163.19</v>
      </c>
      <c r="J49" s="29">
        <f t="shared" si="8"/>
        <v>1468.71</v>
      </c>
      <c r="K49" s="29"/>
      <c r="L49" s="12"/>
      <c r="M49" s="12"/>
      <c r="N49" s="12"/>
    </row>
    <row r="50" spans="1:14">
      <c r="A50" t="s">
        <v>232</v>
      </c>
      <c r="B50" t="s">
        <v>233</v>
      </c>
      <c r="G50" s="19" t="s">
        <v>212</v>
      </c>
      <c r="H50" s="29">
        <f>ROUND('Obras provisionales'!H56,2)</f>
        <v>9</v>
      </c>
      <c r="I50" s="12">
        <f>ROUND('APU PROVISIONALES'!J461,2)</f>
        <v>406.78</v>
      </c>
      <c r="J50" s="29">
        <f t="shared" si="8"/>
        <v>3661.02</v>
      </c>
      <c r="K50" s="29"/>
      <c r="L50" s="12"/>
      <c r="M50" s="12"/>
      <c r="N50" s="12"/>
    </row>
    <row r="51" spans="1:14">
      <c r="A51" t="s">
        <v>234</v>
      </c>
      <c r="B51" s="296" t="s">
        <v>235</v>
      </c>
      <c r="G51" s="297"/>
      <c r="H51" s="29"/>
      <c r="I51" s="12"/>
      <c r="J51" s="298">
        <f>SUM(J52:J55)</f>
        <v>3837.97</v>
      </c>
      <c r="K51" s="29"/>
      <c r="L51" s="12"/>
      <c r="M51" s="12"/>
      <c r="N51" s="12"/>
    </row>
    <row r="52" spans="1:14">
      <c r="A52" t="s">
        <v>236</v>
      </c>
      <c r="B52" t="s">
        <v>237</v>
      </c>
      <c r="G52" s="19" t="s">
        <v>142</v>
      </c>
      <c r="H52" s="29">
        <f>ROUND('Obras provisionales'!H58,2)</f>
        <v>1</v>
      </c>
      <c r="I52" s="12">
        <f>ROUND('APU PROVISIONALES'!J468,2)</f>
        <v>80.2</v>
      </c>
      <c r="J52" s="29">
        <f t="shared" si="8"/>
        <v>80.2</v>
      </c>
      <c r="K52" s="29"/>
      <c r="L52" s="12"/>
      <c r="M52" s="12"/>
      <c r="N52" s="12"/>
    </row>
    <row r="53" spans="1:14">
      <c r="A53" t="s">
        <v>238</v>
      </c>
      <c r="B53" t="s">
        <v>239</v>
      </c>
      <c r="G53" s="19" t="s">
        <v>158</v>
      </c>
      <c r="H53" s="29">
        <f>ROUND('Obras provisionales'!H59,2)</f>
        <v>15</v>
      </c>
      <c r="I53" s="12">
        <f>ROUND('APU PROVISIONALES'!J488,2)</f>
        <v>148.27000000000001</v>
      </c>
      <c r="J53" s="29">
        <f t="shared" si="8"/>
        <v>2224.0500000000002</v>
      </c>
      <c r="K53" s="29"/>
      <c r="L53" s="12"/>
      <c r="M53" s="12"/>
      <c r="N53" s="12"/>
    </row>
    <row r="54" spans="1:14">
      <c r="A54" t="s">
        <v>240</v>
      </c>
      <c r="B54" t="s">
        <v>241</v>
      </c>
      <c r="G54" s="19" t="s">
        <v>212</v>
      </c>
      <c r="H54" s="29">
        <f>ROUND('Obras provisionales'!H60,2)</f>
        <v>24</v>
      </c>
      <c r="I54" s="12">
        <f>ROUND('APU PROVISIONALES'!J501,2)</f>
        <v>43.22</v>
      </c>
      <c r="J54" s="29">
        <f t="shared" si="8"/>
        <v>1037.28</v>
      </c>
      <c r="K54" s="29"/>
      <c r="L54" s="12"/>
      <c r="M54" s="12"/>
      <c r="N54" s="12"/>
    </row>
    <row r="55" spans="1:14">
      <c r="A55" t="s">
        <v>242</v>
      </c>
      <c r="B55" t="s">
        <v>243</v>
      </c>
      <c r="G55" s="19" t="s">
        <v>212</v>
      </c>
      <c r="H55" s="29">
        <f>ROUND('Obras provisionales'!H61,2)</f>
        <v>36</v>
      </c>
      <c r="I55" s="12">
        <f>ROUND('APU PROVISIONALES'!J519,2)</f>
        <v>13.79</v>
      </c>
      <c r="J55" s="29">
        <f t="shared" si="8"/>
        <v>496.44</v>
      </c>
      <c r="K55" s="29"/>
      <c r="L55" s="12"/>
      <c r="M55" s="12"/>
      <c r="N55" s="12"/>
    </row>
    <row r="56" spans="1:14">
      <c r="A56" t="s">
        <v>244</v>
      </c>
      <c r="B56" s="296" t="s">
        <v>245</v>
      </c>
      <c r="G56" s="297"/>
      <c r="H56" s="29"/>
      <c r="I56" s="12"/>
      <c r="J56" s="298">
        <f>SUM(J57:J58)</f>
        <v>951.62</v>
      </c>
      <c r="K56" s="29"/>
      <c r="L56" s="12"/>
      <c r="M56" s="12"/>
      <c r="N56" s="12"/>
    </row>
    <row r="57" spans="1:14">
      <c r="A57" t="s">
        <v>246</v>
      </c>
      <c r="B57" t="s">
        <v>247</v>
      </c>
      <c r="G57" s="19" t="s">
        <v>166</v>
      </c>
      <c r="H57" s="29">
        <f>ROUND('Obras provisionales'!H63,2)</f>
        <v>12</v>
      </c>
      <c r="I57" s="12">
        <f>ROUND('APU PROVISIONALES'!J534,2)</f>
        <v>68.27</v>
      </c>
      <c r="J57" s="29">
        <f t="shared" si="8"/>
        <v>819.24</v>
      </c>
      <c r="K57" s="29"/>
      <c r="L57" s="12"/>
      <c r="M57" s="12"/>
      <c r="N57" s="12"/>
    </row>
    <row r="58" spans="1:14">
      <c r="A58" t="s">
        <v>248</v>
      </c>
      <c r="B58" t="s">
        <v>249</v>
      </c>
      <c r="G58" s="19" t="s">
        <v>212</v>
      </c>
      <c r="H58" s="29">
        <f>ROUND('Obras provisionales'!H64,2)</f>
        <v>9.6</v>
      </c>
      <c r="I58" s="12">
        <f>ROUND('APU PROVISIONALES'!J548,2)</f>
        <v>13.79</v>
      </c>
      <c r="J58" s="29">
        <f t="shared" si="8"/>
        <v>132.38</v>
      </c>
      <c r="K58" s="29"/>
      <c r="L58" s="12"/>
      <c r="M58" s="12"/>
      <c r="N58" s="12"/>
    </row>
    <row r="59" spans="1:14">
      <c r="A59" t="s">
        <v>250</v>
      </c>
      <c r="B59" s="272" t="s">
        <v>251</v>
      </c>
      <c r="G59" s="293"/>
      <c r="H59" s="29"/>
      <c r="I59" s="12"/>
      <c r="J59" s="273">
        <f>SUM(J60)</f>
        <v>402.01</v>
      </c>
      <c r="K59" s="29"/>
      <c r="L59" s="12"/>
      <c r="M59" s="12"/>
      <c r="N59" s="12"/>
    </row>
    <row r="60" spans="1:14">
      <c r="A60" t="s">
        <v>252</v>
      </c>
      <c r="B60" t="s">
        <v>253</v>
      </c>
      <c r="G60" s="19" t="s">
        <v>158</v>
      </c>
      <c r="H60" s="29">
        <f>ROUND('Obras provisionales'!H66,2)</f>
        <v>1</v>
      </c>
      <c r="I60" s="12">
        <f>ROUND('APU PROVISIONALES'!J563,2)</f>
        <v>402.01</v>
      </c>
      <c r="J60" s="29">
        <f t="shared" si="8"/>
        <v>402.01</v>
      </c>
      <c r="K60" s="29"/>
      <c r="L60" s="12"/>
      <c r="M60" s="12"/>
      <c r="N60" s="12"/>
    </row>
    <row r="61" spans="1:14">
      <c r="A61" t="s">
        <v>254</v>
      </c>
      <c r="B61" s="272" t="s">
        <v>255</v>
      </c>
      <c r="G61" s="293"/>
      <c r="H61" s="29"/>
      <c r="I61" s="12"/>
      <c r="J61" s="273">
        <f>SUM(J62:J65)</f>
        <v>230.54999999999998</v>
      </c>
      <c r="K61" s="29"/>
      <c r="L61" s="12"/>
      <c r="M61" s="12"/>
      <c r="N61" s="12"/>
    </row>
    <row r="62" spans="1:14">
      <c r="A62" t="s">
        <v>256</v>
      </c>
      <c r="B62" t="s">
        <v>257</v>
      </c>
      <c r="G62" s="19" t="s">
        <v>142</v>
      </c>
      <c r="H62" s="29">
        <f>ROUND('Obras provisionales'!H68,2)</f>
        <v>20</v>
      </c>
      <c r="I62" s="12">
        <f>ROUND('APU PROVISIONALES'!J579,2)</f>
        <v>6.96</v>
      </c>
      <c r="J62" s="29">
        <f t="shared" si="8"/>
        <v>139.19999999999999</v>
      </c>
      <c r="K62" s="29"/>
      <c r="L62" s="12"/>
      <c r="M62" s="12"/>
      <c r="N62" s="12"/>
    </row>
    <row r="63" spans="1:14">
      <c r="A63" t="s">
        <v>258</v>
      </c>
      <c r="B63" t="s">
        <v>259</v>
      </c>
      <c r="G63" s="19" t="s">
        <v>212</v>
      </c>
      <c r="H63" s="29">
        <f>ROUND('Obras provisionales'!H69,2)</f>
        <v>1.5</v>
      </c>
      <c r="I63" s="12">
        <f>ROUND('APU PROVISIONALES'!J591,2)</f>
        <v>24.08</v>
      </c>
      <c r="J63" s="29">
        <f t="shared" si="8"/>
        <v>36.119999999999997</v>
      </c>
      <c r="K63" s="29"/>
      <c r="L63" s="12"/>
      <c r="M63" s="12"/>
      <c r="N63" s="12"/>
    </row>
    <row r="64" spans="1:14">
      <c r="A64" t="s">
        <v>260</v>
      </c>
      <c r="B64" t="s">
        <v>261</v>
      </c>
      <c r="G64" s="19" t="s">
        <v>142</v>
      </c>
      <c r="H64" s="29">
        <f>ROUND('Obras provisionales'!H70,2)</f>
        <v>3</v>
      </c>
      <c r="I64" s="12">
        <f>ROUND('APU PROVISIONALES'!J607,2)</f>
        <v>7.69</v>
      </c>
      <c r="J64" s="29">
        <f t="shared" si="8"/>
        <v>23.07</v>
      </c>
      <c r="K64" s="29"/>
      <c r="L64" s="12"/>
      <c r="M64" s="12"/>
      <c r="N64" s="12"/>
    </row>
    <row r="65" spans="1:14">
      <c r="A65" t="s">
        <v>262</v>
      </c>
      <c r="B65" t="s">
        <v>263</v>
      </c>
      <c r="G65" s="19" t="s">
        <v>142</v>
      </c>
      <c r="H65" s="29">
        <f>ROUND('Obras provisionales'!H71,2)</f>
        <v>4</v>
      </c>
      <c r="I65" s="12">
        <f>ROUND('APU PROVISIONALES'!J621,2)</f>
        <v>8.0399999999999991</v>
      </c>
      <c r="J65" s="29">
        <f t="shared" si="8"/>
        <v>32.159999999999997</v>
      </c>
      <c r="K65" s="29"/>
      <c r="L65" s="12"/>
      <c r="M65" s="12"/>
      <c r="N65" s="12"/>
    </row>
    <row r="66" spans="1:14">
      <c r="A66">
        <v>1.5</v>
      </c>
      <c r="B66" s="67" t="s">
        <v>264</v>
      </c>
      <c r="G66" s="294"/>
      <c r="H66" s="29"/>
      <c r="I66" s="12"/>
      <c r="J66" s="229">
        <f>J67+J75</f>
        <v>2418.39</v>
      </c>
      <c r="K66" s="29"/>
      <c r="L66" s="12"/>
      <c r="M66" s="12"/>
      <c r="N66" s="12"/>
    </row>
    <row r="67" spans="1:14">
      <c r="A67" t="s">
        <v>265</v>
      </c>
      <c r="B67" s="272" t="s">
        <v>266</v>
      </c>
      <c r="C67" s="299"/>
      <c r="G67" s="19"/>
      <c r="H67" s="29"/>
      <c r="I67" s="12"/>
      <c r="J67" s="273">
        <f>SUM(J68:J74)</f>
        <v>1026.3699999999999</v>
      </c>
      <c r="K67" s="29"/>
      <c r="L67" s="12"/>
      <c r="M67" s="12"/>
      <c r="N67" s="12"/>
    </row>
    <row r="68" spans="1:14">
      <c r="A68" t="s">
        <v>267</v>
      </c>
      <c r="B68" t="s">
        <v>268</v>
      </c>
      <c r="G68" s="19" t="s">
        <v>142</v>
      </c>
      <c r="H68" s="29">
        <f>IF('Datos iniciales '!$E$3="SI",ROUND('Obras provisionales'!H74,2),0)</f>
        <v>10.199999999999999</v>
      </c>
      <c r="I68" s="12">
        <f>ROUND('APU PROVISIONALES'!J636,2)</f>
        <v>16.07</v>
      </c>
      <c r="J68" s="29">
        <f t="shared" ref="J68:J77" si="9">ROUND(H68*I68,2)</f>
        <v>163.91</v>
      </c>
      <c r="K68" s="29"/>
      <c r="L68" s="12"/>
      <c r="M68" s="12"/>
      <c r="N68" s="12"/>
    </row>
    <row r="69" spans="1:14">
      <c r="A69" t="s">
        <v>269</v>
      </c>
      <c r="B69" t="s">
        <v>270</v>
      </c>
      <c r="G69" s="19" t="s">
        <v>142</v>
      </c>
      <c r="H69" s="29">
        <f>IF('Datos iniciales '!$E$3="SI",ROUND('Obras provisionales'!H75,2),0)</f>
        <v>15.6</v>
      </c>
      <c r="I69" s="12">
        <f>ROUND('APU PROVISIONALES'!J643,2)</f>
        <v>20.09</v>
      </c>
      <c r="J69" s="29">
        <f t="shared" si="9"/>
        <v>313.39999999999998</v>
      </c>
      <c r="K69" s="29"/>
      <c r="L69" s="12"/>
      <c r="M69" s="12"/>
      <c r="N69" s="12"/>
    </row>
    <row r="70" spans="1:14">
      <c r="A70" t="s">
        <v>271</v>
      </c>
      <c r="B70" t="s">
        <v>272</v>
      </c>
      <c r="G70" s="19" t="s">
        <v>142</v>
      </c>
      <c r="H70" s="29">
        <f>IF('Datos iniciales '!$E$3="SI",ROUND('Obras provisionales'!H76,2),0)</f>
        <v>14.1</v>
      </c>
      <c r="I70" s="12">
        <f>ROUND('APU PROVISIONALES'!J650,2)</f>
        <v>20.09</v>
      </c>
      <c r="J70" s="29">
        <f t="shared" si="9"/>
        <v>283.27</v>
      </c>
      <c r="K70" s="29"/>
      <c r="L70" s="12"/>
      <c r="M70" s="12"/>
      <c r="N70" s="12"/>
    </row>
    <row r="71" spans="1:14">
      <c r="A71" t="s">
        <v>273</v>
      </c>
      <c r="B71" t="s">
        <v>274</v>
      </c>
      <c r="G71" s="19" t="s">
        <v>142</v>
      </c>
      <c r="H71" s="29">
        <f>IF('Datos iniciales '!$E$3="SI",ROUND('Obras provisionales'!H77,2),0)</f>
        <v>0.3</v>
      </c>
      <c r="I71" s="12">
        <f>ROUND('APU PROVISIONALES'!J657,2)</f>
        <v>20.09</v>
      </c>
      <c r="J71" s="29">
        <f t="shared" si="9"/>
        <v>6.03</v>
      </c>
      <c r="K71" s="29"/>
      <c r="L71" s="12"/>
      <c r="M71" s="12"/>
      <c r="N71" s="12"/>
    </row>
    <row r="72" spans="1:14">
      <c r="A72" t="s">
        <v>275</v>
      </c>
      <c r="B72" t="s">
        <v>276</v>
      </c>
      <c r="G72" s="19" t="s">
        <v>142</v>
      </c>
      <c r="H72" s="29">
        <f>IF('Datos iniciales '!$E$3="SI",ROUND('Obras provisionales'!H78,2),0)</f>
        <v>0.69</v>
      </c>
      <c r="I72" s="12">
        <f>ROUND('APU PROVISIONALES'!J664,2)</f>
        <v>20.09</v>
      </c>
      <c r="J72" s="29">
        <f t="shared" si="9"/>
        <v>13.86</v>
      </c>
      <c r="K72" s="29"/>
      <c r="L72" s="12"/>
      <c r="M72" s="12"/>
      <c r="N72" s="12"/>
    </row>
    <row r="73" spans="1:14">
      <c r="A73" t="s">
        <v>277</v>
      </c>
      <c r="B73" t="s">
        <v>278</v>
      </c>
      <c r="G73" s="19" t="s">
        <v>142</v>
      </c>
      <c r="H73" s="29">
        <f>IF('Datos iniciales '!$E$3="SI",ROUND('Obras provisionales'!H79,2),0)</f>
        <v>1.1399999999999999</v>
      </c>
      <c r="I73" s="12">
        <f>ROUND('APU PROVISIONALES'!J671,2)</f>
        <v>20.09</v>
      </c>
      <c r="J73" s="29">
        <f t="shared" si="9"/>
        <v>22.9</v>
      </c>
      <c r="K73" s="29"/>
      <c r="L73" s="12"/>
      <c r="M73" s="12"/>
      <c r="N73" s="12"/>
    </row>
    <row r="74" spans="1:14">
      <c r="A74" t="s">
        <v>279</v>
      </c>
      <c r="B74" t="s">
        <v>280</v>
      </c>
      <c r="G74" s="19" t="s">
        <v>142</v>
      </c>
      <c r="H74" s="29">
        <f>IF('Datos iniciales '!$E$3="SI",ROUND('Obras provisionales'!H80,2),0)</f>
        <v>11.1</v>
      </c>
      <c r="I74" s="12">
        <f>ROUND('APU PROVISIONALES'!J678,2)</f>
        <v>20.09</v>
      </c>
      <c r="J74" s="29">
        <f t="shared" si="9"/>
        <v>223</v>
      </c>
      <c r="K74" s="29"/>
      <c r="L74" s="12"/>
      <c r="M74" s="12"/>
      <c r="N74" s="12"/>
    </row>
    <row r="75" spans="1:14">
      <c r="A75" t="s">
        <v>281</v>
      </c>
      <c r="B75" s="272" t="s">
        <v>264</v>
      </c>
      <c r="G75" s="19"/>
      <c r="H75" s="29"/>
      <c r="I75" s="12"/>
      <c r="J75" s="273">
        <f>SUM(J76:J77)</f>
        <v>1392.02</v>
      </c>
      <c r="K75" s="29"/>
      <c r="L75" s="12"/>
      <c r="M75" s="12"/>
      <c r="N75" s="12"/>
    </row>
    <row r="76" spans="1:14">
      <c r="A76" t="s">
        <v>282</v>
      </c>
      <c r="B76" t="s">
        <v>283</v>
      </c>
      <c r="G76" s="19" t="s">
        <v>142</v>
      </c>
      <c r="H76" s="29">
        <f>IF('Datos iniciales '!$E$3="SI",ROUND('Obras provisionales'!H82,2),0)</f>
        <v>15.9</v>
      </c>
      <c r="I76" s="12">
        <f>ROUND('APU PROVISIONALES'!J685,2)</f>
        <v>54.2</v>
      </c>
      <c r="J76" s="29">
        <f t="shared" si="9"/>
        <v>861.78</v>
      </c>
      <c r="K76" s="29"/>
      <c r="L76" s="12"/>
      <c r="M76" s="12"/>
      <c r="N76" s="12"/>
    </row>
    <row r="77" spans="1:14">
      <c r="A77" t="s">
        <v>284</v>
      </c>
      <c r="B77" t="s">
        <v>285</v>
      </c>
      <c r="G77" s="19" t="s">
        <v>212</v>
      </c>
      <c r="H77" s="29">
        <f>IF('Datos iniciales '!$E$3="SI",ROUND('Obras provisionales'!H83,2),0)</f>
        <v>13.2</v>
      </c>
      <c r="I77" s="12">
        <f>ROUND('APU PROVISIONALES'!J692,2)</f>
        <v>40.17</v>
      </c>
      <c r="J77" s="29">
        <f t="shared" si="9"/>
        <v>530.24</v>
      </c>
      <c r="K77" s="29"/>
      <c r="L77" s="12"/>
      <c r="M77" s="12"/>
      <c r="N77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EECA-BA74-4DAC-B3EE-081EB52BBB94}">
  <sheetPr>
    <tabColor rgb="FFFF0000"/>
  </sheetPr>
  <dimension ref="A2:S696"/>
  <sheetViews>
    <sheetView topLeftCell="A237" workbookViewId="0">
      <selection activeCell="I245" sqref="I245"/>
    </sheetView>
  </sheetViews>
  <sheetFormatPr defaultRowHeight="15"/>
  <cols>
    <col min="16" max="16" width="9.28515625" bestFit="1" customWidth="1"/>
  </cols>
  <sheetData>
    <row r="2" spans="1:19">
      <c r="A2" s="2" t="s">
        <v>286</v>
      </c>
      <c r="B2" s="2" t="str">
        <f>PROVISIONALES!A6</f>
        <v>1.1.1.1</v>
      </c>
      <c r="C2" s="2" t="s">
        <v>141</v>
      </c>
      <c r="D2" s="2"/>
      <c r="E2" s="2"/>
      <c r="F2" s="2"/>
      <c r="G2" s="2"/>
      <c r="H2" s="2"/>
      <c r="I2" s="2"/>
    </row>
    <row r="3" spans="1:19">
      <c r="A3" s="2" t="s">
        <v>287</v>
      </c>
      <c r="B3" s="2" t="s">
        <v>288</v>
      </c>
      <c r="C3" s="4" t="s">
        <v>289</v>
      </c>
      <c r="D3" s="5">
        <v>25</v>
      </c>
      <c r="E3" s="4" t="s">
        <v>290</v>
      </c>
      <c r="F3" s="5">
        <f>D3</f>
        <v>25</v>
      </c>
      <c r="G3" s="2" t="s">
        <v>291</v>
      </c>
      <c r="I3" s="4" t="s">
        <v>158</v>
      </c>
      <c r="J3" s="6">
        <f>J10++J22+J25</f>
        <v>158.9</v>
      </c>
    </row>
    <row r="4" spans="1:19">
      <c r="A4" s="2" t="s">
        <v>292</v>
      </c>
      <c r="B4" s="2" t="s">
        <v>293</v>
      </c>
      <c r="F4" s="4" t="s">
        <v>127</v>
      </c>
      <c r="G4" s="4" t="s">
        <v>294</v>
      </c>
      <c r="H4" s="4" t="s">
        <v>295</v>
      </c>
      <c r="I4" s="4" t="s">
        <v>296</v>
      </c>
      <c r="J4" s="4" t="s">
        <v>297</v>
      </c>
    </row>
    <row r="5" spans="1:19">
      <c r="B5" s="7" t="s">
        <v>298</v>
      </c>
      <c r="N5" s="12"/>
      <c r="Q5" s="8"/>
      <c r="R5" s="9"/>
      <c r="S5" s="10"/>
    </row>
    <row r="6" spans="1:19">
      <c r="F6" s="8"/>
      <c r="G6" s="9"/>
      <c r="H6" s="10"/>
      <c r="I6" s="12"/>
      <c r="J6" s="12"/>
      <c r="N6" s="12"/>
      <c r="Q6" s="8"/>
      <c r="R6" s="9"/>
      <c r="S6" s="10"/>
    </row>
    <row r="7" spans="1:19">
      <c r="B7" t="s">
        <v>299</v>
      </c>
      <c r="F7" s="8" t="s">
        <v>300</v>
      </c>
      <c r="G7" s="9">
        <v>1</v>
      </c>
      <c r="H7" s="9">
        <f>ROUND(G7*8/$D$3,4)</f>
        <v>0.32</v>
      </c>
      <c r="I7" s="12">
        <v>28.94</v>
      </c>
      <c r="J7" s="12">
        <f>ROUND(H7*I7,2)</f>
        <v>9.26</v>
      </c>
      <c r="K7">
        <v>47</v>
      </c>
      <c r="N7" s="12"/>
      <c r="Q7" s="8"/>
      <c r="R7" s="9"/>
      <c r="S7" s="10"/>
    </row>
    <row r="8" spans="1:19">
      <c r="B8" t="s">
        <v>301</v>
      </c>
      <c r="F8" s="8" t="s">
        <v>300</v>
      </c>
      <c r="G8" s="9">
        <v>1</v>
      </c>
      <c r="H8" s="9">
        <f>ROUND(G8*8/$D$3,4)</f>
        <v>0.32</v>
      </c>
      <c r="I8" s="12">
        <v>22.66</v>
      </c>
      <c r="J8" s="12">
        <f>ROUND(H8*I8,2)</f>
        <v>7.25</v>
      </c>
      <c r="K8">
        <v>47</v>
      </c>
    </row>
    <row r="9" spans="1:19">
      <c r="B9" t="s">
        <v>302</v>
      </c>
      <c r="F9" s="8" t="s">
        <v>300</v>
      </c>
      <c r="G9" s="9">
        <v>3</v>
      </c>
      <c r="H9" s="9">
        <f>ROUND(G9*8/$D$3,4)</f>
        <v>0.96</v>
      </c>
      <c r="I9" s="12">
        <v>20.51</v>
      </c>
      <c r="J9" s="12">
        <f>ROUND(H9*I9,2)</f>
        <v>19.690000000000001</v>
      </c>
      <c r="K9">
        <v>47</v>
      </c>
    </row>
    <row r="10" spans="1:19">
      <c r="H10" s="9"/>
      <c r="I10" s="12"/>
      <c r="J10" s="6">
        <f>ROUND(SUM(J6:J9),2)</f>
        <v>36.200000000000003</v>
      </c>
      <c r="P10" s="287"/>
    </row>
    <row r="11" spans="1:19">
      <c r="B11" s="7" t="s">
        <v>303</v>
      </c>
      <c r="H11" s="9"/>
      <c r="I11" s="12"/>
    </row>
    <row r="12" spans="1:19">
      <c r="B12" t="s">
        <v>304</v>
      </c>
      <c r="F12" s="8" t="s">
        <v>305</v>
      </c>
      <c r="G12" s="9"/>
      <c r="H12" s="9">
        <v>1.25</v>
      </c>
      <c r="I12" s="12">
        <v>2.64</v>
      </c>
      <c r="J12" s="12">
        <f>ROUND(H12*I12,2)</f>
        <v>3.3</v>
      </c>
      <c r="K12">
        <v>2</v>
      </c>
    </row>
    <row r="13" spans="1:19">
      <c r="B13" t="s">
        <v>306</v>
      </c>
      <c r="F13" s="8" t="s">
        <v>307</v>
      </c>
      <c r="G13" s="9"/>
      <c r="H13" s="9">
        <v>1.8</v>
      </c>
      <c r="I13" s="12">
        <v>14.15</v>
      </c>
      <c r="J13" s="12">
        <f>ROUND(H13*I13,2)</f>
        <v>25.47</v>
      </c>
      <c r="K13">
        <v>56</v>
      </c>
    </row>
    <row r="14" spans="1:19">
      <c r="B14" t="s">
        <v>308</v>
      </c>
      <c r="F14" s="8" t="s">
        <v>158</v>
      </c>
      <c r="G14" s="9"/>
      <c r="H14" s="9">
        <v>0.2</v>
      </c>
      <c r="I14" s="12">
        <v>55</v>
      </c>
      <c r="J14" s="12">
        <f>ROUND(H14*I14,2)</f>
        <v>11</v>
      </c>
      <c r="K14">
        <v>26</v>
      </c>
    </row>
    <row r="15" spans="1:19">
      <c r="B15" t="s">
        <v>309</v>
      </c>
      <c r="F15" s="8" t="s">
        <v>305</v>
      </c>
      <c r="H15" s="9">
        <v>0.06</v>
      </c>
      <c r="I15" s="12">
        <v>10.93</v>
      </c>
      <c r="J15" s="12">
        <f>ROUND(H15*I15,2)</f>
        <v>0.66</v>
      </c>
      <c r="K15">
        <v>2</v>
      </c>
    </row>
    <row r="16" spans="1:19">
      <c r="B16" t="s">
        <v>310</v>
      </c>
      <c r="F16" s="8" t="s">
        <v>305</v>
      </c>
      <c r="H16" s="9">
        <v>7.0999999999999994E-2</v>
      </c>
      <c r="I16" s="12">
        <v>5.51</v>
      </c>
      <c r="J16" s="12">
        <f>ROUND(H16*I16,2)</f>
        <v>0.39</v>
      </c>
      <c r="K16">
        <v>2</v>
      </c>
    </row>
    <row r="17" spans="1:11">
      <c r="B17" t="s">
        <v>311</v>
      </c>
      <c r="F17" s="8" t="s">
        <v>212</v>
      </c>
      <c r="H17" s="9">
        <v>0.19</v>
      </c>
      <c r="I17" s="12">
        <v>70.92</v>
      </c>
      <c r="J17" s="12">
        <f>ROUND(H17*I17,2)</f>
        <v>13.47</v>
      </c>
      <c r="K17">
        <v>38</v>
      </c>
    </row>
    <row r="18" spans="1:11">
      <c r="B18" t="s">
        <v>312</v>
      </c>
      <c r="F18" s="8" t="s">
        <v>307</v>
      </c>
      <c r="H18" s="9">
        <v>0.53</v>
      </c>
      <c r="I18" s="12">
        <v>27.88</v>
      </c>
      <c r="J18" s="12">
        <f>ROUND(H18*I18,2)</f>
        <v>14.78</v>
      </c>
      <c r="K18">
        <v>44</v>
      </c>
    </row>
    <row r="19" spans="1:11">
      <c r="B19" t="s">
        <v>313</v>
      </c>
      <c r="F19" s="8" t="s">
        <v>314</v>
      </c>
      <c r="H19" s="9">
        <v>0.2374</v>
      </c>
      <c r="I19" s="12">
        <v>32.200000000000003</v>
      </c>
      <c r="J19" s="12">
        <f>ROUND(H19*I19,2)</f>
        <v>7.64</v>
      </c>
      <c r="K19">
        <v>30</v>
      </c>
    </row>
    <row r="20" spans="1:11">
      <c r="B20" t="s">
        <v>315</v>
      </c>
      <c r="F20" s="8" t="s">
        <v>316</v>
      </c>
      <c r="H20" s="9">
        <v>1.0920000000000001</v>
      </c>
      <c r="I20" s="12">
        <v>24.52</v>
      </c>
      <c r="J20" s="12">
        <f>ROUND(H20*I20,2)</f>
        <v>26.78</v>
      </c>
      <c r="K20">
        <v>21</v>
      </c>
    </row>
    <row r="21" spans="1:11">
      <c r="B21" t="s">
        <v>317</v>
      </c>
      <c r="F21" s="8" t="s">
        <v>314</v>
      </c>
      <c r="H21" s="9">
        <v>3</v>
      </c>
      <c r="I21" s="12">
        <v>5.8</v>
      </c>
      <c r="J21" s="12">
        <f>ROUND(H21*I21,2)</f>
        <v>17.399999999999999</v>
      </c>
      <c r="K21">
        <v>43</v>
      </c>
    </row>
    <row r="22" spans="1:11">
      <c r="F22" s="8"/>
      <c r="H22" s="9"/>
      <c r="I22" s="12"/>
      <c r="J22" s="6">
        <f>ROUND(SUM(J12:J21),2)</f>
        <v>120.89</v>
      </c>
    </row>
    <row r="23" spans="1:11">
      <c r="B23" s="7" t="s">
        <v>318</v>
      </c>
      <c r="H23" s="9"/>
    </row>
    <row r="24" spans="1:11">
      <c r="B24" t="s">
        <v>319</v>
      </c>
      <c r="F24" s="8" t="s">
        <v>320</v>
      </c>
      <c r="H24" s="9">
        <v>5</v>
      </c>
      <c r="I24" s="12">
        <f>ROUND(J10,2)</f>
        <v>36.200000000000003</v>
      </c>
      <c r="J24" s="12">
        <f>ROUND(H24%*I24,2)</f>
        <v>1.81</v>
      </c>
      <c r="K24">
        <v>37</v>
      </c>
    </row>
    <row r="25" spans="1:11">
      <c r="J25" s="6">
        <f>ROUND(SUM(J24),2)</f>
        <v>1.81</v>
      </c>
    </row>
    <row r="26" spans="1:11">
      <c r="A26" s="175"/>
      <c r="B26" s="175"/>
      <c r="C26" s="175"/>
      <c r="D26" s="175"/>
      <c r="E26" s="175"/>
      <c r="F26" s="175"/>
      <c r="G26" s="175"/>
      <c r="H26" s="176"/>
      <c r="I26" s="176"/>
      <c r="J26" s="175"/>
    </row>
    <row r="27" spans="1:11">
      <c r="A27" s="2" t="s">
        <v>286</v>
      </c>
      <c r="B27" s="2" t="str">
        <f>PROVISIONALES!A7</f>
        <v>1.1.1.2</v>
      </c>
      <c r="C27" s="2" t="s">
        <v>144</v>
      </c>
      <c r="D27" s="2"/>
      <c r="E27" s="2"/>
      <c r="F27" s="2"/>
      <c r="G27" s="2"/>
      <c r="H27" s="2"/>
      <c r="I27" s="2"/>
    </row>
    <row r="28" spans="1:11">
      <c r="A28" s="2" t="s">
        <v>287</v>
      </c>
      <c r="B28" s="2" t="s">
        <v>288</v>
      </c>
      <c r="C28" s="4" t="s">
        <v>289</v>
      </c>
      <c r="D28" s="5">
        <v>40</v>
      </c>
      <c r="E28" s="4" t="s">
        <v>290</v>
      </c>
      <c r="F28" s="5">
        <f>D28</f>
        <v>40</v>
      </c>
      <c r="G28" s="2" t="s">
        <v>291</v>
      </c>
      <c r="I28" s="4" t="s">
        <v>158</v>
      </c>
      <c r="J28" s="6">
        <f>J34++J46+J49</f>
        <v>144.65</v>
      </c>
    </row>
    <row r="29" spans="1:11">
      <c r="A29" s="2" t="s">
        <v>292</v>
      </c>
      <c r="B29" s="2" t="s">
        <v>293</v>
      </c>
      <c r="F29" s="4" t="s">
        <v>127</v>
      </c>
      <c r="G29" s="4" t="s">
        <v>294</v>
      </c>
      <c r="H29" s="4" t="s">
        <v>295</v>
      </c>
      <c r="I29" s="4" t="s">
        <v>296</v>
      </c>
      <c r="J29" s="4" t="s">
        <v>297</v>
      </c>
    </row>
    <row r="30" spans="1:11">
      <c r="B30" s="7" t="s">
        <v>298</v>
      </c>
    </row>
    <row r="31" spans="1:11">
      <c r="B31" t="s">
        <v>299</v>
      </c>
      <c r="F31" s="8" t="s">
        <v>300</v>
      </c>
      <c r="G31" s="9">
        <v>1</v>
      </c>
      <c r="H31" s="9">
        <f>ROUND(G31*8/$D$28,4)</f>
        <v>0.2</v>
      </c>
      <c r="I31" s="12">
        <v>28.94</v>
      </c>
      <c r="J31" s="12">
        <f>ROUND(H31*I31,2)</f>
        <v>5.79</v>
      </c>
      <c r="K31">
        <v>47</v>
      </c>
    </row>
    <row r="32" spans="1:11">
      <c r="B32" t="s">
        <v>301</v>
      </c>
      <c r="F32" s="8" t="s">
        <v>300</v>
      </c>
      <c r="G32" s="9">
        <v>1</v>
      </c>
      <c r="H32" s="9">
        <f>ROUND(G32*8/$D$28,4)</f>
        <v>0.2</v>
      </c>
      <c r="I32" s="12">
        <v>22.66</v>
      </c>
      <c r="J32" s="12">
        <f>ROUND(H32*I32,2)</f>
        <v>4.53</v>
      </c>
      <c r="K32">
        <v>47</v>
      </c>
    </row>
    <row r="33" spans="2:11">
      <c r="B33" t="s">
        <v>302</v>
      </c>
      <c r="F33" s="8" t="s">
        <v>300</v>
      </c>
      <c r="G33" s="9">
        <v>3</v>
      </c>
      <c r="H33" s="9">
        <f>ROUND(G33*8/$D$28,4)</f>
        <v>0.6</v>
      </c>
      <c r="I33" s="12">
        <v>20.51</v>
      </c>
      <c r="J33" s="12">
        <f>ROUND(H33*I33,2)</f>
        <v>12.31</v>
      </c>
      <c r="K33">
        <v>47</v>
      </c>
    </row>
    <row r="34" spans="2:11">
      <c r="H34" s="9"/>
      <c r="I34" s="12"/>
      <c r="J34" s="6">
        <f>ROUND(SUM(J31:J33),2)</f>
        <v>22.63</v>
      </c>
    </row>
    <row r="35" spans="2:11">
      <c r="B35" s="7" t="s">
        <v>303</v>
      </c>
      <c r="H35" s="9"/>
      <c r="I35" s="12"/>
    </row>
    <row r="36" spans="2:11">
      <c r="B36" t="s">
        <v>304</v>
      </c>
      <c r="F36" s="8" t="s">
        <v>305</v>
      </c>
      <c r="G36" s="9"/>
      <c r="H36" s="9">
        <v>1.25</v>
      </c>
      <c r="I36" s="12">
        <v>2.64</v>
      </c>
      <c r="J36" s="12">
        <f>ROUND(H36*I36,2)</f>
        <v>3.3</v>
      </c>
      <c r="K36">
        <v>2</v>
      </c>
    </row>
    <row r="37" spans="2:11">
      <c r="B37" t="s">
        <v>306</v>
      </c>
      <c r="F37" s="8" t="s">
        <v>307</v>
      </c>
      <c r="G37" s="9"/>
      <c r="H37" s="9">
        <v>1.8</v>
      </c>
      <c r="I37" s="12">
        <v>14.15</v>
      </c>
      <c r="J37" s="12">
        <f>ROUND(H37*I37,2)</f>
        <v>25.47</v>
      </c>
      <c r="K37">
        <v>56</v>
      </c>
    </row>
    <row r="38" spans="2:11">
      <c r="B38" t="s">
        <v>308</v>
      </c>
      <c r="F38" s="8" t="s">
        <v>158</v>
      </c>
      <c r="G38" s="9"/>
      <c r="H38" s="9">
        <v>0.2</v>
      </c>
      <c r="I38" s="12">
        <v>55</v>
      </c>
      <c r="J38" s="12">
        <f>ROUND(H38*I38,2)</f>
        <v>11</v>
      </c>
      <c r="K38">
        <v>26</v>
      </c>
    </row>
    <row r="39" spans="2:11">
      <c r="B39" t="s">
        <v>309</v>
      </c>
      <c r="F39" s="8" t="s">
        <v>305</v>
      </c>
      <c r="H39" s="9">
        <v>0.06</v>
      </c>
      <c r="I39" s="12">
        <v>10.93</v>
      </c>
      <c r="J39" s="12">
        <f>ROUND(H39*I39,2)</f>
        <v>0.66</v>
      </c>
      <c r="K39">
        <v>2</v>
      </c>
    </row>
    <row r="40" spans="2:11">
      <c r="B40" t="s">
        <v>310</v>
      </c>
      <c r="F40" s="8" t="s">
        <v>305</v>
      </c>
      <c r="H40" s="9">
        <v>7.0999999999999994E-2</v>
      </c>
      <c r="I40" s="12">
        <v>5.51</v>
      </c>
      <c r="J40" s="12">
        <f>ROUND(H40*I40,2)</f>
        <v>0.39</v>
      </c>
      <c r="K40">
        <v>2</v>
      </c>
    </row>
    <row r="41" spans="2:11">
      <c r="B41" t="s">
        <v>321</v>
      </c>
      <c r="F41" s="8" t="s">
        <v>212</v>
      </c>
      <c r="H41" s="9">
        <v>0.19</v>
      </c>
      <c r="I41" s="12">
        <v>70.92</v>
      </c>
      <c r="J41" s="12">
        <f>ROUND(H41*I41,2)</f>
        <v>13.47</v>
      </c>
      <c r="K41">
        <v>38</v>
      </c>
    </row>
    <row r="42" spans="2:11">
      <c r="B42" t="s">
        <v>312</v>
      </c>
      <c r="F42" s="8" t="s">
        <v>307</v>
      </c>
      <c r="H42" s="9">
        <v>0.53</v>
      </c>
      <c r="I42" s="12">
        <v>27.88</v>
      </c>
      <c r="J42" s="12">
        <f>ROUND(H42*I42,2)</f>
        <v>14.78</v>
      </c>
      <c r="K42">
        <v>44</v>
      </c>
    </row>
    <row r="43" spans="2:11">
      <c r="B43" t="s">
        <v>313</v>
      </c>
      <c r="F43" s="8" t="s">
        <v>314</v>
      </c>
      <c r="H43" s="9">
        <v>0.2374</v>
      </c>
      <c r="I43" s="12">
        <v>32.200000000000003</v>
      </c>
      <c r="J43" s="12">
        <f>ROUND(H43*I43,2)</f>
        <v>7.64</v>
      </c>
      <c r="K43">
        <v>30</v>
      </c>
    </row>
    <row r="44" spans="2:11">
      <c r="B44" t="s">
        <v>315</v>
      </c>
      <c r="F44" s="8" t="s">
        <v>316</v>
      </c>
      <c r="H44" s="9">
        <v>1.0920000000000001</v>
      </c>
      <c r="I44" s="12">
        <v>24.52</v>
      </c>
      <c r="J44" s="12">
        <f>ROUND(H44*I44,2)</f>
        <v>26.78</v>
      </c>
      <c r="K44">
        <v>21</v>
      </c>
    </row>
    <row r="45" spans="2:11">
      <c r="B45" t="s">
        <v>317</v>
      </c>
      <c r="F45" s="8" t="s">
        <v>314</v>
      </c>
      <c r="H45" s="9">
        <v>3</v>
      </c>
      <c r="I45" s="12">
        <v>5.8</v>
      </c>
      <c r="J45" s="12">
        <f>ROUND(H45*I45,2)</f>
        <v>17.399999999999999</v>
      </c>
      <c r="K45">
        <v>43</v>
      </c>
    </row>
    <row r="46" spans="2:11">
      <c r="F46" s="8"/>
      <c r="H46" s="9"/>
      <c r="I46" s="12"/>
      <c r="J46" s="6">
        <f>ROUND(SUM(J36:J45),2)</f>
        <v>120.89</v>
      </c>
    </row>
    <row r="47" spans="2:11">
      <c r="B47" s="7" t="s">
        <v>318</v>
      </c>
      <c r="H47" s="9"/>
    </row>
    <row r="48" spans="2:11">
      <c r="B48" t="s">
        <v>319</v>
      </c>
      <c r="F48" s="8" t="s">
        <v>320</v>
      </c>
      <c r="H48" s="9">
        <v>5</v>
      </c>
      <c r="I48" s="12">
        <f>ROUND(J34,2)</f>
        <v>22.63</v>
      </c>
      <c r="J48" s="12">
        <f>ROUND(H48%*I48,2)</f>
        <v>1.1299999999999999</v>
      </c>
      <c r="K48">
        <v>37</v>
      </c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6">
        <f>ROUND(SUM(J48),2)</f>
        <v>1.1299999999999999</v>
      </c>
    </row>
    <row r="51" spans="1:11">
      <c r="A51" s="2" t="s">
        <v>286</v>
      </c>
      <c r="B51" s="2" t="str">
        <f>PROVISIONALES!A8</f>
        <v>1.1.1.3</v>
      </c>
      <c r="C51" s="2" t="s">
        <v>146</v>
      </c>
      <c r="D51" s="2"/>
      <c r="E51" s="2"/>
      <c r="F51" s="2"/>
      <c r="G51" s="2"/>
      <c r="H51" s="2"/>
      <c r="I51" s="2"/>
    </row>
    <row r="52" spans="1:11">
      <c r="A52" s="2" t="s">
        <v>287</v>
      </c>
      <c r="B52" s="2" t="s">
        <v>288</v>
      </c>
      <c r="C52" s="4" t="s">
        <v>289</v>
      </c>
      <c r="D52" s="5">
        <v>35</v>
      </c>
      <c r="E52" s="4" t="s">
        <v>290</v>
      </c>
      <c r="F52" s="5">
        <f>D52</f>
        <v>35</v>
      </c>
      <c r="G52" s="2" t="s">
        <v>291</v>
      </c>
      <c r="I52" s="4" t="s">
        <v>158</v>
      </c>
      <c r="J52" s="6">
        <f>J58++J70+J73</f>
        <v>148.04</v>
      </c>
    </row>
    <row r="53" spans="1:11">
      <c r="A53" s="2" t="s">
        <v>292</v>
      </c>
      <c r="B53" s="2" t="s">
        <v>293</v>
      </c>
      <c r="F53" s="4" t="s">
        <v>127</v>
      </c>
      <c r="G53" s="4" t="s">
        <v>294</v>
      </c>
      <c r="H53" s="4" t="s">
        <v>295</v>
      </c>
      <c r="I53" s="4" t="s">
        <v>296</v>
      </c>
      <c r="J53" s="4" t="s">
        <v>297</v>
      </c>
    </row>
    <row r="54" spans="1:11">
      <c r="B54" s="7" t="s">
        <v>298</v>
      </c>
    </row>
    <row r="55" spans="1:11">
      <c r="B55" t="s">
        <v>299</v>
      </c>
      <c r="F55" s="8" t="s">
        <v>300</v>
      </c>
      <c r="G55" s="9">
        <v>1</v>
      </c>
      <c r="H55" s="9">
        <f>ROUND(G55*8/$D$52,4)</f>
        <v>0.2286</v>
      </c>
      <c r="I55" s="12">
        <v>28.94</v>
      </c>
      <c r="J55" s="12">
        <f>ROUND(H55*I55,2)</f>
        <v>6.62</v>
      </c>
      <c r="K55">
        <v>47</v>
      </c>
    </row>
    <row r="56" spans="1:11">
      <c r="B56" t="s">
        <v>301</v>
      </c>
      <c r="F56" s="8" t="s">
        <v>300</v>
      </c>
      <c r="G56" s="9">
        <v>1</v>
      </c>
      <c r="H56" s="9">
        <f>ROUND(G56*8/$D$52,4)</f>
        <v>0.2286</v>
      </c>
      <c r="I56" s="12">
        <v>22.66</v>
      </c>
      <c r="J56" s="12">
        <f>ROUND(H56*I56,2)</f>
        <v>5.18</v>
      </c>
      <c r="K56">
        <v>47</v>
      </c>
    </row>
    <row r="57" spans="1:11">
      <c r="B57" t="s">
        <v>302</v>
      </c>
      <c r="F57" s="8" t="s">
        <v>300</v>
      </c>
      <c r="G57" s="9">
        <v>3</v>
      </c>
      <c r="H57" s="9">
        <f>ROUND(G57*8/$D$52,4)</f>
        <v>0.68569999999999998</v>
      </c>
      <c r="I57" s="12">
        <v>20.51</v>
      </c>
      <c r="J57" s="12">
        <f>ROUND(H57*I57,2)</f>
        <v>14.06</v>
      </c>
      <c r="K57">
        <v>47</v>
      </c>
    </row>
    <row r="58" spans="1:11">
      <c r="H58" s="9"/>
      <c r="I58" s="12"/>
      <c r="J58" s="6">
        <f>ROUND(SUM(J55:J57),2)</f>
        <v>25.86</v>
      </c>
    </row>
    <row r="59" spans="1:11">
      <c r="B59" s="7" t="s">
        <v>303</v>
      </c>
      <c r="H59" s="9"/>
      <c r="I59" s="12"/>
    </row>
    <row r="60" spans="1:11">
      <c r="B60" t="s">
        <v>304</v>
      </c>
      <c r="F60" s="8" t="s">
        <v>305</v>
      </c>
      <c r="G60" s="9"/>
      <c r="H60" s="9">
        <v>1.25</v>
      </c>
      <c r="I60" s="12">
        <v>2.64</v>
      </c>
      <c r="J60" s="12">
        <f>ROUND(H60*I60,2)</f>
        <v>3.3</v>
      </c>
      <c r="K60">
        <v>2</v>
      </c>
    </row>
    <row r="61" spans="1:11">
      <c r="B61" t="s">
        <v>306</v>
      </c>
      <c r="F61" s="8" t="s">
        <v>307</v>
      </c>
      <c r="G61" s="9"/>
      <c r="H61" s="9">
        <v>1.8</v>
      </c>
      <c r="I61" s="12">
        <v>14.15</v>
      </c>
      <c r="J61" s="12">
        <f>ROUND(H61*I61,2)</f>
        <v>25.47</v>
      </c>
      <c r="K61">
        <v>56</v>
      </c>
    </row>
    <row r="62" spans="1:11">
      <c r="B62" t="s">
        <v>308</v>
      </c>
      <c r="F62" s="8" t="s">
        <v>158</v>
      </c>
      <c r="G62" s="9"/>
      <c r="H62" s="9">
        <v>0.2</v>
      </c>
      <c r="I62" s="12">
        <v>55</v>
      </c>
      <c r="J62" s="12">
        <f>ROUND(H62*I62,2)</f>
        <v>11</v>
      </c>
      <c r="K62">
        <v>26</v>
      </c>
    </row>
    <row r="63" spans="1:11">
      <c r="B63" t="s">
        <v>309</v>
      </c>
      <c r="F63" s="8" t="s">
        <v>305</v>
      </c>
      <c r="H63" s="9">
        <v>0.06</v>
      </c>
      <c r="I63" s="12">
        <v>10.93</v>
      </c>
      <c r="J63" s="12">
        <f>ROUND(H63*I63,2)</f>
        <v>0.66</v>
      </c>
      <c r="K63">
        <v>2</v>
      </c>
    </row>
    <row r="64" spans="1:11">
      <c r="B64" t="s">
        <v>310</v>
      </c>
      <c r="F64" s="8" t="s">
        <v>305</v>
      </c>
      <c r="H64" s="9">
        <v>7.0999999999999994E-2</v>
      </c>
      <c r="I64" s="12">
        <v>5.51</v>
      </c>
      <c r="J64" s="12">
        <f>ROUND(H64*I64,2)</f>
        <v>0.39</v>
      </c>
      <c r="K64">
        <v>2</v>
      </c>
    </row>
    <row r="65" spans="1:11">
      <c r="B65" t="s">
        <v>321</v>
      </c>
      <c r="F65" s="8" t="s">
        <v>212</v>
      </c>
      <c r="H65" s="9">
        <v>0.19</v>
      </c>
      <c r="I65" s="12">
        <v>70.92</v>
      </c>
      <c r="J65" s="12">
        <f>ROUND(H65*I65,2)</f>
        <v>13.47</v>
      </c>
      <c r="K65">
        <v>38</v>
      </c>
    </row>
    <row r="66" spans="1:11">
      <c r="B66" t="s">
        <v>312</v>
      </c>
      <c r="F66" s="8" t="s">
        <v>307</v>
      </c>
      <c r="H66" s="9">
        <v>0.53</v>
      </c>
      <c r="I66" s="12">
        <v>27.88</v>
      </c>
      <c r="J66" s="12">
        <f>ROUND(H66*I66,2)</f>
        <v>14.78</v>
      </c>
      <c r="K66">
        <v>44</v>
      </c>
    </row>
    <row r="67" spans="1:11">
      <c r="B67" t="s">
        <v>313</v>
      </c>
      <c r="F67" s="8" t="s">
        <v>314</v>
      </c>
      <c r="H67" s="9">
        <v>0.2374</v>
      </c>
      <c r="I67" s="12">
        <v>32.200000000000003</v>
      </c>
      <c r="J67" s="12">
        <f>ROUND(H67*I67,2)</f>
        <v>7.64</v>
      </c>
      <c r="K67">
        <v>30</v>
      </c>
    </row>
    <row r="68" spans="1:11">
      <c r="B68" t="s">
        <v>315</v>
      </c>
      <c r="F68" s="8" t="s">
        <v>316</v>
      </c>
      <c r="H68" s="9">
        <v>1.0920000000000001</v>
      </c>
      <c r="I68" s="12">
        <v>24.52</v>
      </c>
      <c r="J68" s="12">
        <f>ROUND(H68*I68,2)</f>
        <v>26.78</v>
      </c>
      <c r="K68">
        <v>21</v>
      </c>
    </row>
    <row r="69" spans="1:11">
      <c r="B69" t="s">
        <v>317</v>
      </c>
      <c r="F69" s="8" t="s">
        <v>314</v>
      </c>
      <c r="H69" s="9">
        <v>3</v>
      </c>
      <c r="I69" s="12">
        <v>5.8</v>
      </c>
      <c r="J69" s="12">
        <f>ROUND(H69*I69,2)</f>
        <v>17.399999999999999</v>
      </c>
      <c r="K69">
        <v>43</v>
      </c>
    </row>
    <row r="70" spans="1:11">
      <c r="F70" s="8"/>
      <c r="H70" s="9"/>
      <c r="I70" s="12"/>
      <c r="J70" s="6">
        <f>ROUND(SUM(J60:J69),2)</f>
        <v>120.89</v>
      </c>
    </row>
    <row r="71" spans="1:11">
      <c r="B71" s="7" t="s">
        <v>318</v>
      </c>
      <c r="H71" s="9"/>
    </row>
    <row r="72" spans="1:11">
      <c r="B72" t="s">
        <v>319</v>
      </c>
      <c r="F72" s="8" t="s">
        <v>320</v>
      </c>
      <c r="H72" s="9">
        <v>5</v>
      </c>
      <c r="I72" s="12">
        <f>ROUND(J58,2)</f>
        <v>25.86</v>
      </c>
      <c r="J72" s="12">
        <f>ROUND(H72%*I72,2)</f>
        <v>1.29</v>
      </c>
      <c r="K72">
        <v>37</v>
      </c>
    </row>
    <row r="73" spans="1:11">
      <c r="A73" s="14"/>
      <c r="B73" s="14"/>
      <c r="C73" s="14"/>
      <c r="D73" s="14"/>
      <c r="E73" s="14"/>
      <c r="F73" s="14"/>
      <c r="G73" s="14"/>
      <c r="H73" s="14"/>
      <c r="I73" s="14"/>
      <c r="J73" s="16">
        <f>ROUND(SUM(J72),2)</f>
        <v>1.29</v>
      </c>
    </row>
    <row r="74" spans="1:11">
      <c r="J74" s="6"/>
    </row>
    <row r="75" spans="1:11">
      <c r="A75" s="2" t="s">
        <v>286</v>
      </c>
      <c r="B75" s="2" t="str">
        <f>PROVISIONALES!A9</f>
        <v>1.1.1.4</v>
      </c>
      <c r="C75" s="2" t="s">
        <v>148</v>
      </c>
      <c r="D75" s="2"/>
      <c r="E75" s="2"/>
      <c r="F75" s="2"/>
      <c r="G75" s="2"/>
      <c r="H75" s="2"/>
      <c r="I75" s="2"/>
    </row>
    <row r="76" spans="1:11">
      <c r="A76" s="2" t="s">
        <v>287</v>
      </c>
      <c r="B76" s="2" t="s">
        <v>288</v>
      </c>
      <c r="C76" s="4" t="s">
        <v>289</v>
      </c>
      <c r="D76" s="5">
        <v>30</v>
      </c>
      <c r="E76" s="4" t="s">
        <v>290</v>
      </c>
      <c r="F76" s="5">
        <f>D76</f>
        <v>30</v>
      </c>
      <c r="G76" s="2" t="s">
        <v>291</v>
      </c>
      <c r="I76" s="4" t="s">
        <v>158</v>
      </c>
      <c r="J76" s="6">
        <f>J82+J94+J97</f>
        <v>152.57</v>
      </c>
    </row>
    <row r="77" spans="1:11">
      <c r="A77" s="2" t="s">
        <v>292</v>
      </c>
      <c r="B77" s="2" t="s">
        <v>293</v>
      </c>
      <c r="F77" s="4" t="s">
        <v>127</v>
      </c>
      <c r="G77" s="4" t="s">
        <v>294</v>
      </c>
      <c r="H77" s="4" t="s">
        <v>295</v>
      </c>
      <c r="I77" s="4" t="s">
        <v>296</v>
      </c>
      <c r="J77" s="4" t="s">
        <v>297</v>
      </c>
    </row>
    <row r="78" spans="1:11">
      <c r="B78" s="7" t="s">
        <v>298</v>
      </c>
    </row>
    <row r="79" spans="1:11">
      <c r="B79" t="s">
        <v>299</v>
      </c>
      <c r="F79" s="8" t="s">
        <v>300</v>
      </c>
      <c r="G79" s="9">
        <v>1</v>
      </c>
      <c r="H79" s="9">
        <f>ROUND(G79*8/$D$76,4)</f>
        <v>0.26669999999999999</v>
      </c>
      <c r="I79" s="12">
        <v>28.94</v>
      </c>
      <c r="J79" s="12">
        <f>ROUND(H79*I79,2)</f>
        <v>7.72</v>
      </c>
      <c r="K79">
        <v>47</v>
      </c>
    </row>
    <row r="80" spans="1:11">
      <c r="B80" t="s">
        <v>301</v>
      </c>
      <c r="F80" s="8" t="s">
        <v>300</v>
      </c>
      <c r="G80" s="9">
        <v>1</v>
      </c>
      <c r="H80" s="9">
        <f>ROUND(G80*8/$D$76,4)</f>
        <v>0.26669999999999999</v>
      </c>
      <c r="I80" s="12">
        <v>22.66</v>
      </c>
      <c r="J80" s="12">
        <f>ROUND(H80*I80,2)</f>
        <v>6.04</v>
      </c>
      <c r="K80">
        <v>47</v>
      </c>
    </row>
    <row r="81" spans="2:11">
      <c r="B81" t="s">
        <v>302</v>
      </c>
      <c r="F81" s="8" t="s">
        <v>300</v>
      </c>
      <c r="G81" s="9">
        <v>3</v>
      </c>
      <c r="H81" s="9">
        <f>ROUND(G81*8/$D$76,4)</f>
        <v>0.8</v>
      </c>
      <c r="I81" s="12">
        <v>20.51</v>
      </c>
      <c r="J81" s="12">
        <f>ROUND(H81*I81,2)</f>
        <v>16.41</v>
      </c>
      <c r="K81">
        <v>47</v>
      </c>
    </row>
    <row r="82" spans="2:11">
      <c r="H82" s="9"/>
      <c r="J82" s="6">
        <f>ROUND(SUM(J79:J81),2)</f>
        <v>30.17</v>
      </c>
    </row>
    <row r="83" spans="2:11">
      <c r="B83" s="7" t="s">
        <v>303</v>
      </c>
      <c r="H83" s="9"/>
    </row>
    <row r="84" spans="2:11">
      <c r="B84" t="s">
        <v>304</v>
      </c>
      <c r="F84" s="8" t="s">
        <v>305</v>
      </c>
      <c r="G84" s="9"/>
      <c r="H84" s="9">
        <v>1.25</v>
      </c>
      <c r="I84" s="12">
        <v>2.64</v>
      </c>
      <c r="J84" s="12">
        <f>ROUND(H84*I84,2)</f>
        <v>3.3</v>
      </c>
      <c r="K84">
        <v>2</v>
      </c>
    </row>
    <row r="85" spans="2:11">
      <c r="B85" t="s">
        <v>306</v>
      </c>
      <c r="F85" s="8" t="s">
        <v>307</v>
      </c>
      <c r="G85" s="9"/>
      <c r="H85" s="9">
        <v>1.8</v>
      </c>
      <c r="I85">
        <v>14.15</v>
      </c>
      <c r="J85" s="12">
        <f>ROUND(H85*I85,2)</f>
        <v>25.47</v>
      </c>
      <c r="K85">
        <v>56</v>
      </c>
    </row>
    <row r="86" spans="2:11">
      <c r="B86" t="s">
        <v>308</v>
      </c>
      <c r="F86" s="8" t="s">
        <v>158</v>
      </c>
      <c r="G86" s="9"/>
      <c r="H86" s="9">
        <v>0.2</v>
      </c>
      <c r="I86">
        <v>55</v>
      </c>
      <c r="J86" s="12">
        <f>ROUND(H86*I86,2)</f>
        <v>11</v>
      </c>
      <c r="K86">
        <v>26</v>
      </c>
    </row>
    <row r="87" spans="2:11">
      <c r="B87" t="s">
        <v>309</v>
      </c>
      <c r="F87" s="8" t="s">
        <v>305</v>
      </c>
      <c r="H87" s="9">
        <v>0.06</v>
      </c>
      <c r="I87">
        <v>10.93</v>
      </c>
      <c r="J87" s="12">
        <f>ROUND(H87*I87,2)</f>
        <v>0.66</v>
      </c>
      <c r="K87">
        <v>2</v>
      </c>
    </row>
    <row r="88" spans="2:11">
      <c r="B88" t="s">
        <v>310</v>
      </c>
      <c r="F88" s="8" t="s">
        <v>305</v>
      </c>
      <c r="H88" s="9">
        <v>7.0999999999999994E-2</v>
      </c>
      <c r="I88" s="12">
        <v>5.51</v>
      </c>
      <c r="J88" s="12">
        <f>ROUND(H88*I88,2)</f>
        <v>0.39</v>
      </c>
      <c r="K88">
        <v>2</v>
      </c>
    </row>
    <row r="89" spans="2:11">
      <c r="B89" t="s">
        <v>321</v>
      </c>
      <c r="F89" s="8" t="s">
        <v>212</v>
      </c>
      <c r="H89" s="9">
        <v>0.19</v>
      </c>
      <c r="I89" s="12">
        <v>70.92</v>
      </c>
      <c r="J89" s="12">
        <f>ROUND(H89*I89,2)</f>
        <v>13.47</v>
      </c>
      <c r="K89">
        <v>38</v>
      </c>
    </row>
    <row r="90" spans="2:11">
      <c r="B90" t="s">
        <v>312</v>
      </c>
      <c r="F90" s="8" t="s">
        <v>307</v>
      </c>
      <c r="H90" s="9">
        <v>0.53</v>
      </c>
      <c r="I90">
        <v>27.88</v>
      </c>
      <c r="J90" s="12">
        <f>ROUND(H90*I90,2)</f>
        <v>14.78</v>
      </c>
      <c r="K90">
        <v>44</v>
      </c>
    </row>
    <row r="91" spans="2:11">
      <c r="B91" t="s">
        <v>313</v>
      </c>
      <c r="F91" s="8" t="s">
        <v>314</v>
      </c>
      <c r="H91" s="9">
        <v>0.2374</v>
      </c>
      <c r="I91">
        <v>32.200000000000003</v>
      </c>
      <c r="J91" s="12">
        <f>ROUND(H91*I91,2)</f>
        <v>7.64</v>
      </c>
      <c r="K91">
        <v>30</v>
      </c>
    </row>
    <row r="92" spans="2:11">
      <c r="B92" t="s">
        <v>315</v>
      </c>
      <c r="F92" s="8" t="s">
        <v>316</v>
      </c>
      <c r="H92" s="9">
        <v>1.0920000000000001</v>
      </c>
      <c r="I92" s="12">
        <v>24.52</v>
      </c>
      <c r="J92" s="12">
        <f>ROUND(H92*I92,2)</f>
        <v>26.78</v>
      </c>
      <c r="K92">
        <v>21</v>
      </c>
    </row>
    <row r="93" spans="2:11">
      <c r="B93" t="s">
        <v>317</v>
      </c>
      <c r="F93" s="8" t="s">
        <v>314</v>
      </c>
      <c r="H93" s="9">
        <v>3</v>
      </c>
      <c r="I93" s="12">
        <v>5.8</v>
      </c>
      <c r="J93" s="12">
        <f>ROUND(H93*I93,2)</f>
        <v>17.399999999999999</v>
      </c>
      <c r="K93">
        <v>43</v>
      </c>
    </row>
    <row r="94" spans="2:11">
      <c r="F94" s="8"/>
      <c r="H94" s="9"/>
      <c r="I94" s="12"/>
      <c r="J94" s="6">
        <f>ROUND(SUM(J84:J93),2)</f>
        <v>120.89</v>
      </c>
    </row>
    <row r="95" spans="2:11">
      <c r="B95" s="7" t="s">
        <v>318</v>
      </c>
      <c r="H95" s="9"/>
    </row>
    <row r="96" spans="2:11">
      <c r="B96" t="s">
        <v>319</v>
      </c>
      <c r="F96" s="8" t="s">
        <v>320</v>
      </c>
      <c r="H96" s="9">
        <v>5</v>
      </c>
      <c r="I96" s="12">
        <f>ROUND(J82,2)</f>
        <v>30.17</v>
      </c>
      <c r="J96" s="12">
        <f>ROUND(H96%*I96,2)</f>
        <v>1.51</v>
      </c>
      <c r="K96">
        <v>37</v>
      </c>
    </row>
    <row r="97" spans="1:11">
      <c r="A97" s="14"/>
      <c r="B97" s="14"/>
      <c r="C97" s="14"/>
      <c r="D97" s="14"/>
      <c r="E97" s="14"/>
      <c r="F97" s="14"/>
      <c r="G97" s="14"/>
      <c r="H97" s="14"/>
      <c r="I97" s="14"/>
      <c r="J97" s="16">
        <f>ROUND(SUM(J96),2)</f>
        <v>1.51</v>
      </c>
    </row>
    <row r="99" spans="1:11">
      <c r="A99" s="2" t="s">
        <v>286</v>
      </c>
      <c r="B99" s="2" t="str">
        <f>PROVISIONALES!A10</f>
        <v>1.1.1.5</v>
      </c>
      <c r="C99" s="2" t="s">
        <v>150</v>
      </c>
      <c r="D99" s="2"/>
      <c r="E99" s="2"/>
      <c r="F99" s="2"/>
      <c r="G99" s="2"/>
      <c r="H99" s="2"/>
      <c r="I99" s="2"/>
    </row>
    <row r="100" spans="1:11">
      <c r="A100" s="2" t="s">
        <v>287</v>
      </c>
      <c r="B100" s="2" t="s">
        <v>288</v>
      </c>
      <c r="C100" s="4" t="s">
        <v>289</v>
      </c>
      <c r="D100" s="5">
        <v>32</v>
      </c>
      <c r="E100" s="4" t="s">
        <v>290</v>
      </c>
      <c r="F100" s="5">
        <f>D100</f>
        <v>32</v>
      </c>
      <c r="G100" s="2" t="s">
        <v>291</v>
      </c>
      <c r="I100" s="4" t="s">
        <v>158</v>
      </c>
      <c r="J100" s="6">
        <f>J106++J118+J121</f>
        <v>206.2</v>
      </c>
    </row>
    <row r="101" spans="1:11">
      <c r="A101" s="2" t="s">
        <v>292</v>
      </c>
      <c r="B101" s="2" t="s">
        <v>293</v>
      </c>
      <c r="F101" s="4" t="s">
        <v>127</v>
      </c>
      <c r="G101" s="4" t="s">
        <v>294</v>
      </c>
      <c r="H101" s="4" t="s">
        <v>295</v>
      </c>
      <c r="I101" s="4" t="s">
        <v>296</v>
      </c>
      <c r="J101" s="4" t="s">
        <v>297</v>
      </c>
    </row>
    <row r="102" spans="1:11">
      <c r="B102" s="7" t="s">
        <v>298</v>
      </c>
    </row>
    <row r="103" spans="1:11">
      <c r="B103" t="s">
        <v>299</v>
      </c>
      <c r="F103" s="8" t="s">
        <v>300</v>
      </c>
      <c r="G103" s="9">
        <v>1</v>
      </c>
      <c r="H103" s="10">
        <f>ROUND(G103*8/$D$100,4)</f>
        <v>0.25</v>
      </c>
      <c r="I103" s="12">
        <v>28.94</v>
      </c>
      <c r="J103" s="12">
        <f>ROUND(H103*I103,2)</f>
        <v>7.24</v>
      </c>
      <c r="K103">
        <v>47</v>
      </c>
    </row>
    <row r="104" spans="1:11">
      <c r="B104" t="s">
        <v>301</v>
      </c>
      <c r="F104" s="8" t="s">
        <v>300</v>
      </c>
      <c r="G104" s="9">
        <v>1</v>
      </c>
      <c r="H104" s="10">
        <f>ROUND(G104*8/$D$100,4)</f>
        <v>0.25</v>
      </c>
      <c r="I104" s="12">
        <v>22.66</v>
      </c>
      <c r="J104" s="12">
        <f>ROUND(H104*I104,2)</f>
        <v>5.67</v>
      </c>
      <c r="K104">
        <v>47</v>
      </c>
    </row>
    <row r="105" spans="1:11">
      <c r="B105" t="s">
        <v>302</v>
      </c>
      <c r="F105" s="8" t="s">
        <v>300</v>
      </c>
      <c r="G105" s="9">
        <v>3</v>
      </c>
      <c r="H105" s="10">
        <f>ROUND(G105*8/$D$100,4)</f>
        <v>0.75</v>
      </c>
      <c r="I105" s="12">
        <v>20.51</v>
      </c>
      <c r="J105" s="12">
        <f>ROUND(H105*I105,2)</f>
        <v>15.38</v>
      </c>
      <c r="K105">
        <v>47</v>
      </c>
    </row>
    <row r="106" spans="1:11">
      <c r="J106" s="6">
        <f>ROUND(SUM(J103:J105),2)</f>
        <v>28.29</v>
      </c>
    </row>
    <row r="107" spans="1:11">
      <c r="B107" s="7" t="s">
        <v>303</v>
      </c>
    </row>
    <row r="108" spans="1:11">
      <c r="B108" t="s">
        <v>304</v>
      </c>
      <c r="F108" s="8" t="s">
        <v>305</v>
      </c>
      <c r="G108" s="9"/>
      <c r="H108" s="10">
        <v>1.25</v>
      </c>
      <c r="I108" s="12">
        <v>2.64</v>
      </c>
      <c r="J108" s="12">
        <f>ROUND(H108*I108,2)</f>
        <v>3.3</v>
      </c>
      <c r="K108">
        <v>2</v>
      </c>
    </row>
    <row r="109" spans="1:11">
      <c r="B109" t="s">
        <v>306</v>
      </c>
      <c r="F109" s="8" t="s">
        <v>307</v>
      </c>
      <c r="G109" s="9"/>
      <c r="H109" s="10">
        <v>1.8</v>
      </c>
      <c r="I109">
        <v>14.15</v>
      </c>
      <c r="J109" s="12">
        <f>ROUND(H109*I109,2)</f>
        <v>25.47</v>
      </c>
      <c r="K109">
        <v>56</v>
      </c>
    </row>
    <row r="110" spans="1:11">
      <c r="B110" t="s">
        <v>308</v>
      </c>
      <c r="F110" s="8" t="s">
        <v>158</v>
      </c>
      <c r="G110" s="9"/>
      <c r="H110" s="10">
        <v>0.2</v>
      </c>
      <c r="I110">
        <v>55</v>
      </c>
      <c r="J110" s="12">
        <f>ROUND(H110*I110,2)</f>
        <v>11</v>
      </c>
      <c r="K110">
        <v>26</v>
      </c>
    </row>
    <row r="111" spans="1:11">
      <c r="B111" t="s">
        <v>309</v>
      </c>
      <c r="F111" s="8" t="s">
        <v>305</v>
      </c>
      <c r="H111" s="10">
        <v>0.12</v>
      </c>
      <c r="I111">
        <v>10.93</v>
      </c>
      <c r="J111" s="12">
        <f>ROUND(H111*I111,2)</f>
        <v>1.31</v>
      </c>
      <c r="K111">
        <v>2</v>
      </c>
    </row>
    <row r="112" spans="1:11">
      <c r="B112" t="s">
        <v>310</v>
      </c>
      <c r="F112" s="8" t="s">
        <v>305</v>
      </c>
      <c r="H112" s="10">
        <v>0.05</v>
      </c>
      <c r="I112" s="12">
        <v>5.51</v>
      </c>
      <c r="J112" s="12">
        <f>ROUND(H112*I112,2)</f>
        <v>0.28000000000000003</v>
      </c>
      <c r="K112">
        <v>2</v>
      </c>
    </row>
    <row r="113" spans="1:11">
      <c r="B113" t="s">
        <v>322</v>
      </c>
      <c r="F113" s="8" t="s">
        <v>158</v>
      </c>
      <c r="H113">
        <v>0.04</v>
      </c>
      <c r="I113">
        <v>1567.8</v>
      </c>
      <c r="J113" s="12">
        <f>ROUND(H113*I113,2)</f>
        <v>62.71</v>
      </c>
      <c r="K113">
        <v>30</v>
      </c>
    </row>
    <row r="114" spans="1:11">
      <c r="B114" t="s">
        <v>321</v>
      </c>
      <c r="F114" s="8" t="s">
        <v>212</v>
      </c>
      <c r="H114" s="10">
        <v>0.19</v>
      </c>
      <c r="I114" s="12">
        <v>70.92</v>
      </c>
      <c r="J114" s="12">
        <f>ROUND(H114*I114,2)</f>
        <v>13.47</v>
      </c>
      <c r="K114">
        <v>38</v>
      </c>
    </row>
    <row r="115" spans="1:11">
      <c r="B115" t="s">
        <v>312</v>
      </c>
      <c r="F115" s="8" t="s">
        <v>307</v>
      </c>
      <c r="H115" s="10">
        <v>0.53</v>
      </c>
      <c r="I115">
        <v>27.88</v>
      </c>
      <c r="J115" s="12">
        <f>ROUND(H115*I115,2)</f>
        <v>14.78</v>
      </c>
      <c r="K115">
        <v>44</v>
      </c>
    </row>
    <row r="116" spans="1:11">
      <c r="B116" t="s">
        <v>315</v>
      </c>
      <c r="F116" s="8" t="s">
        <v>316</v>
      </c>
      <c r="H116" s="10">
        <v>1.0920000000000001</v>
      </c>
      <c r="I116" s="12">
        <v>24.52</v>
      </c>
      <c r="J116" s="12">
        <f>ROUND(H116*I116,2)</f>
        <v>26.78</v>
      </c>
      <c r="K116">
        <v>21</v>
      </c>
    </row>
    <row r="117" spans="1:11">
      <c r="B117" t="s">
        <v>317</v>
      </c>
      <c r="F117" s="8" t="s">
        <v>314</v>
      </c>
      <c r="H117" s="10">
        <v>3</v>
      </c>
      <c r="I117" s="12">
        <v>5.8</v>
      </c>
      <c r="J117" s="12">
        <f>ROUND(H117*I117,2)</f>
        <v>17.399999999999999</v>
      </c>
      <c r="K117">
        <v>43</v>
      </c>
    </row>
    <row r="118" spans="1:11">
      <c r="F118" s="8"/>
      <c r="H118" s="10"/>
      <c r="I118" s="12"/>
      <c r="J118" s="6">
        <f>ROUND(SUM(J108:J117),2)</f>
        <v>176.5</v>
      </c>
    </row>
    <row r="119" spans="1:11">
      <c r="B119" s="7" t="s">
        <v>318</v>
      </c>
    </row>
    <row r="120" spans="1:11">
      <c r="B120" t="s">
        <v>319</v>
      </c>
      <c r="F120" s="8" t="s">
        <v>320</v>
      </c>
      <c r="H120" s="10">
        <v>5</v>
      </c>
      <c r="I120" s="12">
        <f>ROUND(J106,2)</f>
        <v>28.29</v>
      </c>
      <c r="J120" s="12">
        <f>ROUND(H120%*I120,2)</f>
        <v>1.41</v>
      </c>
      <c r="K120">
        <v>37</v>
      </c>
    </row>
    <row r="121" spans="1:11">
      <c r="A121" s="14"/>
      <c r="B121" s="14"/>
      <c r="C121" s="14"/>
      <c r="D121" s="14"/>
      <c r="E121" s="14"/>
      <c r="F121" s="14"/>
      <c r="G121" s="14"/>
      <c r="H121" s="14"/>
      <c r="I121" s="14"/>
      <c r="J121" s="16">
        <f>ROUND(SUM(J120),2)</f>
        <v>1.41</v>
      </c>
    </row>
    <row r="123" spans="1:11">
      <c r="A123" s="2" t="s">
        <v>286</v>
      </c>
      <c r="B123" s="2" t="str">
        <f>PROVISIONALES!A11</f>
        <v>1.1.1.6</v>
      </c>
      <c r="C123" s="2" t="s">
        <v>152</v>
      </c>
      <c r="D123" s="2"/>
      <c r="E123" s="2"/>
      <c r="F123" s="2"/>
      <c r="G123" s="2"/>
      <c r="H123" s="2"/>
      <c r="I123" s="2"/>
    </row>
    <row r="124" spans="1:11">
      <c r="A124" s="2" t="s">
        <v>287</v>
      </c>
      <c r="B124" s="2" t="s">
        <v>323</v>
      </c>
      <c r="C124" s="4" t="s">
        <v>289</v>
      </c>
      <c r="D124" s="5">
        <v>30</v>
      </c>
      <c r="E124" s="4" t="s">
        <v>290</v>
      </c>
      <c r="F124" s="5">
        <f>D124</f>
        <v>30</v>
      </c>
      <c r="G124" s="2" t="s">
        <v>291</v>
      </c>
      <c r="I124" s="4" t="s">
        <v>153</v>
      </c>
      <c r="J124" s="286">
        <f>J129+J134+J137</f>
        <v>43.81</v>
      </c>
    </row>
    <row r="125" spans="1:11">
      <c r="A125" s="2" t="s">
        <v>292</v>
      </c>
      <c r="B125" s="2" t="s">
        <v>293</v>
      </c>
      <c r="F125" s="4" t="s">
        <v>127</v>
      </c>
      <c r="G125" s="4" t="s">
        <v>294</v>
      </c>
      <c r="H125" s="4" t="s">
        <v>295</v>
      </c>
      <c r="I125" s="4" t="s">
        <v>296</v>
      </c>
      <c r="J125" s="4" t="s">
        <v>297</v>
      </c>
    </row>
    <row r="126" spans="1:11">
      <c r="B126" s="7" t="s">
        <v>298</v>
      </c>
    </row>
    <row r="127" spans="1:11">
      <c r="B127" t="s">
        <v>301</v>
      </c>
      <c r="F127" s="8" t="s">
        <v>300</v>
      </c>
      <c r="G127" s="9">
        <v>1</v>
      </c>
      <c r="H127" s="10">
        <f>ROUND(G127*8/$D$124,4)</f>
        <v>0.26669999999999999</v>
      </c>
      <c r="I127" s="50">
        <v>22.66</v>
      </c>
      <c r="J127" s="12">
        <f>ROUND(H127*I127,2)</f>
        <v>6.04</v>
      </c>
      <c r="K127">
        <v>47</v>
      </c>
    </row>
    <row r="128" spans="1:11">
      <c r="B128" t="s">
        <v>302</v>
      </c>
      <c r="F128" s="8" t="s">
        <v>300</v>
      </c>
      <c r="G128" s="9">
        <v>1</v>
      </c>
      <c r="H128" s="10">
        <f>ROUND(G128*8/$D$124,4)</f>
        <v>0.26669999999999999</v>
      </c>
      <c r="I128" s="12">
        <v>20.51</v>
      </c>
      <c r="J128" s="12">
        <f>ROUND(H128*I128,2)</f>
        <v>5.47</v>
      </c>
      <c r="K128">
        <v>47</v>
      </c>
    </row>
    <row r="129" spans="1:11">
      <c r="J129" s="6">
        <f>ROUND(SUM(J127:J128),2)</f>
        <v>11.51</v>
      </c>
    </row>
    <row r="130" spans="1:11">
      <c r="B130" s="7" t="s">
        <v>303</v>
      </c>
    </row>
    <row r="131" spans="1:11">
      <c r="B131" t="s">
        <v>324</v>
      </c>
      <c r="F131" s="8" t="s">
        <v>325</v>
      </c>
      <c r="G131" s="9"/>
      <c r="H131" s="10">
        <v>1</v>
      </c>
      <c r="I131" s="12">
        <v>8.5</v>
      </c>
      <c r="J131" s="12">
        <f>ROUND(H131*I131,2)</f>
        <v>8.5</v>
      </c>
      <c r="K131">
        <v>39</v>
      </c>
    </row>
    <row r="132" spans="1:11">
      <c r="B132" t="s">
        <v>326</v>
      </c>
      <c r="F132" s="8" t="s">
        <v>305</v>
      </c>
      <c r="G132" s="9"/>
      <c r="H132" s="10">
        <v>0.05</v>
      </c>
      <c r="I132" s="12">
        <v>5.08</v>
      </c>
      <c r="J132" s="12">
        <f>ROUND(H132*I132,2)</f>
        <v>0.25</v>
      </c>
      <c r="K132">
        <v>2</v>
      </c>
    </row>
    <row r="133" spans="1:11">
      <c r="B133" t="s">
        <v>317</v>
      </c>
      <c r="F133" s="8" t="s">
        <v>314</v>
      </c>
      <c r="H133" s="10">
        <v>4</v>
      </c>
      <c r="I133" s="12">
        <v>5.8</v>
      </c>
      <c r="J133" s="12">
        <f>ROUND(H133*I133,2)</f>
        <v>23.2</v>
      </c>
      <c r="K133">
        <v>43</v>
      </c>
    </row>
    <row r="134" spans="1:11">
      <c r="J134" s="6">
        <f>ROUND(SUM(J131:J133),2)</f>
        <v>31.95</v>
      </c>
    </row>
    <row r="135" spans="1:11">
      <c r="B135" s="7" t="s">
        <v>327</v>
      </c>
    </row>
    <row r="136" spans="1:11">
      <c r="B136" t="s">
        <v>319</v>
      </c>
      <c r="F136" s="8" t="s">
        <v>320</v>
      </c>
      <c r="H136" s="10">
        <v>3</v>
      </c>
      <c r="I136" s="12">
        <f>ROUND(J129,2)</f>
        <v>11.51</v>
      </c>
      <c r="J136" s="12">
        <f>ROUND(H136%*I136,2)</f>
        <v>0.35</v>
      </c>
      <c r="K136">
        <v>37</v>
      </c>
    </row>
    <row r="137" spans="1:11">
      <c r="A137" s="14"/>
      <c r="B137" s="14"/>
      <c r="C137" s="14"/>
      <c r="D137" s="14"/>
      <c r="E137" s="14"/>
      <c r="F137" s="44"/>
      <c r="G137" s="45"/>
      <c r="H137" s="46"/>
      <c r="I137" s="104"/>
      <c r="J137" s="16">
        <f>ROUND(SUM(J136),2)</f>
        <v>0.35</v>
      </c>
    </row>
    <row r="139" spans="1:11">
      <c r="A139" s="2" t="s">
        <v>286</v>
      </c>
      <c r="B139" s="2" t="str">
        <f>PROVISIONALES!A12</f>
        <v>1.1.1.7</v>
      </c>
      <c r="C139" s="2" t="s">
        <v>155</v>
      </c>
      <c r="D139" s="2"/>
      <c r="E139" s="2"/>
      <c r="F139" s="2"/>
      <c r="G139" s="2"/>
      <c r="H139" s="2"/>
      <c r="I139" s="2"/>
    </row>
    <row r="140" spans="1:11">
      <c r="A140" s="2" t="s">
        <v>287</v>
      </c>
      <c r="B140" s="2" t="s">
        <v>288</v>
      </c>
      <c r="C140" s="4" t="s">
        <v>289</v>
      </c>
      <c r="D140" s="5">
        <v>20</v>
      </c>
      <c r="E140" s="4" t="s">
        <v>290</v>
      </c>
      <c r="F140" s="5">
        <f>D140</f>
        <v>20</v>
      </c>
      <c r="G140" s="2" t="s">
        <v>291</v>
      </c>
      <c r="I140" s="4" t="s">
        <v>158</v>
      </c>
      <c r="J140" s="6">
        <f>J145+J164+J167</f>
        <v>343.16999999999996</v>
      </c>
    </row>
    <row r="141" spans="1:11">
      <c r="A141" s="2" t="s">
        <v>292</v>
      </c>
      <c r="B141" s="2" t="s">
        <v>293</v>
      </c>
      <c r="F141" s="4" t="s">
        <v>127</v>
      </c>
      <c r="G141" s="4" t="s">
        <v>294</v>
      </c>
      <c r="H141" s="4" t="s">
        <v>295</v>
      </c>
      <c r="I141" s="4" t="s">
        <v>296</v>
      </c>
      <c r="J141" s="4" t="s">
        <v>297</v>
      </c>
    </row>
    <row r="142" spans="1:11">
      <c r="B142" s="7" t="s">
        <v>298</v>
      </c>
    </row>
    <row r="143" spans="1:11">
      <c r="B143" t="s">
        <v>299</v>
      </c>
      <c r="F143" s="8" t="s">
        <v>300</v>
      </c>
      <c r="G143" s="9">
        <v>1</v>
      </c>
      <c r="H143" s="9">
        <f>ROUND(G143*8/$D$140,4)</f>
        <v>0.4</v>
      </c>
      <c r="I143" s="12">
        <v>28.94</v>
      </c>
      <c r="J143" s="12">
        <f>ROUND(H143*I143,2)</f>
        <v>11.58</v>
      </c>
      <c r="K143">
        <v>47</v>
      </c>
    </row>
    <row r="144" spans="1:11">
      <c r="B144" t="s">
        <v>302</v>
      </c>
      <c r="F144" s="8" t="s">
        <v>300</v>
      </c>
      <c r="G144" s="9">
        <v>2</v>
      </c>
      <c r="H144" s="9">
        <f>ROUND(G144*8/$D$140,4)</f>
        <v>0.8</v>
      </c>
      <c r="I144" s="12">
        <v>20.51</v>
      </c>
      <c r="J144" s="12">
        <f>ROUND(H144*I144,2)</f>
        <v>16.41</v>
      </c>
      <c r="K144">
        <v>47</v>
      </c>
    </row>
    <row r="145" spans="2:11">
      <c r="H145" s="9"/>
      <c r="J145" s="6">
        <f>ROUND(SUM(J143:J144),2)</f>
        <v>27.99</v>
      </c>
    </row>
    <row r="146" spans="2:11">
      <c r="B146" s="7" t="s">
        <v>303</v>
      </c>
      <c r="H146" s="9"/>
    </row>
    <row r="147" spans="2:11">
      <c r="B147" t="s">
        <v>304</v>
      </c>
      <c r="F147" s="8" t="s">
        <v>305</v>
      </c>
      <c r="G147" s="9"/>
      <c r="H147" s="9">
        <v>1.25</v>
      </c>
      <c r="I147" s="12">
        <v>2.64</v>
      </c>
      <c r="J147" s="12">
        <f>ROUND(H147*I147,2)</f>
        <v>3.3</v>
      </c>
      <c r="K147">
        <v>2</v>
      </c>
    </row>
    <row r="148" spans="2:11">
      <c r="B148" t="s">
        <v>306</v>
      </c>
      <c r="F148" s="8" t="s">
        <v>307</v>
      </c>
      <c r="G148" s="9"/>
      <c r="H148" s="9">
        <v>0.85</v>
      </c>
      <c r="I148">
        <v>14.15</v>
      </c>
      <c r="J148" s="12">
        <f>ROUND(H148*I148,2)</f>
        <v>12.03</v>
      </c>
      <c r="K148">
        <v>56</v>
      </c>
    </row>
    <row r="149" spans="2:11">
      <c r="B149" t="s">
        <v>308</v>
      </c>
      <c r="F149" s="8" t="s">
        <v>158</v>
      </c>
      <c r="G149" s="9"/>
      <c r="H149" s="9">
        <v>0.2</v>
      </c>
      <c r="I149">
        <v>55</v>
      </c>
      <c r="J149" s="12">
        <f>ROUND(H149*I149,2)</f>
        <v>11</v>
      </c>
      <c r="K149">
        <v>26</v>
      </c>
    </row>
    <row r="150" spans="2:11">
      <c r="B150" t="s">
        <v>309</v>
      </c>
      <c r="F150" s="8" t="s">
        <v>305</v>
      </c>
      <c r="H150" s="9">
        <v>0.04</v>
      </c>
      <c r="I150">
        <v>10.93</v>
      </c>
      <c r="J150" s="12">
        <f>ROUND(H150*I150,2)</f>
        <v>0.44</v>
      </c>
      <c r="K150">
        <v>2</v>
      </c>
    </row>
    <row r="151" spans="2:11">
      <c r="B151" t="s">
        <v>310</v>
      </c>
      <c r="F151" s="8" t="s">
        <v>305</v>
      </c>
      <c r="H151" s="9">
        <v>7.0999999999999994E-2</v>
      </c>
      <c r="I151" s="12">
        <v>5.51</v>
      </c>
      <c r="J151" s="12">
        <f>ROUND(H151*I151,2)</f>
        <v>0.39</v>
      </c>
      <c r="K151">
        <v>2</v>
      </c>
    </row>
    <row r="152" spans="2:11">
      <c r="B152" t="s">
        <v>321</v>
      </c>
      <c r="F152" s="8" t="s">
        <v>212</v>
      </c>
      <c r="H152" s="9">
        <v>0.19</v>
      </c>
      <c r="I152" s="12">
        <v>70.92</v>
      </c>
      <c r="J152" s="12">
        <f>ROUND(H152*I152,2)</f>
        <v>13.47</v>
      </c>
      <c r="K152">
        <v>38</v>
      </c>
    </row>
    <row r="153" spans="2:11">
      <c r="B153" t="s">
        <v>312</v>
      </c>
      <c r="F153" s="8" t="s">
        <v>307</v>
      </c>
      <c r="H153" s="9">
        <v>0.53</v>
      </c>
      <c r="I153">
        <v>27.88</v>
      </c>
      <c r="J153" s="12">
        <f>ROUND(H153*I153,2)</f>
        <v>14.78</v>
      </c>
      <c r="K153">
        <v>44</v>
      </c>
    </row>
    <row r="154" spans="2:11">
      <c r="B154" t="s">
        <v>313</v>
      </c>
      <c r="F154" s="8" t="s">
        <v>314</v>
      </c>
      <c r="H154" s="9">
        <v>0.2374</v>
      </c>
      <c r="I154">
        <v>32.200000000000003</v>
      </c>
      <c r="J154" s="12">
        <f>ROUND(H154*I154,2)</f>
        <v>7.64</v>
      </c>
      <c r="K154">
        <v>30</v>
      </c>
    </row>
    <row r="155" spans="2:11">
      <c r="B155" t="s">
        <v>315</v>
      </c>
      <c r="F155" s="8" t="s">
        <v>316</v>
      </c>
      <c r="H155" s="9">
        <v>0.5</v>
      </c>
      <c r="I155" s="12">
        <v>24.52</v>
      </c>
      <c r="J155" s="12">
        <f>ROUND(H155*I155,2)</f>
        <v>12.26</v>
      </c>
      <c r="K155">
        <v>21</v>
      </c>
    </row>
    <row r="156" spans="2:11">
      <c r="B156" t="s">
        <v>317</v>
      </c>
      <c r="F156" s="8" t="s">
        <v>314</v>
      </c>
      <c r="H156" s="9">
        <v>3</v>
      </c>
      <c r="I156" s="12">
        <v>5.8</v>
      </c>
      <c r="J156" s="12">
        <f>ROUND(H156*I156,2)</f>
        <v>17.399999999999999</v>
      </c>
      <c r="K156">
        <v>43</v>
      </c>
    </row>
    <row r="157" spans="2:11">
      <c r="B157" t="s">
        <v>328</v>
      </c>
      <c r="F157" s="8" t="s">
        <v>158</v>
      </c>
      <c r="H157" s="9">
        <v>0.69399999999999995</v>
      </c>
      <c r="I157" s="12">
        <v>120</v>
      </c>
      <c r="J157" s="12">
        <f>ROUND(H157*I157,2)</f>
        <v>83.28</v>
      </c>
      <c r="K157">
        <v>10</v>
      </c>
    </row>
    <row r="158" spans="2:11">
      <c r="B158" t="s">
        <v>329</v>
      </c>
      <c r="F158" s="8" t="s">
        <v>153</v>
      </c>
      <c r="H158" s="9">
        <v>1.042</v>
      </c>
      <c r="I158" s="12">
        <v>25</v>
      </c>
      <c r="J158" s="12">
        <f>ROUND(H158*I158,2)</f>
        <v>26.05</v>
      </c>
      <c r="K158">
        <v>72</v>
      </c>
    </row>
    <row r="159" spans="2:11">
      <c r="B159" t="s">
        <v>330</v>
      </c>
      <c r="F159" s="8" t="s">
        <v>158</v>
      </c>
      <c r="H159" s="9">
        <v>0.69399999999999995</v>
      </c>
      <c r="I159" s="12">
        <v>18</v>
      </c>
      <c r="J159" s="12">
        <f>ROUND(H159*I159,2)</f>
        <v>12.49</v>
      </c>
      <c r="K159">
        <v>72</v>
      </c>
    </row>
    <row r="160" spans="2:11">
      <c r="B160" t="s">
        <v>331</v>
      </c>
      <c r="F160" s="8" t="s">
        <v>158</v>
      </c>
      <c r="H160" s="9">
        <v>0.13900000000000001</v>
      </c>
      <c r="I160" s="12">
        <v>15</v>
      </c>
      <c r="J160" s="12">
        <f>ROUND(H160*I160,2)</f>
        <v>2.09</v>
      </c>
      <c r="K160">
        <v>39</v>
      </c>
    </row>
    <row r="161" spans="1:11">
      <c r="B161" t="s">
        <v>332</v>
      </c>
      <c r="F161" s="8" t="s">
        <v>158</v>
      </c>
      <c r="H161" s="9">
        <v>0.69399999999999995</v>
      </c>
      <c r="I161" s="12">
        <v>80</v>
      </c>
      <c r="J161" s="12">
        <f>ROUND(H161*I161,2)</f>
        <v>55.52</v>
      </c>
      <c r="K161">
        <v>10</v>
      </c>
    </row>
    <row r="162" spans="1:11">
      <c r="B162" t="s">
        <v>333</v>
      </c>
      <c r="F162" s="8" t="s">
        <v>158</v>
      </c>
      <c r="H162" s="9">
        <v>0.69399999999999995</v>
      </c>
      <c r="I162" s="12">
        <v>40</v>
      </c>
      <c r="J162" s="12">
        <f>ROUND(H162*I162,2)</f>
        <v>27.76</v>
      </c>
      <c r="K162">
        <v>39</v>
      </c>
    </row>
    <row r="163" spans="1:11">
      <c r="B163" t="s">
        <v>334</v>
      </c>
      <c r="F163" s="8" t="s">
        <v>158</v>
      </c>
      <c r="H163" s="9">
        <v>0.69399999999999995</v>
      </c>
      <c r="I163" s="12">
        <v>20</v>
      </c>
      <c r="J163" s="12">
        <f>ROUND(H163*I163,2)</f>
        <v>13.88</v>
      </c>
      <c r="K163">
        <v>39</v>
      </c>
    </row>
    <row r="164" spans="1:11">
      <c r="J164" s="6">
        <f>ROUND(SUM(J147:J163),2)</f>
        <v>313.77999999999997</v>
      </c>
    </row>
    <row r="165" spans="1:11">
      <c r="B165" s="7" t="s">
        <v>318</v>
      </c>
    </row>
    <row r="166" spans="1:11">
      <c r="B166" t="s">
        <v>319</v>
      </c>
      <c r="F166" s="8" t="s">
        <v>320</v>
      </c>
      <c r="H166" s="10">
        <v>5</v>
      </c>
      <c r="I166" s="12">
        <f>J145</f>
        <v>27.99</v>
      </c>
      <c r="J166" s="12">
        <f>ROUND(H166%*I166,2)</f>
        <v>1.4</v>
      </c>
      <c r="K166">
        <v>37</v>
      </c>
    </row>
    <row r="167" spans="1:11">
      <c r="A167" s="14"/>
      <c r="B167" s="14"/>
      <c r="C167" s="14"/>
      <c r="D167" s="14"/>
      <c r="E167" s="14"/>
      <c r="F167" s="14"/>
      <c r="G167" s="14"/>
      <c r="H167" s="14"/>
      <c r="I167" s="14"/>
      <c r="J167" s="16">
        <f>ROUND(SUM(J166),2)</f>
        <v>1.4</v>
      </c>
    </row>
    <row r="169" spans="1:11">
      <c r="A169" s="2" t="s">
        <v>286</v>
      </c>
      <c r="B169" s="2" t="str">
        <f>PROVISIONALES!A13</f>
        <v>1.1.1.8</v>
      </c>
      <c r="C169" s="2" t="s">
        <v>157</v>
      </c>
      <c r="D169" s="2"/>
      <c r="E169" s="2"/>
      <c r="F169" s="2"/>
      <c r="G169" s="2"/>
      <c r="H169" s="2"/>
      <c r="I169" s="2"/>
    </row>
    <row r="170" spans="1:11">
      <c r="A170" s="2" t="s">
        <v>287</v>
      </c>
      <c r="B170" s="2" t="s">
        <v>335</v>
      </c>
      <c r="C170" s="4" t="s">
        <v>289</v>
      </c>
      <c r="D170" s="5">
        <v>1</v>
      </c>
      <c r="E170" s="4" t="s">
        <v>290</v>
      </c>
      <c r="F170" s="5">
        <f>D170</f>
        <v>1</v>
      </c>
      <c r="G170" s="2" t="s">
        <v>291</v>
      </c>
      <c r="I170" s="4" t="s">
        <v>158</v>
      </c>
      <c r="J170" s="6">
        <f>J176++J187+J190</f>
        <v>1453.77</v>
      </c>
    </row>
    <row r="171" spans="1:11">
      <c r="A171" s="2" t="s">
        <v>292</v>
      </c>
      <c r="B171" s="2" t="s">
        <v>293</v>
      </c>
      <c r="F171" s="4" t="s">
        <v>127</v>
      </c>
      <c r="G171" s="4" t="s">
        <v>294</v>
      </c>
      <c r="H171" s="4" t="s">
        <v>295</v>
      </c>
      <c r="I171" s="4" t="s">
        <v>296</v>
      </c>
      <c r="J171" s="4" t="s">
        <v>297</v>
      </c>
    </row>
    <row r="172" spans="1:11">
      <c r="B172" s="7" t="s">
        <v>298</v>
      </c>
    </row>
    <row r="173" spans="1:11">
      <c r="B173" t="s">
        <v>299</v>
      </c>
      <c r="F173" s="8" t="s">
        <v>300</v>
      </c>
      <c r="G173" s="9">
        <v>1</v>
      </c>
      <c r="H173" s="9">
        <f>ROUND(G173*8/$D$170,4)</f>
        <v>8</v>
      </c>
      <c r="I173" s="12">
        <v>28.94</v>
      </c>
      <c r="J173" s="12">
        <f>ROUND(H173*I173,2)</f>
        <v>231.52</v>
      </c>
      <c r="K173">
        <v>47</v>
      </c>
    </row>
    <row r="174" spans="1:11">
      <c r="B174" t="s">
        <v>301</v>
      </c>
      <c r="F174" s="8" t="s">
        <v>300</v>
      </c>
      <c r="G174" s="9">
        <v>0.5</v>
      </c>
      <c r="H174" s="9">
        <f>ROUND(G174*8/$D$170,4)</f>
        <v>4</v>
      </c>
      <c r="I174" s="12">
        <v>22.66</v>
      </c>
      <c r="J174" s="12">
        <f>ROUND(H174*I174,2)</f>
        <v>90.64</v>
      </c>
      <c r="K174">
        <v>47</v>
      </c>
    </row>
    <row r="175" spans="1:11">
      <c r="B175" t="s">
        <v>302</v>
      </c>
      <c r="F175" s="8" t="s">
        <v>300</v>
      </c>
      <c r="G175" s="9">
        <v>1</v>
      </c>
      <c r="H175" s="9">
        <f>ROUND(G175*8/$D$170,4)</f>
        <v>8</v>
      </c>
      <c r="I175" s="12">
        <v>20.51</v>
      </c>
      <c r="J175" s="12">
        <f>ROUND(H175*I175,2)</f>
        <v>164.08</v>
      </c>
      <c r="K175">
        <v>47</v>
      </c>
    </row>
    <row r="176" spans="1:11">
      <c r="H176" s="9"/>
      <c r="J176" s="6">
        <f>ROUND(SUM(J173:J175),2)</f>
        <v>486.24</v>
      </c>
    </row>
    <row r="177" spans="1:11">
      <c r="B177" s="7" t="s">
        <v>303</v>
      </c>
      <c r="H177" s="9"/>
    </row>
    <row r="178" spans="1:11">
      <c r="B178" t="s">
        <v>336</v>
      </c>
      <c r="F178" s="8" t="s">
        <v>158</v>
      </c>
      <c r="G178" s="9"/>
      <c r="H178" s="9">
        <v>1</v>
      </c>
      <c r="I178" s="12">
        <v>355.93</v>
      </c>
      <c r="J178" s="12">
        <f>ROUND(H178*I178,2)</f>
        <v>355.93</v>
      </c>
      <c r="K178">
        <v>49</v>
      </c>
    </row>
    <row r="179" spans="1:11">
      <c r="B179" t="s">
        <v>310</v>
      </c>
      <c r="F179" s="8" t="s">
        <v>305</v>
      </c>
      <c r="H179" s="9">
        <v>1.4</v>
      </c>
      <c r="I179" s="12">
        <v>5.51</v>
      </c>
      <c r="J179" s="12">
        <f>ROUND(H179*I179,2)</f>
        <v>7.71</v>
      </c>
      <c r="K179">
        <v>2</v>
      </c>
    </row>
    <row r="180" spans="1:11">
      <c r="B180" t="s">
        <v>321</v>
      </c>
      <c r="F180" s="8" t="s">
        <v>212</v>
      </c>
      <c r="H180" s="9">
        <v>0.252</v>
      </c>
      <c r="I180" s="12">
        <v>70.92</v>
      </c>
      <c r="J180" s="12">
        <f>ROUND(H180*I180,2)</f>
        <v>17.87</v>
      </c>
      <c r="K180">
        <v>38</v>
      </c>
    </row>
    <row r="181" spans="1:11">
      <c r="B181" t="s">
        <v>337</v>
      </c>
      <c r="F181" t="s">
        <v>158</v>
      </c>
      <c r="H181" s="9">
        <v>10</v>
      </c>
      <c r="I181">
        <v>3.9</v>
      </c>
      <c r="J181" s="12">
        <f>ROUND(H181*I181,2)</f>
        <v>39</v>
      </c>
      <c r="K181">
        <v>2</v>
      </c>
    </row>
    <row r="182" spans="1:11">
      <c r="B182" t="s">
        <v>338</v>
      </c>
      <c r="F182" s="8" t="s">
        <v>212</v>
      </c>
      <c r="H182" s="9">
        <v>0.252</v>
      </c>
      <c r="I182">
        <v>80</v>
      </c>
      <c r="J182" s="12">
        <f>ROUND(H182*I182,2)</f>
        <v>20.16</v>
      </c>
      <c r="K182">
        <v>5</v>
      </c>
    </row>
    <row r="183" spans="1:11">
      <c r="B183" t="s">
        <v>339</v>
      </c>
      <c r="F183" t="s">
        <v>340</v>
      </c>
      <c r="H183" s="9">
        <v>2</v>
      </c>
      <c r="I183">
        <v>44.83</v>
      </c>
      <c r="J183" s="12">
        <f>ROUND(H183*I183,2)</f>
        <v>89.66</v>
      </c>
      <c r="K183">
        <v>43</v>
      </c>
    </row>
    <row r="184" spans="1:11">
      <c r="B184" t="s">
        <v>312</v>
      </c>
      <c r="F184" s="8" t="s">
        <v>307</v>
      </c>
      <c r="H184" s="9">
        <v>3</v>
      </c>
      <c r="I184">
        <v>27.88</v>
      </c>
      <c r="J184" s="12">
        <f>ROUND(H184*I184,2)</f>
        <v>83.64</v>
      </c>
      <c r="K184">
        <v>44</v>
      </c>
    </row>
    <row r="185" spans="1:11">
      <c r="B185" t="s">
        <v>315</v>
      </c>
      <c r="F185" s="8" t="s">
        <v>316</v>
      </c>
      <c r="H185" s="9">
        <v>2.3340000000000001</v>
      </c>
      <c r="I185" s="12">
        <v>24.52</v>
      </c>
      <c r="J185" s="12">
        <f>ROUND(H185*I185,2)</f>
        <v>57.23</v>
      </c>
      <c r="K185">
        <v>21</v>
      </c>
    </row>
    <row r="186" spans="1:11">
      <c r="B186" t="s">
        <v>317</v>
      </c>
      <c r="F186" s="8" t="s">
        <v>314</v>
      </c>
      <c r="H186" s="9">
        <v>46.9</v>
      </c>
      <c r="I186" s="12">
        <v>5.8</v>
      </c>
      <c r="J186" s="12">
        <f>ROUND(H186*I186,2)</f>
        <v>272.02</v>
      </c>
      <c r="K186">
        <v>43</v>
      </c>
    </row>
    <row r="187" spans="1:11">
      <c r="F187" s="8"/>
      <c r="H187" s="9"/>
      <c r="I187" s="12"/>
      <c r="J187" s="6">
        <f>ROUND(SUM(J178:J186),2)</f>
        <v>943.22</v>
      </c>
    </row>
    <row r="188" spans="1:11">
      <c r="B188" s="7" t="s">
        <v>318</v>
      </c>
      <c r="H188" s="9"/>
    </row>
    <row r="189" spans="1:11">
      <c r="B189" t="s">
        <v>319</v>
      </c>
      <c r="F189" s="8" t="s">
        <v>320</v>
      </c>
      <c r="H189" s="9">
        <v>5</v>
      </c>
      <c r="I189" s="12">
        <f>J176</f>
        <v>486.24</v>
      </c>
      <c r="J189" s="12">
        <f>ROUND(H189%*I189,2)</f>
        <v>24.31</v>
      </c>
      <c r="K189">
        <v>37</v>
      </c>
    </row>
    <row r="190" spans="1:11">
      <c r="A190" s="14"/>
      <c r="B190" s="14"/>
      <c r="C190" s="14"/>
      <c r="D190" s="14"/>
      <c r="E190" s="14"/>
      <c r="F190" s="14"/>
      <c r="G190" s="14"/>
      <c r="H190" s="14"/>
      <c r="I190" s="14"/>
      <c r="J190" s="16">
        <f>ROUND(SUM(J189),2)</f>
        <v>24.31</v>
      </c>
    </row>
    <row r="192" spans="1:11">
      <c r="A192" s="2" t="s">
        <v>286</v>
      </c>
      <c r="B192" s="2" t="str">
        <f>PROVISIONALES!A15</f>
        <v>1.1.2.1</v>
      </c>
      <c r="C192" s="2" t="s">
        <v>162</v>
      </c>
      <c r="D192" s="2"/>
      <c r="E192" s="2"/>
      <c r="F192" s="2"/>
      <c r="G192" s="2"/>
      <c r="H192" s="2"/>
      <c r="I192" s="2"/>
    </row>
    <row r="193" spans="1:11">
      <c r="A193" s="2" t="s">
        <v>287</v>
      </c>
      <c r="B193" s="2" t="s">
        <v>341</v>
      </c>
      <c r="C193" s="4" t="s">
        <v>289</v>
      </c>
      <c r="D193" s="5">
        <v>1</v>
      </c>
      <c r="E193" s="4" t="s">
        <v>290</v>
      </c>
      <c r="F193" s="5">
        <f>D193</f>
        <v>1</v>
      </c>
      <c r="G193" s="2" t="s">
        <v>291</v>
      </c>
      <c r="I193" s="4" t="s">
        <v>163</v>
      </c>
      <c r="J193" s="6">
        <f>J197</f>
        <v>251.61</v>
      </c>
    </row>
    <row r="194" spans="1:11">
      <c r="A194" s="2" t="s">
        <v>292</v>
      </c>
      <c r="B194" s="2" t="s">
        <v>293</v>
      </c>
      <c r="F194" s="4" t="s">
        <v>127</v>
      </c>
      <c r="G194" s="4" t="s">
        <v>294</v>
      </c>
      <c r="H194" s="4" t="s">
        <v>295</v>
      </c>
      <c r="I194" s="4" t="s">
        <v>296</v>
      </c>
      <c r="J194" s="4" t="s">
        <v>297</v>
      </c>
    </row>
    <row r="195" spans="1:11">
      <c r="B195" s="7" t="s">
        <v>303</v>
      </c>
    </row>
    <row r="196" spans="1:11">
      <c r="B196" t="s">
        <v>162</v>
      </c>
      <c r="F196" s="8" t="s">
        <v>163</v>
      </c>
      <c r="G196" s="9"/>
      <c r="H196" s="10">
        <v>1</v>
      </c>
      <c r="I196">
        <v>251.61</v>
      </c>
      <c r="J196" s="12">
        <f>ROUND(H196*I196,2)</f>
        <v>251.61</v>
      </c>
      <c r="K196">
        <v>39</v>
      </c>
    </row>
    <row r="197" spans="1:11">
      <c r="A197" s="14"/>
      <c r="B197" s="14"/>
      <c r="C197" s="14"/>
      <c r="D197" s="14"/>
      <c r="E197" s="14"/>
      <c r="F197" s="14"/>
      <c r="G197" s="14"/>
      <c r="H197" s="14"/>
      <c r="I197" s="14"/>
      <c r="J197" s="16">
        <f>ROUND(SUM(J196),2)</f>
        <v>251.61</v>
      </c>
    </row>
    <row r="199" spans="1:11">
      <c r="A199" s="2" t="s">
        <v>286</v>
      </c>
      <c r="B199" s="2" t="str">
        <f>PROVISIONALES!A16</f>
        <v>1.1.2.2</v>
      </c>
      <c r="C199" s="2" t="s">
        <v>165</v>
      </c>
      <c r="D199" s="2"/>
      <c r="E199" s="2"/>
      <c r="F199" s="2"/>
      <c r="G199" s="2"/>
      <c r="H199" s="2"/>
      <c r="I199" s="2"/>
    </row>
    <row r="200" spans="1:11">
      <c r="A200" s="2" t="s">
        <v>287</v>
      </c>
      <c r="B200" s="2" t="s">
        <v>342</v>
      </c>
      <c r="C200" s="4" t="s">
        <v>289</v>
      </c>
      <c r="D200" s="5">
        <v>1</v>
      </c>
      <c r="E200" s="4" t="s">
        <v>290</v>
      </c>
      <c r="F200" s="5">
        <f>D200</f>
        <v>1</v>
      </c>
      <c r="G200" s="2" t="s">
        <v>291</v>
      </c>
      <c r="I200" s="4" t="s">
        <v>166</v>
      </c>
      <c r="J200" s="6">
        <f>J204</f>
        <v>185.89</v>
      </c>
    </row>
    <row r="201" spans="1:11">
      <c r="A201" s="2" t="s">
        <v>292</v>
      </c>
      <c r="B201" s="2" t="s">
        <v>293</v>
      </c>
      <c r="F201" s="4" t="s">
        <v>127</v>
      </c>
      <c r="G201" s="4" t="s">
        <v>294</v>
      </c>
      <c r="H201" s="4" t="s">
        <v>295</v>
      </c>
      <c r="I201" s="4" t="s">
        <v>296</v>
      </c>
      <c r="J201" s="4" t="s">
        <v>297</v>
      </c>
    </row>
    <row r="202" spans="1:11">
      <c r="B202" s="7" t="s">
        <v>303</v>
      </c>
    </row>
    <row r="203" spans="1:11">
      <c r="B203" t="s">
        <v>165</v>
      </c>
      <c r="F203" s="8" t="s">
        <v>163</v>
      </c>
      <c r="G203" s="9"/>
      <c r="H203" s="10">
        <v>1</v>
      </c>
      <c r="I203">
        <v>185.89</v>
      </c>
      <c r="J203" s="12">
        <f>ROUND(H203*I203,2)</f>
        <v>185.89</v>
      </c>
      <c r="K203">
        <v>39</v>
      </c>
    </row>
    <row r="204" spans="1:11">
      <c r="A204" s="14"/>
      <c r="B204" s="14"/>
      <c r="C204" s="14"/>
      <c r="D204" s="14"/>
      <c r="E204" s="14"/>
      <c r="F204" s="14"/>
      <c r="G204" s="14"/>
      <c r="H204" s="14"/>
      <c r="I204" s="14"/>
      <c r="J204" s="16">
        <f>ROUND(SUM(J203),2)</f>
        <v>185.89</v>
      </c>
    </row>
    <row r="206" spans="1:11">
      <c r="A206" s="2" t="s">
        <v>286</v>
      </c>
      <c r="B206" s="2" t="str">
        <f>PROVISIONALES!A17</f>
        <v>1.1.2.3</v>
      </c>
      <c r="C206" s="2" t="s">
        <v>168</v>
      </c>
      <c r="D206" s="2"/>
      <c r="E206" s="2"/>
      <c r="F206" s="2"/>
      <c r="G206" s="2"/>
      <c r="H206" s="2"/>
      <c r="I206" s="2"/>
    </row>
    <row r="207" spans="1:11">
      <c r="A207" s="2" t="s">
        <v>287</v>
      </c>
      <c r="B207" s="2" t="s">
        <v>341</v>
      </c>
      <c r="C207" s="4" t="s">
        <v>289</v>
      </c>
      <c r="D207" s="5">
        <v>1</v>
      </c>
      <c r="E207" s="4" t="s">
        <v>290</v>
      </c>
      <c r="F207" s="5">
        <f>D207</f>
        <v>1</v>
      </c>
      <c r="G207" s="2" t="s">
        <v>291</v>
      </c>
      <c r="I207" s="4" t="s">
        <v>163</v>
      </c>
      <c r="J207" s="6">
        <f>J211</f>
        <v>976.39</v>
      </c>
    </row>
    <row r="208" spans="1:11">
      <c r="A208" s="2" t="s">
        <v>292</v>
      </c>
      <c r="B208" s="2" t="s">
        <v>293</v>
      </c>
      <c r="F208" s="4" t="s">
        <v>127</v>
      </c>
      <c r="G208" s="4" t="s">
        <v>294</v>
      </c>
      <c r="H208" s="4" t="s">
        <v>295</v>
      </c>
      <c r="I208" s="4" t="s">
        <v>296</v>
      </c>
      <c r="J208" s="4" t="s">
        <v>297</v>
      </c>
    </row>
    <row r="209" spans="1:11">
      <c r="B209" s="7" t="s">
        <v>303</v>
      </c>
    </row>
    <row r="210" spans="1:11">
      <c r="B210" t="s">
        <v>168</v>
      </c>
      <c r="F210" s="8" t="s">
        <v>163</v>
      </c>
      <c r="G210" s="9"/>
      <c r="H210" s="10">
        <v>1</v>
      </c>
      <c r="I210">
        <v>976.39</v>
      </c>
      <c r="J210" s="12">
        <f>ROUND(H210*I210,2)</f>
        <v>976.39</v>
      </c>
      <c r="K210">
        <v>39</v>
      </c>
    </row>
    <row r="211" spans="1:11">
      <c r="A211" s="14"/>
      <c r="B211" s="14"/>
      <c r="C211" s="14"/>
      <c r="D211" s="14"/>
      <c r="E211" s="14"/>
      <c r="F211" s="14"/>
      <c r="G211" s="14"/>
      <c r="H211" s="14"/>
      <c r="I211" s="14"/>
      <c r="J211" s="16">
        <f>ROUND(SUM(J210),2)</f>
        <v>976.39</v>
      </c>
    </row>
    <row r="213" spans="1:11">
      <c r="A213" s="2" t="s">
        <v>286</v>
      </c>
      <c r="B213" s="2" t="str">
        <f>PROVISIONALES!A18</f>
        <v>1.1.2.4</v>
      </c>
      <c r="C213" s="2" t="s">
        <v>170</v>
      </c>
      <c r="D213" s="2"/>
      <c r="E213" s="2"/>
      <c r="F213" s="2"/>
      <c r="G213" s="2"/>
      <c r="H213" s="2"/>
      <c r="I213" s="2"/>
    </row>
    <row r="214" spans="1:11">
      <c r="A214" s="2" t="s">
        <v>287</v>
      </c>
      <c r="B214" s="2" t="s">
        <v>342</v>
      </c>
      <c r="C214" s="4" t="s">
        <v>289</v>
      </c>
      <c r="D214" s="5">
        <v>1</v>
      </c>
      <c r="E214" s="4" t="s">
        <v>290</v>
      </c>
      <c r="F214" s="5">
        <f>D214</f>
        <v>1</v>
      </c>
      <c r="G214" s="2" t="s">
        <v>291</v>
      </c>
      <c r="I214" s="4" t="s">
        <v>166</v>
      </c>
      <c r="J214" s="6">
        <f>J218</f>
        <v>185.89</v>
      </c>
    </row>
    <row r="215" spans="1:11">
      <c r="A215" s="2" t="s">
        <v>292</v>
      </c>
      <c r="B215" s="2" t="s">
        <v>293</v>
      </c>
      <c r="F215" s="4" t="s">
        <v>127</v>
      </c>
      <c r="G215" s="4" t="s">
        <v>294</v>
      </c>
      <c r="H215" s="4" t="s">
        <v>295</v>
      </c>
      <c r="I215" s="4" t="s">
        <v>296</v>
      </c>
      <c r="J215" s="4" t="s">
        <v>297</v>
      </c>
    </row>
    <row r="216" spans="1:11">
      <c r="B216" s="7" t="s">
        <v>303</v>
      </c>
    </row>
    <row r="217" spans="1:11">
      <c r="B217" t="s">
        <v>170</v>
      </c>
      <c r="F217" s="8" t="s">
        <v>163</v>
      </c>
      <c r="G217" s="9"/>
      <c r="H217" s="10">
        <v>1</v>
      </c>
      <c r="I217">
        <v>185.89</v>
      </c>
      <c r="J217" s="12">
        <f>ROUND(H217*I217,2)</f>
        <v>185.89</v>
      </c>
      <c r="K217">
        <v>39</v>
      </c>
    </row>
    <row r="218" spans="1:11">
      <c r="A218" s="14"/>
      <c r="B218" s="14"/>
      <c r="C218" s="14"/>
      <c r="D218" s="14"/>
      <c r="E218" s="14"/>
      <c r="F218" s="14"/>
      <c r="G218" s="14"/>
      <c r="H218" s="14"/>
      <c r="I218" s="14"/>
      <c r="J218" s="16">
        <f>ROUND(SUM(J217),2)</f>
        <v>185.89</v>
      </c>
    </row>
    <row r="220" spans="1:11">
      <c r="A220" s="2" t="s">
        <v>343</v>
      </c>
      <c r="B220" s="2" t="str">
        <f>PROVISIONALES!A21</f>
        <v>1.2.1.1</v>
      </c>
      <c r="C220" s="2" t="s">
        <v>344</v>
      </c>
      <c r="D220" s="2"/>
      <c r="E220" s="2"/>
      <c r="F220" s="2"/>
      <c r="G220" s="2"/>
      <c r="H220" s="2"/>
      <c r="I220" s="2"/>
    </row>
    <row r="221" spans="1:11">
      <c r="A221" s="2" t="s">
        <v>287</v>
      </c>
      <c r="B221" s="2" t="s">
        <v>288</v>
      </c>
      <c r="C221" s="4" t="s">
        <v>289</v>
      </c>
      <c r="D221" s="5">
        <v>300</v>
      </c>
      <c r="E221" s="4" t="s">
        <v>290</v>
      </c>
      <c r="F221" s="5">
        <f>D221</f>
        <v>300</v>
      </c>
      <c r="G221" s="2" t="s">
        <v>291</v>
      </c>
      <c r="I221" s="4" t="s">
        <v>142</v>
      </c>
      <c r="J221" s="6">
        <f>J225+J228</f>
        <v>1.1400000000000001</v>
      </c>
    </row>
    <row r="222" spans="1:11">
      <c r="A222" s="2" t="s">
        <v>292</v>
      </c>
      <c r="B222" s="2" t="s">
        <v>293</v>
      </c>
      <c r="F222" s="4" t="s">
        <v>127</v>
      </c>
      <c r="G222" s="4" t="s">
        <v>294</v>
      </c>
      <c r="H222" s="4" t="s">
        <v>295</v>
      </c>
      <c r="I222" s="4" t="s">
        <v>296</v>
      </c>
      <c r="J222" s="4" t="s">
        <v>297</v>
      </c>
    </row>
    <row r="223" spans="1:11">
      <c r="B223" s="7" t="s">
        <v>298</v>
      </c>
    </row>
    <row r="224" spans="1:11">
      <c r="B224" t="s">
        <v>302</v>
      </c>
      <c r="F224" s="8" t="s">
        <v>300</v>
      </c>
      <c r="G224" s="9">
        <v>2</v>
      </c>
      <c r="H224" s="10">
        <f>ROUND(G224*8/$D$221,4)</f>
        <v>5.33E-2</v>
      </c>
      <c r="I224" s="12">
        <v>20.51</v>
      </c>
      <c r="J224" s="12">
        <f>ROUND(H224*I224,2)</f>
        <v>1.0900000000000001</v>
      </c>
      <c r="K224">
        <v>47</v>
      </c>
    </row>
    <row r="225" spans="1:11">
      <c r="J225" s="6">
        <f>ROUND(SUM(J224),2)</f>
        <v>1.0900000000000001</v>
      </c>
    </row>
    <row r="226" spans="1:11">
      <c r="B226" s="7" t="s">
        <v>327</v>
      </c>
    </row>
    <row r="227" spans="1:11">
      <c r="B227" t="s">
        <v>319</v>
      </c>
      <c r="F227" s="8" t="s">
        <v>320</v>
      </c>
      <c r="H227" s="10">
        <v>5</v>
      </c>
      <c r="I227" s="12">
        <f>J224</f>
        <v>1.0900000000000001</v>
      </c>
      <c r="J227" s="12">
        <f>ROUND(H227%*I227,2)</f>
        <v>0.05</v>
      </c>
      <c r="K227">
        <v>37</v>
      </c>
    </row>
    <row r="228" spans="1:11">
      <c r="A228" s="14"/>
      <c r="B228" s="14"/>
      <c r="C228" s="14"/>
      <c r="D228" s="14"/>
      <c r="E228" s="14"/>
      <c r="F228" s="14"/>
      <c r="G228" s="14"/>
      <c r="H228" s="14"/>
      <c r="I228" s="14"/>
      <c r="J228" s="16">
        <f>ROUND(SUM(J227),2)</f>
        <v>0.05</v>
      </c>
    </row>
    <row r="230" spans="1:11">
      <c r="A230" s="2" t="s">
        <v>343</v>
      </c>
      <c r="B230" s="2" t="str">
        <f>PROVISIONALES!A22</f>
        <v>1.2.1.2</v>
      </c>
      <c r="C230" s="2" t="s">
        <v>345</v>
      </c>
      <c r="D230" s="2"/>
      <c r="E230" s="2"/>
      <c r="F230" s="2"/>
      <c r="G230" s="2"/>
      <c r="H230" s="2"/>
      <c r="I230" s="2"/>
    </row>
    <row r="231" spans="1:11">
      <c r="A231" s="2" t="s">
        <v>287</v>
      </c>
      <c r="B231" s="2" t="s">
        <v>288</v>
      </c>
      <c r="C231" s="4" t="s">
        <v>289</v>
      </c>
      <c r="D231" s="5">
        <v>450</v>
      </c>
      <c r="E231" s="4" t="s">
        <v>290</v>
      </c>
      <c r="F231" s="5">
        <f>D231</f>
        <v>450</v>
      </c>
      <c r="G231" s="2" t="s">
        <v>291</v>
      </c>
      <c r="I231" s="4" t="s">
        <v>142</v>
      </c>
      <c r="J231" s="6">
        <f>J235+J239</f>
        <v>1.35</v>
      </c>
    </row>
    <row r="232" spans="1:11">
      <c r="A232" s="2" t="s">
        <v>292</v>
      </c>
      <c r="B232" s="2" t="s">
        <v>293</v>
      </c>
      <c r="F232" s="4" t="s">
        <v>127</v>
      </c>
      <c r="G232" s="4" t="s">
        <v>294</v>
      </c>
      <c r="H232" s="4" t="s">
        <v>295</v>
      </c>
      <c r="I232" s="4" t="s">
        <v>296</v>
      </c>
      <c r="J232" s="4" t="s">
        <v>297</v>
      </c>
    </row>
    <row r="233" spans="1:11">
      <c r="B233" s="7" t="s">
        <v>298</v>
      </c>
    </row>
    <row r="234" spans="1:11">
      <c r="B234" t="s">
        <v>302</v>
      </c>
      <c r="F234" s="8" t="s">
        <v>300</v>
      </c>
      <c r="G234" s="9">
        <v>3</v>
      </c>
      <c r="H234" s="9">
        <f>ROUND(G234*8/$D$231,4)</f>
        <v>5.33E-2</v>
      </c>
      <c r="I234" s="12">
        <v>20.51</v>
      </c>
      <c r="J234" s="12">
        <f>ROUND(H234*I234,2)</f>
        <v>1.0900000000000001</v>
      </c>
      <c r="K234">
        <v>47</v>
      </c>
    </row>
    <row r="235" spans="1:11">
      <c r="H235" s="9"/>
      <c r="J235" s="6">
        <f>ROUND(SUM(J234),2)</f>
        <v>1.0900000000000001</v>
      </c>
    </row>
    <row r="236" spans="1:11">
      <c r="B236" s="7" t="s">
        <v>327</v>
      </c>
      <c r="H236" s="9"/>
    </row>
    <row r="237" spans="1:11">
      <c r="B237" t="s">
        <v>346</v>
      </c>
      <c r="F237" s="8" t="s">
        <v>347</v>
      </c>
      <c r="G237" s="9">
        <v>0.1</v>
      </c>
      <c r="H237" s="9">
        <f>ROUND(G237*8/$D$231,4)</f>
        <v>1.8E-3</v>
      </c>
      <c r="I237" s="12">
        <v>118.64</v>
      </c>
      <c r="J237" s="12">
        <f>ROUND(H237*I237,2)</f>
        <v>0.21</v>
      </c>
      <c r="K237">
        <v>48</v>
      </c>
    </row>
    <row r="238" spans="1:11">
      <c r="B238" t="s">
        <v>319</v>
      </c>
      <c r="F238" s="8" t="s">
        <v>320</v>
      </c>
      <c r="H238" s="9">
        <v>5</v>
      </c>
      <c r="I238" s="12">
        <f>J234</f>
        <v>1.0900000000000001</v>
      </c>
      <c r="J238" s="12">
        <f>ROUND(H238%*I238,2)</f>
        <v>0.05</v>
      </c>
      <c r="K238">
        <v>37</v>
      </c>
    </row>
    <row r="239" spans="1:11">
      <c r="A239" s="14"/>
      <c r="B239" s="14"/>
      <c r="C239" s="14"/>
      <c r="D239" s="14"/>
      <c r="E239" s="14"/>
      <c r="F239" s="14"/>
      <c r="G239" s="14"/>
      <c r="H239" s="14"/>
      <c r="I239" s="14"/>
      <c r="J239" s="16">
        <f>ROUND(SUM(J237:J238),2)</f>
        <v>0.26</v>
      </c>
    </row>
    <row r="241" spans="1:11">
      <c r="A241" s="2" t="s">
        <v>286</v>
      </c>
      <c r="B241" s="2" t="str">
        <f>PROVISIONALES!A24</f>
        <v>1.2.2.1</v>
      </c>
      <c r="C241" s="2" t="s">
        <v>181</v>
      </c>
      <c r="D241" s="2"/>
      <c r="E241" s="2"/>
      <c r="F241" s="2"/>
      <c r="G241" s="2"/>
      <c r="H241" s="2"/>
      <c r="I241" s="2"/>
    </row>
    <row r="242" spans="1:11">
      <c r="A242" s="2" t="s">
        <v>287</v>
      </c>
      <c r="B242" s="2" t="s">
        <v>341</v>
      </c>
      <c r="C242" s="4" t="s">
        <v>289</v>
      </c>
      <c r="D242" s="5">
        <v>1</v>
      </c>
      <c r="E242" s="4" t="s">
        <v>290</v>
      </c>
      <c r="F242" s="5">
        <f>D242</f>
        <v>1</v>
      </c>
      <c r="G242" s="2" t="s">
        <v>291</v>
      </c>
      <c r="I242" s="4" t="s">
        <v>163</v>
      </c>
      <c r="J242" s="292">
        <f>J246</f>
        <v>1746.24</v>
      </c>
    </row>
    <row r="243" spans="1:11">
      <c r="A243" s="2" t="s">
        <v>292</v>
      </c>
      <c r="B243" s="2" t="s">
        <v>293</v>
      </c>
      <c r="F243" s="4" t="s">
        <v>127</v>
      </c>
      <c r="G243" s="4" t="s">
        <v>294</v>
      </c>
      <c r="H243" s="4" t="s">
        <v>295</v>
      </c>
      <c r="I243" s="4" t="s">
        <v>296</v>
      </c>
      <c r="J243" s="4" t="s">
        <v>297</v>
      </c>
    </row>
    <row r="244" spans="1:11">
      <c r="B244" s="7" t="s">
        <v>303</v>
      </c>
    </row>
    <row r="245" spans="1:11">
      <c r="B245" t="s">
        <v>168</v>
      </c>
      <c r="F245" s="8" t="s">
        <v>163</v>
      </c>
      <c r="G245" s="9"/>
      <c r="H245" s="10">
        <v>1</v>
      </c>
      <c r="I245" s="50">
        <f>ROUND('Obras provisionales'!I30,2)</f>
        <v>1746.24</v>
      </c>
      <c r="J245" s="12">
        <f>ROUND(H245*I245,2)</f>
        <v>1746.24</v>
      </c>
      <c r="K245">
        <v>39</v>
      </c>
    </row>
    <row r="246" spans="1:11">
      <c r="A246" s="14"/>
      <c r="B246" s="14"/>
      <c r="C246" s="14"/>
      <c r="D246" s="14"/>
      <c r="E246" s="14"/>
      <c r="F246" s="14"/>
      <c r="G246" s="14"/>
      <c r="H246" s="14"/>
      <c r="I246" s="14"/>
      <c r="J246" s="16">
        <f>ROUND(SUM(J245),2)</f>
        <v>1746.24</v>
      </c>
    </row>
    <row r="248" spans="1:11">
      <c r="A248" s="2" t="s">
        <v>286</v>
      </c>
      <c r="B248" s="2" t="str">
        <f>PROVISIONALES!A25</f>
        <v>1.2.2.2</v>
      </c>
      <c r="C248" s="2" t="s">
        <v>183</v>
      </c>
      <c r="D248" s="2"/>
      <c r="E248" s="2"/>
      <c r="F248" s="2"/>
      <c r="G248" s="2"/>
      <c r="H248" s="2"/>
      <c r="I248" s="2"/>
    </row>
    <row r="249" spans="1:11">
      <c r="A249" s="2" t="s">
        <v>287</v>
      </c>
      <c r="B249" s="2" t="s">
        <v>341</v>
      </c>
      <c r="C249" s="4" t="s">
        <v>289</v>
      </c>
      <c r="D249" s="5">
        <v>1</v>
      </c>
      <c r="E249" s="4" t="s">
        <v>290</v>
      </c>
      <c r="F249" s="5">
        <f>D249</f>
        <v>1</v>
      </c>
      <c r="G249" s="2" t="s">
        <v>291</v>
      </c>
      <c r="I249" s="4" t="s">
        <v>163</v>
      </c>
      <c r="J249" s="6">
        <f>J253</f>
        <v>6984.96</v>
      </c>
    </row>
    <row r="250" spans="1:11">
      <c r="A250" s="2" t="s">
        <v>292</v>
      </c>
      <c r="B250" s="2" t="s">
        <v>293</v>
      </c>
      <c r="F250" s="4" t="s">
        <v>127</v>
      </c>
      <c r="G250" s="4" t="s">
        <v>294</v>
      </c>
      <c r="H250" s="4" t="s">
        <v>295</v>
      </c>
      <c r="I250" s="4" t="s">
        <v>296</v>
      </c>
      <c r="J250" s="4" t="s">
        <v>297</v>
      </c>
    </row>
    <row r="251" spans="1:11">
      <c r="B251" s="7" t="s">
        <v>303</v>
      </c>
    </row>
    <row r="252" spans="1:11">
      <c r="B252" t="s">
        <v>183</v>
      </c>
      <c r="F252" s="8" t="s">
        <v>163</v>
      </c>
      <c r="G252" s="9"/>
      <c r="H252" s="10">
        <v>1</v>
      </c>
      <c r="I252" s="50">
        <f>ROUND('Obras provisionales'!I31,2)</f>
        <v>6984.96</v>
      </c>
      <c r="J252" s="12">
        <f>ROUND(H252*I252,2)</f>
        <v>6984.96</v>
      </c>
      <c r="K252">
        <v>32</v>
      </c>
    </row>
    <row r="253" spans="1:11">
      <c r="A253" s="14"/>
      <c r="B253" s="14"/>
      <c r="C253" s="14"/>
      <c r="D253" s="14"/>
      <c r="E253" s="14"/>
      <c r="F253" s="14"/>
      <c r="G253" s="14"/>
      <c r="H253" s="14"/>
      <c r="I253" s="14"/>
      <c r="J253" s="16">
        <f>ROUND(SUM(J252),2)</f>
        <v>6984.96</v>
      </c>
    </row>
    <row r="255" spans="1:11">
      <c r="A255" s="2" t="s">
        <v>343</v>
      </c>
      <c r="B255" s="2" t="str">
        <f>PROVISIONALES!A27</f>
        <v>1.2.3.1</v>
      </c>
      <c r="C255" s="2" t="s">
        <v>187</v>
      </c>
      <c r="D255" s="2"/>
      <c r="E255" s="2"/>
      <c r="F255" s="2"/>
      <c r="G255" s="2"/>
      <c r="H255" s="2"/>
      <c r="I255" s="2"/>
    </row>
    <row r="256" spans="1:11">
      <c r="A256" s="2" t="s">
        <v>287</v>
      </c>
      <c r="B256" s="2" t="s">
        <v>288</v>
      </c>
      <c r="C256" s="4" t="s">
        <v>289</v>
      </c>
      <c r="D256" s="5">
        <v>600</v>
      </c>
      <c r="E256" s="4" t="s">
        <v>290</v>
      </c>
      <c r="F256" s="5">
        <f>D256</f>
        <v>600</v>
      </c>
      <c r="G256" s="2" t="s">
        <v>291</v>
      </c>
      <c r="I256" s="4" t="s">
        <v>142</v>
      </c>
      <c r="J256" s="6">
        <f>J261+J268+J273</f>
        <v>3.9899999999999998</v>
      </c>
    </row>
    <row r="257" spans="1:11">
      <c r="A257" s="2" t="s">
        <v>292</v>
      </c>
      <c r="B257" s="2" t="s">
        <v>293</v>
      </c>
      <c r="F257" s="4" t="s">
        <v>127</v>
      </c>
      <c r="G257" s="4" t="s">
        <v>294</v>
      </c>
      <c r="H257" s="4" t="s">
        <v>295</v>
      </c>
      <c r="I257" s="4" t="s">
        <v>296</v>
      </c>
      <c r="J257" s="4" t="s">
        <v>297</v>
      </c>
    </row>
    <row r="258" spans="1:11">
      <c r="B258" s="7" t="s">
        <v>298</v>
      </c>
    </row>
    <row r="259" spans="1:11">
      <c r="B259" t="s">
        <v>299</v>
      </c>
      <c r="F259" s="8" t="s">
        <v>300</v>
      </c>
      <c r="G259" s="9">
        <v>1</v>
      </c>
      <c r="H259" s="10">
        <f>ROUND(G259*8/$D$256,4)</f>
        <v>1.3299999999999999E-2</v>
      </c>
      <c r="I259" s="12">
        <v>28.94</v>
      </c>
      <c r="J259" s="12">
        <f>ROUND(H259*I259,2)</f>
        <v>0.38</v>
      </c>
      <c r="K259">
        <v>47</v>
      </c>
    </row>
    <row r="260" spans="1:11">
      <c r="B260" t="s">
        <v>302</v>
      </c>
      <c r="F260" s="8" t="s">
        <v>300</v>
      </c>
      <c r="G260" s="9">
        <v>3</v>
      </c>
      <c r="H260" s="10">
        <f>ROUND(G260*8/$D$256,4)</f>
        <v>0.04</v>
      </c>
      <c r="I260" s="12">
        <v>20.51</v>
      </c>
      <c r="J260" s="12">
        <f>ROUND(H260*I260,2)</f>
        <v>0.82</v>
      </c>
      <c r="K260">
        <v>47</v>
      </c>
    </row>
    <row r="261" spans="1:11">
      <c r="J261" s="6">
        <f>ROUND(SUM(J259:J260),2)</f>
        <v>1.2</v>
      </c>
    </row>
    <row r="262" spans="1:11">
      <c r="B262" s="7" t="s">
        <v>303</v>
      </c>
    </row>
    <row r="263" spans="1:11">
      <c r="B263" t="s">
        <v>310</v>
      </c>
      <c r="F263" s="8" t="s">
        <v>305</v>
      </c>
      <c r="H263" s="10">
        <v>0.01</v>
      </c>
      <c r="I263" s="12">
        <v>5.51</v>
      </c>
      <c r="J263" s="12">
        <f>ROUND(H263*I263,2)</f>
        <v>0.06</v>
      </c>
      <c r="K263">
        <v>2</v>
      </c>
    </row>
    <row r="264" spans="1:11">
      <c r="B264" t="s">
        <v>348</v>
      </c>
      <c r="F264" s="8" t="s">
        <v>349</v>
      </c>
      <c r="H264" s="10">
        <v>1E-3</v>
      </c>
      <c r="I264" s="12">
        <v>38.979999999999997</v>
      </c>
      <c r="J264" s="12">
        <f>ROUND(H264*I264,2)</f>
        <v>0.04</v>
      </c>
      <c r="K264">
        <v>54</v>
      </c>
    </row>
    <row r="265" spans="1:11">
      <c r="B265" t="s">
        <v>350</v>
      </c>
      <c r="F265" s="8" t="s">
        <v>316</v>
      </c>
      <c r="H265" s="10">
        <v>0.02</v>
      </c>
      <c r="I265" s="12">
        <v>11.86</v>
      </c>
      <c r="J265" s="12">
        <f>ROUND(H265*I265,2)</f>
        <v>0.24</v>
      </c>
      <c r="K265">
        <v>30</v>
      </c>
    </row>
    <row r="266" spans="1:11">
      <c r="B266" t="s">
        <v>351</v>
      </c>
      <c r="F266" s="8" t="s">
        <v>153</v>
      </c>
      <c r="H266" s="10">
        <v>0.19</v>
      </c>
      <c r="I266" s="12">
        <v>10</v>
      </c>
      <c r="J266" s="12">
        <f>ROUND(H266*I266,2)</f>
        <v>1.9</v>
      </c>
      <c r="K266">
        <v>39</v>
      </c>
    </row>
    <row r="267" spans="1:11">
      <c r="B267" t="s">
        <v>317</v>
      </c>
      <c r="F267" s="8" t="s">
        <v>314</v>
      </c>
      <c r="H267" s="10">
        <v>0.02</v>
      </c>
      <c r="I267" s="12">
        <v>5.8</v>
      </c>
      <c r="J267" s="12">
        <f>ROUND(H267*I267,2)</f>
        <v>0.12</v>
      </c>
      <c r="K267">
        <v>43</v>
      </c>
    </row>
    <row r="268" spans="1:11">
      <c r="F268" s="8"/>
      <c r="J268" s="6">
        <f>ROUND(SUM(J263:J267),2)</f>
        <v>2.36</v>
      </c>
    </row>
    <row r="269" spans="1:11">
      <c r="B269" s="7" t="s">
        <v>327</v>
      </c>
    </row>
    <row r="270" spans="1:11">
      <c r="B270" t="s">
        <v>319</v>
      </c>
      <c r="F270" s="8" t="s">
        <v>320</v>
      </c>
      <c r="H270" s="10">
        <v>5</v>
      </c>
      <c r="I270" s="12">
        <f>J261</f>
        <v>1.2</v>
      </c>
      <c r="J270" s="12">
        <f>ROUND(H270%*I270,2)</f>
        <v>0.06</v>
      </c>
      <c r="K270">
        <v>37</v>
      </c>
    </row>
    <row r="271" spans="1:11">
      <c r="B271" t="s">
        <v>352</v>
      </c>
      <c r="F271" s="8" t="s">
        <v>347</v>
      </c>
      <c r="G271" s="9">
        <v>1</v>
      </c>
      <c r="H271" s="10">
        <f>ROUND(G271*8/$D$256,4)</f>
        <v>1.3299999999999999E-2</v>
      </c>
      <c r="I271" s="12">
        <v>20</v>
      </c>
      <c r="J271" s="12">
        <f>ROUND(H271*I271,2)</f>
        <v>0.27</v>
      </c>
      <c r="K271">
        <v>49</v>
      </c>
    </row>
    <row r="272" spans="1:11">
      <c r="B272" t="s">
        <v>353</v>
      </c>
      <c r="F272" s="8" t="s">
        <v>347</v>
      </c>
      <c r="G272" s="9">
        <v>1</v>
      </c>
      <c r="H272" s="10">
        <f>ROUND(G272*8/$D$256,4)</f>
        <v>1.3299999999999999E-2</v>
      </c>
      <c r="I272" s="12">
        <v>7.18</v>
      </c>
      <c r="J272" s="12">
        <f>ROUND(H272*I272,2)</f>
        <v>0.1</v>
      </c>
      <c r="K272">
        <v>49</v>
      </c>
    </row>
    <row r="273" spans="1:11">
      <c r="A273" s="14"/>
      <c r="B273" s="14"/>
      <c r="C273" s="14"/>
      <c r="D273" s="14"/>
      <c r="E273" s="14"/>
      <c r="F273" s="14"/>
      <c r="G273" s="14"/>
      <c r="H273" s="14"/>
      <c r="I273" s="14"/>
      <c r="J273" s="16">
        <f>ROUND(SUM(J270:J272),2)</f>
        <v>0.43</v>
      </c>
    </row>
    <row r="275" spans="1:11">
      <c r="A275" s="2" t="s">
        <v>343</v>
      </c>
      <c r="B275" s="2" t="str">
        <f>PROVISIONALES!A28</f>
        <v>1.2.3.2</v>
      </c>
      <c r="C275" s="2" t="s">
        <v>354</v>
      </c>
      <c r="D275" s="2"/>
      <c r="E275" s="2"/>
      <c r="F275" s="2"/>
      <c r="G275" s="2"/>
      <c r="H275" s="2"/>
      <c r="I275" s="2"/>
    </row>
    <row r="276" spans="1:11">
      <c r="A276" s="2" t="s">
        <v>287</v>
      </c>
      <c r="B276" s="2" t="s">
        <v>288</v>
      </c>
      <c r="C276" s="4" t="s">
        <v>289</v>
      </c>
      <c r="D276" s="5">
        <v>600</v>
      </c>
      <c r="E276" s="4" t="s">
        <v>290</v>
      </c>
      <c r="F276" s="5">
        <f>D276</f>
        <v>600</v>
      </c>
      <c r="G276" s="2" t="s">
        <v>291</v>
      </c>
      <c r="I276" s="4" t="s">
        <v>142</v>
      </c>
      <c r="J276" s="6">
        <f>J281+J287+J292</f>
        <v>4.2699999999999996</v>
      </c>
    </row>
    <row r="277" spans="1:11">
      <c r="A277" s="2" t="s">
        <v>292</v>
      </c>
      <c r="B277" s="2" t="s">
        <v>293</v>
      </c>
      <c r="F277" s="4" t="s">
        <v>127</v>
      </c>
      <c r="G277" s="4" t="s">
        <v>294</v>
      </c>
      <c r="H277" s="4" t="s">
        <v>295</v>
      </c>
      <c r="I277" s="4" t="s">
        <v>296</v>
      </c>
      <c r="J277" s="4" t="s">
        <v>297</v>
      </c>
    </row>
    <row r="278" spans="1:11">
      <c r="B278" s="7" t="s">
        <v>298</v>
      </c>
    </row>
    <row r="279" spans="1:11">
      <c r="B279" t="s">
        <v>299</v>
      </c>
      <c r="F279" s="8" t="s">
        <v>300</v>
      </c>
      <c r="G279" s="9">
        <v>1</v>
      </c>
      <c r="H279" s="9">
        <f>ROUND(G279*8/$D$276,4)</f>
        <v>1.3299999999999999E-2</v>
      </c>
      <c r="I279" s="12">
        <v>28.94</v>
      </c>
      <c r="J279" s="12">
        <f>ROUND(H279*I279,2)</f>
        <v>0.38</v>
      </c>
      <c r="K279">
        <v>47</v>
      </c>
    </row>
    <row r="280" spans="1:11">
      <c r="B280" t="s">
        <v>302</v>
      </c>
      <c r="F280" s="8" t="s">
        <v>300</v>
      </c>
      <c r="G280" s="9">
        <v>3</v>
      </c>
      <c r="H280" s="9">
        <f>ROUND(G280*8/$D$276,4)</f>
        <v>0.04</v>
      </c>
      <c r="I280" s="12">
        <v>20.51</v>
      </c>
      <c r="J280" s="12">
        <f>ROUND(H280*I280,2)</f>
        <v>0.82</v>
      </c>
      <c r="K280">
        <v>47</v>
      </c>
    </row>
    <row r="281" spans="1:11">
      <c r="H281" s="9"/>
      <c r="J281" s="6">
        <f>ROUND(SUM(J279:J280),2)</f>
        <v>1.2</v>
      </c>
    </row>
    <row r="282" spans="1:11">
      <c r="B282" s="7" t="s">
        <v>303</v>
      </c>
      <c r="H282" s="9"/>
    </row>
    <row r="283" spans="1:11">
      <c r="B283" t="s">
        <v>310</v>
      </c>
      <c r="F283" s="8" t="s">
        <v>305</v>
      </c>
      <c r="H283" s="9">
        <v>5.0000000000000001E-3</v>
      </c>
      <c r="I283" s="12">
        <v>5.51</v>
      </c>
      <c r="J283" s="12">
        <f>ROUND(H283*I283,2)</f>
        <v>0.03</v>
      </c>
      <c r="K283">
        <v>2</v>
      </c>
    </row>
    <row r="284" spans="1:11">
      <c r="B284" t="s">
        <v>350</v>
      </c>
      <c r="F284" s="8" t="s">
        <v>316</v>
      </c>
      <c r="H284" s="9">
        <v>0.05</v>
      </c>
      <c r="I284" s="12">
        <v>11.86</v>
      </c>
      <c r="J284" s="12">
        <f>ROUND(H284*I284,2)</f>
        <v>0.59</v>
      </c>
      <c r="K284">
        <v>30</v>
      </c>
    </row>
    <row r="285" spans="1:11">
      <c r="B285" t="s">
        <v>351</v>
      </c>
      <c r="F285" s="8" t="s">
        <v>153</v>
      </c>
      <c r="H285" s="9">
        <v>0.19</v>
      </c>
      <c r="I285" s="12">
        <v>10</v>
      </c>
      <c r="J285" s="12">
        <f>ROUND(H285*I285,2)</f>
        <v>1.9</v>
      </c>
      <c r="K285">
        <v>39</v>
      </c>
    </row>
    <row r="286" spans="1:11">
      <c r="B286" t="s">
        <v>317</v>
      </c>
      <c r="F286" s="8" t="s">
        <v>314</v>
      </c>
      <c r="H286" s="9">
        <v>0.02</v>
      </c>
      <c r="I286" s="12">
        <v>5.8</v>
      </c>
      <c r="J286" s="12">
        <f>ROUND(H286*I286,2)</f>
        <v>0.12</v>
      </c>
      <c r="K286">
        <v>43</v>
      </c>
    </row>
    <row r="287" spans="1:11">
      <c r="F287" s="8"/>
      <c r="H287" s="9"/>
      <c r="J287" s="6">
        <f>ROUND(SUM(J283:J286),2)</f>
        <v>2.64</v>
      </c>
    </row>
    <row r="288" spans="1:11">
      <c r="B288" s="7" t="s">
        <v>327</v>
      </c>
      <c r="H288" s="9"/>
    </row>
    <row r="289" spans="1:11">
      <c r="B289" t="s">
        <v>319</v>
      </c>
      <c r="F289" s="8" t="s">
        <v>320</v>
      </c>
      <c r="H289" s="9">
        <v>5</v>
      </c>
      <c r="I289" s="12">
        <f>J281</f>
        <v>1.2</v>
      </c>
      <c r="J289" s="12">
        <f>ROUND(H289%*I289,2)</f>
        <v>0.06</v>
      </c>
      <c r="K289">
        <v>37</v>
      </c>
    </row>
    <row r="290" spans="1:11">
      <c r="B290" t="s">
        <v>352</v>
      </c>
      <c r="F290" s="8" t="s">
        <v>347</v>
      </c>
      <c r="G290" s="9">
        <v>1</v>
      </c>
      <c r="H290" s="9">
        <f>ROUND(G290*8/$D$276,4)</f>
        <v>1.3299999999999999E-2</v>
      </c>
      <c r="I290" s="12">
        <v>20</v>
      </c>
      <c r="J290" s="12">
        <f>ROUND(H290*I290,2)</f>
        <v>0.27</v>
      </c>
      <c r="K290">
        <v>49</v>
      </c>
    </row>
    <row r="291" spans="1:11">
      <c r="B291" t="s">
        <v>353</v>
      </c>
      <c r="F291" s="8" t="s">
        <v>347</v>
      </c>
      <c r="G291" s="9">
        <v>1</v>
      </c>
      <c r="H291" s="9">
        <f>ROUND(G291*8/$D$276,4)</f>
        <v>1.3299999999999999E-2</v>
      </c>
      <c r="I291" s="12">
        <v>7.18</v>
      </c>
      <c r="J291" s="12">
        <f>ROUND(H291*I291,2)</f>
        <v>0.1</v>
      </c>
      <c r="K291">
        <v>49</v>
      </c>
    </row>
    <row r="292" spans="1:11">
      <c r="A292" s="14"/>
      <c r="B292" s="14"/>
      <c r="C292" s="14"/>
      <c r="D292" s="14"/>
      <c r="E292" s="14"/>
      <c r="F292" s="14"/>
      <c r="G292" s="14"/>
      <c r="H292" s="14"/>
      <c r="I292" s="14"/>
      <c r="J292" s="16">
        <f>ROUND(SUM(J289:J291),2)</f>
        <v>0.43</v>
      </c>
    </row>
    <row r="294" spans="1:11">
      <c r="A294" s="2" t="s">
        <v>343</v>
      </c>
      <c r="B294" s="2" t="str">
        <f>PROVISIONALES!A31</f>
        <v>1.3.1.1</v>
      </c>
      <c r="C294" s="2" t="s">
        <v>355</v>
      </c>
      <c r="D294" s="2"/>
      <c r="E294" s="2"/>
      <c r="F294" s="2"/>
      <c r="G294" s="2"/>
      <c r="H294" s="2"/>
      <c r="I294" s="2"/>
    </row>
    <row r="295" spans="1:11">
      <c r="A295" s="2" t="s">
        <v>287</v>
      </c>
      <c r="B295" s="2" t="s">
        <v>356</v>
      </c>
      <c r="C295" s="4" t="s">
        <v>289</v>
      </c>
      <c r="D295" s="5">
        <v>1</v>
      </c>
      <c r="E295" s="4" t="s">
        <v>290</v>
      </c>
      <c r="F295" s="5">
        <f>D295</f>
        <v>1</v>
      </c>
      <c r="G295" s="2" t="s">
        <v>291</v>
      </c>
      <c r="I295" s="4" t="s">
        <v>357</v>
      </c>
      <c r="J295" s="6">
        <f>J318</f>
        <v>41043.35</v>
      </c>
    </row>
    <row r="296" spans="1:11">
      <c r="A296" s="2" t="s">
        <v>292</v>
      </c>
      <c r="B296" s="2" t="s">
        <v>293</v>
      </c>
      <c r="F296" s="4" t="s">
        <v>127</v>
      </c>
      <c r="G296" s="4" t="s">
        <v>294</v>
      </c>
      <c r="H296" s="4" t="s">
        <v>295</v>
      </c>
      <c r="I296" s="4" t="s">
        <v>296</v>
      </c>
      <c r="J296" s="4" t="s">
        <v>297</v>
      </c>
    </row>
    <row r="297" spans="1:11">
      <c r="B297" s="7" t="s">
        <v>303</v>
      </c>
    </row>
    <row r="298" spans="1:11">
      <c r="B298" t="s">
        <v>358</v>
      </c>
      <c r="F298" s="8" t="s">
        <v>158</v>
      </c>
      <c r="G298" s="9"/>
      <c r="H298" s="10">
        <v>20</v>
      </c>
      <c r="I298">
        <v>394.07</v>
      </c>
      <c r="J298" s="12">
        <f>ROUND(H298*I298,2)</f>
        <v>7881.4</v>
      </c>
      <c r="K298">
        <v>39</v>
      </c>
    </row>
    <row r="299" spans="1:11">
      <c r="B299" t="s">
        <v>359</v>
      </c>
      <c r="F299" s="8" t="s">
        <v>360</v>
      </c>
      <c r="H299" s="10">
        <v>40</v>
      </c>
      <c r="I299">
        <v>50.76</v>
      </c>
      <c r="J299" s="12">
        <f>ROUND(H299*I299,2)</f>
        <v>2030.4</v>
      </c>
      <c r="K299">
        <v>39</v>
      </c>
    </row>
    <row r="300" spans="1:11">
      <c r="B300" t="s">
        <v>361</v>
      </c>
      <c r="F300" s="8" t="s">
        <v>158</v>
      </c>
      <c r="H300" s="10">
        <v>120</v>
      </c>
      <c r="I300">
        <v>32.200000000000003</v>
      </c>
      <c r="J300" s="12">
        <f>ROUND(H300*I300,2)</f>
        <v>3864</v>
      </c>
      <c r="K300">
        <v>39</v>
      </c>
    </row>
    <row r="301" spans="1:11">
      <c r="B301" t="s">
        <v>362</v>
      </c>
      <c r="F301" s="8" t="s">
        <v>158</v>
      </c>
      <c r="H301" s="10">
        <v>120</v>
      </c>
      <c r="I301">
        <v>32.200000000000003</v>
      </c>
      <c r="J301" s="12">
        <f>ROUND(H301*I301,2)</f>
        <v>3864</v>
      </c>
      <c r="K301">
        <v>39</v>
      </c>
    </row>
    <row r="302" spans="1:11">
      <c r="B302" t="s">
        <v>363</v>
      </c>
      <c r="F302" s="8" t="s">
        <v>360</v>
      </c>
      <c r="H302" s="10">
        <v>112</v>
      </c>
      <c r="I302">
        <v>11.86</v>
      </c>
      <c r="J302" s="12">
        <f>ROUND(H302*I302,2)</f>
        <v>1328.32</v>
      </c>
      <c r="K302">
        <v>39</v>
      </c>
    </row>
    <row r="303" spans="1:11">
      <c r="B303" t="s">
        <v>364</v>
      </c>
      <c r="F303" s="8" t="s">
        <v>360</v>
      </c>
      <c r="H303" s="10">
        <v>40</v>
      </c>
      <c r="I303">
        <v>11.02</v>
      </c>
      <c r="J303" s="12">
        <f>ROUND(H303*I303,2)</f>
        <v>440.8</v>
      </c>
      <c r="K303">
        <v>39</v>
      </c>
    </row>
    <row r="304" spans="1:11">
      <c r="B304" t="s">
        <v>365</v>
      </c>
      <c r="F304" s="8" t="s">
        <v>360</v>
      </c>
      <c r="H304" s="10">
        <v>40</v>
      </c>
      <c r="I304">
        <v>7.63</v>
      </c>
      <c r="J304" s="12">
        <f>ROUND(H304*I304,2)</f>
        <v>305.2</v>
      </c>
      <c r="K304">
        <v>39</v>
      </c>
    </row>
    <row r="305" spans="1:11">
      <c r="B305" t="s">
        <v>366</v>
      </c>
      <c r="F305" s="8" t="s">
        <v>360</v>
      </c>
      <c r="H305" s="10">
        <v>40</v>
      </c>
      <c r="I305">
        <v>14.41</v>
      </c>
      <c r="J305" s="12">
        <f>ROUND(H305*I305,2)</f>
        <v>576.4</v>
      </c>
      <c r="K305">
        <v>39</v>
      </c>
    </row>
    <row r="306" spans="1:11">
      <c r="B306" t="s">
        <v>367</v>
      </c>
      <c r="F306" s="8" t="s">
        <v>360</v>
      </c>
      <c r="H306" s="10">
        <v>4</v>
      </c>
      <c r="I306">
        <v>80.510000000000005</v>
      </c>
      <c r="J306" s="12">
        <f>ROUND(H306*I306,2)</f>
        <v>322.04000000000002</v>
      </c>
      <c r="K306">
        <v>39</v>
      </c>
    </row>
    <row r="307" spans="1:11">
      <c r="B307" t="s">
        <v>368</v>
      </c>
      <c r="F307" s="8" t="s">
        <v>158</v>
      </c>
      <c r="H307" s="10">
        <v>3</v>
      </c>
      <c r="I307">
        <v>233.9</v>
      </c>
      <c r="J307" s="12">
        <f>ROUND(H307*I307,2)</f>
        <v>701.7</v>
      </c>
      <c r="K307">
        <v>39</v>
      </c>
    </row>
    <row r="308" spans="1:11">
      <c r="B308" t="s">
        <v>369</v>
      </c>
      <c r="F308" s="8" t="s">
        <v>158</v>
      </c>
      <c r="H308" s="10">
        <v>112</v>
      </c>
      <c r="I308">
        <v>5.93</v>
      </c>
      <c r="J308" s="12">
        <f>ROUND(H308*I308,2)</f>
        <v>664.16</v>
      </c>
      <c r="K308">
        <v>39</v>
      </c>
    </row>
    <row r="309" spans="1:11">
      <c r="B309" t="s">
        <v>370</v>
      </c>
      <c r="F309" s="8" t="s">
        <v>158</v>
      </c>
      <c r="H309" s="10">
        <v>2</v>
      </c>
      <c r="I309">
        <v>21.19</v>
      </c>
      <c r="J309" s="12">
        <f>ROUND(H309*I309,2)</f>
        <v>42.38</v>
      </c>
      <c r="K309">
        <v>39</v>
      </c>
    </row>
    <row r="310" spans="1:11">
      <c r="B310" t="s">
        <v>371</v>
      </c>
      <c r="F310" s="8" t="s">
        <v>372</v>
      </c>
      <c r="H310" s="10">
        <v>4</v>
      </c>
      <c r="I310">
        <v>21.19</v>
      </c>
      <c r="J310" s="12">
        <f>ROUND(H310*I310,2)</f>
        <v>84.76</v>
      </c>
      <c r="K310">
        <v>39</v>
      </c>
    </row>
    <row r="311" spans="1:11">
      <c r="B311" t="s">
        <v>373</v>
      </c>
      <c r="F311" s="8" t="s">
        <v>158</v>
      </c>
      <c r="H311" s="10">
        <v>75</v>
      </c>
      <c r="I311">
        <v>53.31</v>
      </c>
      <c r="J311" s="12">
        <f>ROUND(H311*I311,2)</f>
        <v>3998.25</v>
      </c>
      <c r="K311">
        <v>39</v>
      </c>
    </row>
    <row r="312" spans="1:11">
      <c r="B312" t="s">
        <v>374</v>
      </c>
      <c r="F312" s="8" t="s">
        <v>158</v>
      </c>
      <c r="H312" s="10">
        <v>30</v>
      </c>
      <c r="I312">
        <v>24.49</v>
      </c>
      <c r="J312" s="12">
        <f>ROUND(H312*I312,2)</f>
        <v>734.7</v>
      </c>
      <c r="K312">
        <v>39</v>
      </c>
    </row>
    <row r="313" spans="1:11">
      <c r="B313" t="s">
        <v>375</v>
      </c>
      <c r="F313" s="8" t="s">
        <v>158</v>
      </c>
      <c r="H313" s="10">
        <v>20</v>
      </c>
      <c r="I313">
        <v>33.81</v>
      </c>
      <c r="J313" s="12">
        <f>ROUND(H313*I313,2)</f>
        <v>676.2</v>
      </c>
      <c r="K313">
        <v>39</v>
      </c>
    </row>
    <row r="314" spans="1:11">
      <c r="B314" t="s">
        <v>376</v>
      </c>
      <c r="F314" s="8" t="s">
        <v>360</v>
      </c>
      <c r="H314" s="10">
        <v>112</v>
      </c>
      <c r="I314">
        <v>2.54</v>
      </c>
      <c r="J314" s="12">
        <f>ROUND(H314*I314,2)</f>
        <v>284.48</v>
      </c>
      <c r="K314">
        <v>39</v>
      </c>
    </row>
    <row r="315" spans="1:11">
      <c r="B315" t="s">
        <v>377</v>
      </c>
      <c r="F315" s="8" t="s">
        <v>158</v>
      </c>
      <c r="H315" s="10">
        <v>40</v>
      </c>
      <c r="I315">
        <v>22.88</v>
      </c>
      <c r="J315" s="12">
        <f>ROUND(H315*I315,2)</f>
        <v>915.2</v>
      </c>
      <c r="K315">
        <v>39</v>
      </c>
    </row>
    <row r="316" spans="1:11">
      <c r="B316" t="s">
        <v>378</v>
      </c>
      <c r="F316" s="8" t="s">
        <v>158</v>
      </c>
      <c r="H316" s="10">
        <v>112</v>
      </c>
      <c r="I316">
        <v>59.32</v>
      </c>
      <c r="J316" s="12">
        <f>ROUND(H316*I316,2)</f>
        <v>6643.84</v>
      </c>
      <c r="K316">
        <v>39</v>
      </c>
    </row>
    <row r="317" spans="1:11">
      <c r="B317" t="s">
        <v>379</v>
      </c>
      <c r="F317" s="8" t="s">
        <v>360</v>
      </c>
      <c r="H317" s="10">
        <v>112</v>
      </c>
      <c r="I317">
        <v>50.76</v>
      </c>
      <c r="J317" s="12">
        <f>ROUND(H317*I317,2)</f>
        <v>5685.12</v>
      </c>
      <c r="K317">
        <v>39</v>
      </c>
    </row>
    <row r="318" spans="1:11">
      <c r="A318" s="14"/>
      <c r="B318" s="14"/>
      <c r="C318" s="14"/>
      <c r="D318" s="14"/>
      <c r="E318" s="14"/>
      <c r="F318" s="44"/>
      <c r="G318" s="45"/>
      <c r="H318" s="46"/>
      <c r="I318" s="104"/>
      <c r="J318" s="16">
        <f>ROUND(SUM(J298:J317),2)</f>
        <v>41043.35</v>
      </c>
    </row>
    <row r="320" spans="1:11">
      <c r="A320" s="2" t="s">
        <v>343</v>
      </c>
      <c r="B320" s="2" t="str">
        <f>PROVISIONALES!A32</f>
        <v>1.3.1.2</v>
      </c>
      <c r="C320" s="2" t="s">
        <v>380</v>
      </c>
      <c r="D320" s="2"/>
      <c r="E320" s="2"/>
      <c r="F320" s="2"/>
      <c r="G320" s="2"/>
      <c r="H320" s="2"/>
      <c r="I320" s="2"/>
    </row>
    <row r="321" spans="1:11">
      <c r="A321" s="2" t="s">
        <v>287</v>
      </c>
      <c r="B321" s="2" t="s">
        <v>356</v>
      </c>
      <c r="C321" s="4" t="s">
        <v>289</v>
      </c>
      <c r="D321" s="5">
        <v>1</v>
      </c>
      <c r="E321" s="4" t="s">
        <v>290</v>
      </c>
      <c r="F321" s="5">
        <f>D321</f>
        <v>1</v>
      </c>
      <c r="G321" s="2" t="s">
        <v>291</v>
      </c>
      <c r="I321" s="4" t="s">
        <v>357</v>
      </c>
      <c r="J321" s="6">
        <f>J330</f>
        <v>3824.87</v>
      </c>
      <c r="K321" s="17"/>
    </row>
    <row r="322" spans="1:11">
      <c r="A322" s="2" t="s">
        <v>292</v>
      </c>
      <c r="B322" s="2" t="s">
        <v>293</v>
      </c>
      <c r="F322" s="4" t="s">
        <v>127</v>
      </c>
      <c r="G322" s="4" t="s">
        <v>294</v>
      </c>
      <c r="H322" s="4" t="s">
        <v>295</v>
      </c>
      <c r="I322" s="4" t="s">
        <v>296</v>
      </c>
      <c r="J322" s="4" t="s">
        <v>297</v>
      </c>
    </row>
    <row r="323" spans="1:11">
      <c r="B323" s="7" t="s">
        <v>303</v>
      </c>
    </row>
    <row r="324" spans="1:11">
      <c r="B324" t="s">
        <v>381</v>
      </c>
      <c r="F324" s="8" t="s">
        <v>382</v>
      </c>
      <c r="G324" s="9"/>
      <c r="H324" s="10">
        <v>16</v>
      </c>
      <c r="I324">
        <v>51.69</v>
      </c>
      <c r="J324" s="12">
        <f>ROUND(H324*I324,2)</f>
        <v>827.04</v>
      </c>
      <c r="K324">
        <v>39</v>
      </c>
    </row>
    <row r="325" spans="1:11">
      <c r="B325" t="s">
        <v>383</v>
      </c>
      <c r="F325" s="8" t="s">
        <v>158</v>
      </c>
      <c r="H325" s="10">
        <v>15</v>
      </c>
      <c r="I325">
        <v>66.53</v>
      </c>
      <c r="J325" s="12">
        <f>ROUND(H325*I325,2)</f>
        <v>997.95</v>
      </c>
      <c r="K325">
        <v>39</v>
      </c>
    </row>
    <row r="326" spans="1:11">
      <c r="B326" t="s">
        <v>384</v>
      </c>
      <c r="F326" s="8" t="s">
        <v>314</v>
      </c>
      <c r="H326" s="10">
        <v>50</v>
      </c>
      <c r="I326">
        <v>22.03</v>
      </c>
      <c r="J326" s="12">
        <f>ROUND(H326*I326,2)</f>
        <v>1101.5</v>
      </c>
      <c r="K326">
        <v>39</v>
      </c>
    </row>
    <row r="327" spans="1:11">
      <c r="B327" t="s">
        <v>385</v>
      </c>
      <c r="F327" s="8" t="s">
        <v>382</v>
      </c>
      <c r="H327" s="10">
        <v>10</v>
      </c>
      <c r="I327">
        <v>62.71</v>
      </c>
      <c r="J327" s="12">
        <f>ROUND(H327*I327,2)</f>
        <v>627.1</v>
      </c>
      <c r="K327">
        <v>39</v>
      </c>
    </row>
    <row r="328" spans="1:11">
      <c r="B328" t="s">
        <v>386</v>
      </c>
      <c r="F328" s="8" t="s">
        <v>158</v>
      </c>
      <c r="H328" s="10">
        <v>200</v>
      </c>
      <c r="I328">
        <v>0.17</v>
      </c>
      <c r="J328" s="12">
        <f>ROUND(H328*I328,2)</f>
        <v>34</v>
      </c>
      <c r="K328">
        <v>39</v>
      </c>
    </row>
    <row r="329" spans="1:11">
      <c r="B329" t="s">
        <v>387</v>
      </c>
      <c r="F329" s="8" t="s">
        <v>382</v>
      </c>
      <c r="H329" s="10">
        <v>2</v>
      </c>
      <c r="I329">
        <v>118.64</v>
      </c>
      <c r="J329" s="12">
        <f>ROUND(H329*I329,2)</f>
        <v>237.28</v>
      </c>
      <c r="K329">
        <v>39</v>
      </c>
    </row>
    <row r="330" spans="1:11">
      <c r="A330" s="14"/>
      <c r="B330" s="14"/>
      <c r="C330" s="14"/>
      <c r="D330" s="14"/>
      <c r="E330" s="14"/>
      <c r="F330" s="44"/>
      <c r="G330" s="45"/>
      <c r="H330" s="46"/>
      <c r="I330" s="104"/>
      <c r="J330" s="16">
        <f>ROUND(SUM(J324:J329),2)</f>
        <v>3824.87</v>
      </c>
    </row>
    <row r="332" spans="1:11">
      <c r="A332" s="2" t="s">
        <v>343</v>
      </c>
      <c r="B332" s="2" t="str">
        <f>PROVISIONALES!A33</f>
        <v>1.3.1.3</v>
      </c>
      <c r="C332" s="2" t="s">
        <v>198</v>
      </c>
      <c r="D332" s="2"/>
      <c r="E332" s="2"/>
      <c r="F332" s="2"/>
      <c r="G332" s="2"/>
      <c r="H332" s="2"/>
      <c r="I332" s="2"/>
    </row>
    <row r="333" spans="1:11">
      <c r="A333" s="2" t="s">
        <v>287</v>
      </c>
      <c r="B333" s="2" t="s">
        <v>356</v>
      </c>
      <c r="C333" s="4" t="s">
        <v>289</v>
      </c>
      <c r="D333" s="5">
        <v>1</v>
      </c>
      <c r="E333" s="4" t="s">
        <v>290</v>
      </c>
      <c r="F333" s="5">
        <f>D333</f>
        <v>1</v>
      </c>
      <c r="G333" s="2" t="s">
        <v>291</v>
      </c>
      <c r="I333" s="4" t="s">
        <v>357</v>
      </c>
      <c r="J333" s="6">
        <f>J344</f>
        <v>6076.5</v>
      </c>
    </row>
    <row r="334" spans="1:11">
      <c r="A334" s="2" t="s">
        <v>292</v>
      </c>
      <c r="B334" s="2" t="s">
        <v>293</v>
      </c>
      <c r="F334" s="4" t="s">
        <v>127</v>
      </c>
      <c r="G334" s="4" t="s">
        <v>294</v>
      </c>
      <c r="H334" s="4" t="s">
        <v>295</v>
      </c>
      <c r="I334" s="4" t="s">
        <v>296</v>
      </c>
      <c r="J334" s="4" t="s">
        <v>297</v>
      </c>
    </row>
    <row r="335" spans="1:11">
      <c r="B335" s="7" t="s">
        <v>303</v>
      </c>
    </row>
    <row r="336" spans="1:11">
      <c r="B336" t="s">
        <v>388</v>
      </c>
      <c r="F336" s="8" t="s">
        <v>158</v>
      </c>
      <c r="G336" s="9"/>
      <c r="H336" s="10">
        <v>15</v>
      </c>
      <c r="I336">
        <v>29.66</v>
      </c>
      <c r="J336" s="12">
        <f>ROUND(H336*I336,2)</f>
        <v>444.9</v>
      </c>
      <c r="K336">
        <v>39</v>
      </c>
    </row>
    <row r="337" spans="1:11">
      <c r="B337" t="s">
        <v>389</v>
      </c>
      <c r="F337" s="8" t="s">
        <v>158</v>
      </c>
      <c r="H337" s="10">
        <v>15</v>
      </c>
      <c r="I337">
        <v>21.19</v>
      </c>
      <c r="J337" s="12">
        <f>ROUND(H337*I337,2)</f>
        <v>317.85000000000002</v>
      </c>
      <c r="K337">
        <v>39</v>
      </c>
    </row>
    <row r="338" spans="1:11">
      <c r="B338" t="s">
        <v>390</v>
      </c>
      <c r="F338" s="8" t="s">
        <v>158</v>
      </c>
      <c r="H338" s="10">
        <v>15</v>
      </c>
      <c r="I338">
        <v>38.14</v>
      </c>
      <c r="J338" s="12">
        <f>ROUND(H338*I338,2)</f>
        <v>572.1</v>
      </c>
      <c r="K338">
        <v>39</v>
      </c>
    </row>
    <row r="339" spans="1:11">
      <c r="B339" t="s">
        <v>391</v>
      </c>
      <c r="F339" s="8" t="s">
        <v>158</v>
      </c>
      <c r="H339" s="10">
        <v>4</v>
      </c>
      <c r="I339">
        <v>38.14</v>
      </c>
      <c r="J339" s="12">
        <f>ROUND(H339*I339,2)</f>
        <v>152.56</v>
      </c>
      <c r="K339">
        <v>39</v>
      </c>
    </row>
    <row r="340" spans="1:11">
      <c r="B340" t="s">
        <v>392</v>
      </c>
      <c r="F340" s="8" t="s">
        <v>158</v>
      </c>
      <c r="H340" s="10">
        <v>4</v>
      </c>
      <c r="I340">
        <v>29.66</v>
      </c>
      <c r="J340" s="12">
        <f>ROUND(H340*I340,2)</f>
        <v>118.64</v>
      </c>
      <c r="K340">
        <v>39</v>
      </c>
    </row>
    <row r="341" spans="1:11">
      <c r="B341" t="s">
        <v>393</v>
      </c>
      <c r="F341" s="8" t="s">
        <v>158</v>
      </c>
      <c r="H341" s="10">
        <v>5</v>
      </c>
      <c r="I341">
        <v>67.8</v>
      </c>
      <c r="J341" s="12">
        <f>ROUND(H341*I341,2)</f>
        <v>339</v>
      </c>
      <c r="K341">
        <v>39</v>
      </c>
    </row>
    <row r="342" spans="1:11">
      <c r="B342" t="s">
        <v>394</v>
      </c>
      <c r="F342" s="8" t="s">
        <v>158</v>
      </c>
      <c r="H342" s="10">
        <v>15</v>
      </c>
      <c r="I342">
        <v>21.19</v>
      </c>
      <c r="J342" s="12">
        <f>ROUND(H342*I342,2)</f>
        <v>317.85000000000002</v>
      </c>
      <c r="K342">
        <v>39</v>
      </c>
    </row>
    <row r="343" spans="1:11">
      <c r="B343" t="s">
        <v>395</v>
      </c>
      <c r="F343" s="8" t="s">
        <v>158</v>
      </c>
      <c r="H343" s="10">
        <v>15</v>
      </c>
      <c r="I343">
        <v>254.24</v>
      </c>
      <c r="J343" s="12">
        <f>ROUND(H343*I343,2)</f>
        <v>3813.6</v>
      </c>
      <c r="K343">
        <v>39</v>
      </c>
    </row>
    <row r="344" spans="1:11">
      <c r="A344" s="14"/>
      <c r="B344" s="14"/>
      <c r="C344" s="14"/>
      <c r="D344" s="14"/>
      <c r="E344" s="14"/>
      <c r="F344" s="44"/>
      <c r="G344" s="45"/>
      <c r="H344" s="46"/>
      <c r="I344" s="104"/>
      <c r="J344" s="16">
        <f>ROUND(SUM(J336:J343),2)</f>
        <v>6076.5</v>
      </c>
    </row>
    <row r="346" spans="1:11">
      <c r="A346" s="2" t="s">
        <v>343</v>
      </c>
      <c r="B346" s="2" t="str">
        <f>PROVISIONALES!A34</f>
        <v>1.3.1.4</v>
      </c>
      <c r="C346" s="2" t="s">
        <v>200</v>
      </c>
      <c r="D346" s="2"/>
      <c r="E346" s="2"/>
      <c r="F346" s="2"/>
      <c r="G346" s="2"/>
      <c r="H346" s="2"/>
      <c r="I346" s="2"/>
    </row>
    <row r="347" spans="1:11">
      <c r="A347" s="2" t="s">
        <v>287</v>
      </c>
      <c r="B347" s="2" t="s">
        <v>356</v>
      </c>
      <c r="C347" s="4" t="s">
        <v>289</v>
      </c>
      <c r="D347" s="5">
        <v>1</v>
      </c>
      <c r="E347" s="4" t="s">
        <v>290</v>
      </c>
      <c r="F347" s="5">
        <f>D347</f>
        <v>1</v>
      </c>
      <c r="G347" s="2" t="s">
        <v>291</v>
      </c>
      <c r="I347" s="4" t="s">
        <v>357</v>
      </c>
      <c r="J347" s="6">
        <f>J353</f>
        <v>18386.64</v>
      </c>
    </row>
    <row r="348" spans="1:11">
      <c r="A348" s="2" t="s">
        <v>292</v>
      </c>
      <c r="B348" s="2" t="s">
        <v>293</v>
      </c>
      <c r="F348" s="4" t="s">
        <v>127</v>
      </c>
      <c r="G348" s="4" t="s">
        <v>294</v>
      </c>
      <c r="H348" s="4" t="s">
        <v>295</v>
      </c>
      <c r="I348" s="4" t="s">
        <v>296</v>
      </c>
      <c r="J348" s="4" t="s">
        <v>297</v>
      </c>
    </row>
    <row r="349" spans="1:11">
      <c r="B349" s="7" t="s">
        <v>303</v>
      </c>
    </row>
    <row r="350" spans="1:11">
      <c r="B350" t="s">
        <v>396</v>
      </c>
      <c r="F350" s="8" t="s">
        <v>158</v>
      </c>
      <c r="G350" s="9"/>
      <c r="H350" s="10">
        <v>8</v>
      </c>
      <c r="I350">
        <v>423.73</v>
      </c>
      <c r="J350" s="12">
        <f>ROUND(H350*I350,2)</f>
        <v>3389.84</v>
      </c>
      <c r="K350">
        <v>39</v>
      </c>
    </row>
    <row r="351" spans="1:11">
      <c r="B351" t="s">
        <v>397</v>
      </c>
      <c r="F351" s="8" t="s">
        <v>158</v>
      </c>
      <c r="H351" s="10">
        <v>112</v>
      </c>
      <c r="I351">
        <v>127.12</v>
      </c>
      <c r="J351" s="12">
        <f>ROUND(H351*I351,2)</f>
        <v>14237.44</v>
      </c>
      <c r="K351">
        <v>39</v>
      </c>
    </row>
    <row r="352" spans="1:11">
      <c r="B352" t="s">
        <v>398</v>
      </c>
      <c r="F352" s="8" t="s">
        <v>158</v>
      </c>
      <c r="H352" s="10">
        <v>112</v>
      </c>
      <c r="I352">
        <v>6.78</v>
      </c>
      <c r="J352" s="12">
        <f>ROUND(H352*I352,2)</f>
        <v>759.36</v>
      </c>
      <c r="K352">
        <v>39</v>
      </c>
    </row>
    <row r="353" spans="1:11">
      <c r="A353" s="14"/>
      <c r="B353" s="14"/>
      <c r="C353" s="14"/>
      <c r="D353" s="14"/>
      <c r="E353" s="14"/>
      <c r="F353" s="44"/>
      <c r="G353" s="45"/>
      <c r="H353" s="46"/>
      <c r="I353" s="104"/>
      <c r="J353" s="16">
        <f>ROUND(SUM(J350:J352),2)</f>
        <v>18386.64</v>
      </c>
    </row>
    <row r="354" spans="1:11">
      <c r="F354" s="8"/>
      <c r="H354" s="10"/>
      <c r="J354" s="12"/>
    </row>
    <row r="355" spans="1:11">
      <c r="A355" s="2" t="s">
        <v>343</v>
      </c>
      <c r="B355" s="2" t="str">
        <f>PROVISIONALES!A35</f>
        <v>1.3.1.5</v>
      </c>
      <c r="C355" s="2" t="s">
        <v>399</v>
      </c>
      <c r="D355" s="2"/>
      <c r="E355" s="2"/>
      <c r="F355" s="2"/>
      <c r="G355" s="2"/>
      <c r="H355" s="2"/>
      <c r="I355" s="2"/>
    </row>
    <row r="356" spans="1:11">
      <c r="A356" s="2" t="s">
        <v>287</v>
      </c>
      <c r="B356" s="2" t="s">
        <v>356</v>
      </c>
      <c r="C356" s="4" t="s">
        <v>289</v>
      </c>
      <c r="D356" s="5">
        <v>1</v>
      </c>
      <c r="E356" s="4" t="s">
        <v>290</v>
      </c>
      <c r="F356" s="5">
        <f>D356</f>
        <v>1</v>
      </c>
      <c r="G356" s="2" t="s">
        <v>291</v>
      </c>
      <c r="I356" s="4" t="s">
        <v>357</v>
      </c>
      <c r="J356" s="6">
        <f>J365</f>
        <v>1478.8</v>
      </c>
    </row>
    <row r="357" spans="1:11">
      <c r="A357" s="2" t="s">
        <v>292</v>
      </c>
      <c r="B357" s="2" t="s">
        <v>293</v>
      </c>
      <c r="F357" s="4" t="s">
        <v>127</v>
      </c>
      <c r="G357" s="4" t="s">
        <v>294</v>
      </c>
      <c r="H357" s="4" t="s">
        <v>295</v>
      </c>
      <c r="I357" s="4" t="s">
        <v>296</v>
      </c>
      <c r="J357" s="4" t="s">
        <v>297</v>
      </c>
    </row>
    <row r="358" spans="1:11">
      <c r="B358" s="7" t="s">
        <v>303</v>
      </c>
    </row>
    <row r="359" spans="1:11">
      <c r="B359" t="s">
        <v>400</v>
      </c>
      <c r="F359" s="8" t="s">
        <v>158</v>
      </c>
      <c r="G359" s="9"/>
      <c r="H359" s="10">
        <v>1</v>
      </c>
      <c r="I359">
        <v>211.86</v>
      </c>
      <c r="J359" s="12">
        <f>ROUND(H359*I359,2)</f>
        <v>211.86</v>
      </c>
      <c r="K359">
        <v>39</v>
      </c>
    </row>
    <row r="360" spans="1:11">
      <c r="B360" t="s">
        <v>401</v>
      </c>
      <c r="F360" s="8" t="s">
        <v>158</v>
      </c>
      <c r="H360" s="10">
        <v>2</v>
      </c>
      <c r="I360">
        <v>76.27</v>
      </c>
      <c r="J360" s="12">
        <f>ROUND(H360*I360,2)</f>
        <v>152.54</v>
      </c>
      <c r="K360">
        <v>39</v>
      </c>
    </row>
    <row r="361" spans="1:11">
      <c r="B361" t="s">
        <v>402</v>
      </c>
      <c r="F361" s="8" t="s">
        <v>158</v>
      </c>
      <c r="H361" s="10">
        <v>1</v>
      </c>
      <c r="I361">
        <v>593.22</v>
      </c>
      <c r="J361" s="12">
        <f>ROUND(H361*I361,2)</f>
        <v>593.22</v>
      </c>
      <c r="K361">
        <v>39</v>
      </c>
    </row>
    <row r="362" spans="1:11">
      <c r="B362" t="s">
        <v>403</v>
      </c>
      <c r="F362" s="8" t="s">
        <v>158</v>
      </c>
      <c r="H362" s="10">
        <v>1</v>
      </c>
      <c r="I362">
        <v>38.14</v>
      </c>
      <c r="J362" s="12">
        <f>ROUND(H362*I362,2)</f>
        <v>38.14</v>
      </c>
      <c r="K362">
        <v>39</v>
      </c>
    </row>
    <row r="363" spans="1:11">
      <c r="B363" t="s">
        <v>404</v>
      </c>
      <c r="F363" s="8" t="s">
        <v>158</v>
      </c>
      <c r="H363" s="10">
        <v>2</v>
      </c>
      <c r="I363">
        <v>135.59</v>
      </c>
      <c r="J363" s="12">
        <f>ROUND(H363*I363,2)</f>
        <v>271.18</v>
      </c>
      <c r="K363">
        <v>39</v>
      </c>
    </row>
    <row r="364" spans="1:11">
      <c r="B364" t="s">
        <v>405</v>
      </c>
      <c r="F364" s="8" t="s">
        <v>158</v>
      </c>
      <c r="H364" s="10">
        <v>1</v>
      </c>
      <c r="I364">
        <v>211.86</v>
      </c>
      <c r="J364" s="12">
        <f>ROUND(H364*I364,2)</f>
        <v>211.86</v>
      </c>
      <c r="K364">
        <v>39</v>
      </c>
    </row>
    <row r="365" spans="1:11">
      <c r="A365" s="14"/>
      <c r="B365" s="14"/>
      <c r="C365" s="14"/>
      <c r="D365" s="14"/>
      <c r="E365" s="14"/>
      <c r="F365" s="44"/>
      <c r="G365" s="45"/>
      <c r="H365" s="46"/>
      <c r="I365" s="104"/>
      <c r="J365" s="16">
        <f>ROUND(SUM(J359:J364),2)</f>
        <v>1478.8</v>
      </c>
    </row>
    <row r="366" spans="1:11">
      <c r="F366" s="8"/>
      <c r="H366" s="10"/>
      <c r="J366" s="12"/>
    </row>
    <row r="367" spans="1:11">
      <c r="A367" s="2" t="s">
        <v>343</v>
      </c>
      <c r="B367" s="2" t="str">
        <f>PROVISIONALES!A36</f>
        <v>1.3.1.6</v>
      </c>
      <c r="C367" s="2" t="s">
        <v>406</v>
      </c>
      <c r="D367" s="2"/>
      <c r="E367" s="2"/>
      <c r="F367" s="2"/>
      <c r="G367" s="2"/>
      <c r="H367" s="2"/>
      <c r="I367" s="2"/>
    </row>
    <row r="368" spans="1:11">
      <c r="A368" s="2" t="s">
        <v>287</v>
      </c>
      <c r="B368" s="2" t="s">
        <v>335</v>
      </c>
      <c r="C368" s="4" t="s">
        <v>289</v>
      </c>
      <c r="D368" s="5">
        <v>1</v>
      </c>
      <c r="E368" s="4" t="s">
        <v>290</v>
      </c>
      <c r="F368" s="5">
        <f>D368</f>
        <v>1</v>
      </c>
      <c r="G368" s="2" t="s">
        <v>291</v>
      </c>
      <c r="I368" s="4" t="s">
        <v>158</v>
      </c>
      <c r="J368" s="6">
        <f>J373</f>
        <v>8515.7999999999993</v>
      </c>
    </row>
    <row r="369" spans="1:11">
      <c r="A369" s="2" t="s">
        <v>292</v>
      </c>
      <c r="B369" s="2" t="s">
        <v>293</v>
      </c>
      <c r="F369" s="4" t="s">
        <v>127</v>
      </c>
      <c r="G369" s="4" t="s">
        <v>294</v>
      </c>
      <c r="H369" s="4" t="s">
        <v>295</v>
      </c>
      <c r="I369" s="4" t="s">
        <v>296</v>
      </c>
      <c r="J369" s="4" t="s">
        <v>297</v>
      </c>
    </row>
    <row r="370" spans="1:11">
      <c r="B370" s="7" t="s">
        <v>303</v>
      </c>
    </row>
    <row r="371" spans="1:11">
      <c r="B371" t="s">
        <v>407</v>
      </c>
      <c r="F371" s="8" t="s">
        <v>158</v>
      </c>
      <c r="G371" s="9"/>
      <c r="H371" s="10">
        <v>320</v>
      </c>
      <c r="I371">
        <v>25.42</v>
      </c>
      <c r="J371" s="12">
        <f>ROUND(H371*I371,2)</f>
        <v>8134.4</v>
      </c>
      <c r="K371">
        <v>39</v>
      </c>
    </row>
    <row r="372" spans="1:11">
      <c r="B372" t="s">
        <v>408</v>
      </c>
      <c r="F372" s="8" t="s">
        <v>158</v>
      </c>
      <c r="H372" s="10">
        <v>10</v>
      </c>
      <c r="I372">
        <v>38.14</v>
      </c>
      <c r="J372" s="12">
        <f>ROUND(H372*I372,2)</f>
        <v>381.4</v>
      </c>
      <c r="K372">
        <v>39</v>
      </c>
    </row>
    <row r="373" spans="1:11">
      <c r="A373" s="14"/>
      <c r="B373" s="14"/>
      <c r="C373" s="14"/>
      <c r="D373" s="14"/>
      <c r="E373" s="14"/>
      <c r="F373" s="44"/>
      <c r="G373" s="45"/>
      <c r="H373" s="46"/>
      <c r="I373" s="104"/>
      <c r="J373" s="16">
        <f>ROUND(SUM(J371:J372),2)</f>
        <v>8515.7999999999993</v>
      </c>
    </row>
    <row r="374" spans="1:11">
      <c r="F374" s="8"/>
      <c r="H374" s="10"/>
      <c r="J374" s="12"/>
    </row>
    <row r="375" spans="1:11">
      <c r="A375" s="2" t="s">
        <v>343</v>
      </c>
      <c r="B375" s="2" t="str">
        <f>PROVISIONALES!A37</f>
        <v>1.3.1.7</v>
      </c>
      <c r="C375" s="2" t="s">
        <v>206</v>
      </c>
      <c r="D375" s="2"/>
      <c r="E375" s="2"/>
      <c r="F375" s="2"/>
      <c r="G375" s="2"/>
      <c r="H375" s="2"/>
      <c r="I375" s="2"/>
    </row>
    <row r="376" spans="1:11">
      <c r="A376" s="2" t="s">
        <v>287</v>
      </c>
      <c r="B376" s="2" t="s">
        <v>335</v>
      </c>
      <c r="C376" s="4" t="s">
        <v>289</v>
      </c>
      <c r="D376" s="5">
        <v>1</v>
      </c>
      <c r="E376" s="4" t="s">
        <v>290</v>
      </c>
      <c r="F376" s="5">
        <f>D376</f>
        <v>1</v>
      </c>
      <c r="G376" s="2" t="s">
        <v>291</v>
      </c>
      <c r="I376" s="4" t="s">
        <v>158</v>
      </c>
      <c r="J376" s="6">
        <f>J380</f>
        <v>29152.28</v>
      </c>
    </row>
    <row r="377" spans="1:11">
      <c r="A377" s="2" t="s">
        <v>292</v>
      </c>
      <c r="B377" s="2" t="s">
        <v>293</v>
      </c>
      <c r="F377" s="4" t="s">
        <v>127</v>
      </c>
      <c r="G377" s="4" t="s">
        <v>294</v>
      </c>
      <c r="H377" s="4" t="s">
        <v>295</v>
      </c>
      <c r="I377" s="4" t="s">
        <v>296</v>
      </c>
      <c r="J377" s="4" t="s">
        <v>297</v>
      </c>
    </row>
    <row r="378" spans="1:11">
      <c r="B378" s="7" t="s">
        <v>303</v>
      </c>
    </row>
    <row r="379" spans="1:11">
      <c r="B379" t="s">
        <v>409</v>
      </c>
      <c r="F379" s="8" t="s">
        <v>158</v>
      </c>
      <c r="G379" s="9"/>
      <c r="H379" s="10">
        <v>172</v>
      </c>
      <c r="I379">
        <v>169.49</v>
      </c>
      <c r="J379" s="12">
        <f>ROUND(H379*I379,2)</f>
        <v>29152.28</v>
      </c>
      <c r="K379">
        <v>39</v>
      </c>
    </row>
    <row r="380" spans="1:11">
      <c r="A380" s="14"/>
      <c r="B380" s="14"/>
      <c r="C380" s="14"/>
      <c r="D380" s="14"/>
      <c r="E380" s="14"/>
      <c r="F380" s="44"/>
      <c r="G380" s="45"/>
      <c r="H380" s="46"/>
      <c r="I380" s="104"/>
      <c r="J380" s="16">
        <f>ROUND(SUM(J379),2)</f>
        <v>29152.28</v>
      </c>
    </row>
    <row r="383" spans="1:11">
      <c r="A383" s="2" t="s">
        <v>286</v>
      </c>
      <c r="B383" s="2" t="str">
        <f>PROVISIONALES!A40</f>
        <v>1.4.1.1</v>
      </c>
      <c r="C383" s="2" t="s">
        <v>410</v>
      </c>
      <c r="D383" s="2"/>
      <c r="E383" s="2"/>
      <c r="F383" s="2"/>
      <c r="G383" s="2"/>
      <c r="H383" s="2"/>
      <c r="I383" s="2"/>
    </row>
    <row r="384" spans="1:11">
      <c r="A384" s="2" t="s">
        <v>287</v>
      </c>
      <c r="B384" s="2" t="s">
        <v>288</v>
      </c>
      <c r="C384" s="4" t="s">
        <v>289</v>
      </c>
      <c r="D384" s="5">
        <v>50</v>
      </c>
      <c r="E384" s="4" t="s">
        <v>290</v>
      </c>
      <c r="F384" s="5">
        <f>D384</f>
        <v>50</v>
      </c>
      <c r="G384" s="2" t="s">
        <v>291</v>
      </c>
      <c r="I384" s="4" t="s">
        <v>142</v>
      </c>
      <c r="J384" s="6">
        <f>J389++J394</f>
        <v>32.56</v>
      </c>
    </row>
    <row r="385" spans="1:11">
      <c r="A385" s="2" t="s">
        <v>292</v>
      </c>
      <c r="B385" s="2" t="s">
        <v>293</v>
      </c>
      <c r="F385" s="4" t="s">
        <v>127</v>
      </c>
      <c r="G385" s="4" t="s">
        <v>294</v>
      </c>
      <c r="H385" s="4" t="s">
        <v>295</v>
      </c>
      <c r="I385" s="4" t="s">
        <v>296</v>
      </c>
      <c r="J385" s="4" t="s">
        <v>297</v>
      </c>
    </row>
    <row r="386" spans="1:11">
      <c r="B386" s="7" t="s">
        <v>298</v>
      </c>
    </row>
    <row r="387" spans="1:11">
      <c r="B387" t="s">
        <v>301</v>
      </c>
      <c r="F387" s="8" t="s">
        <v>300</v>
      </c>
      <c r="G387" s="9">
        <v>1</v>
      </c>
      <c r="H387" s="9">
        <f>ROUND(G387*8/$D$384,4)</f>
        <v>0.16</v>
      </c>
      <c r="I387" s="12">
        <v>22.66</v>
      </c>
      <c r="J387" s="12">
        <f>ROUND(H387*I387,2)</f>
        <v>3.63</v>
      </c>
      <c r="K387">
        <v>47</v>
      </c>
    </row>
    <row r="388" spans="1:11">
      <c r="B388" t="s">
        <v>302</v>
      </c>
      <c r="F388" s="8" t="s">
        <v>300</v>
      </c>
      <c r="G388" s="9">
        <v>2</v>
      </c>
      <c r="H388" s="9">
        <f>ROUND(G388*8/$D$384,4)</f>
        <v>0.32</v>
      </c>
      <c r="I388" s="12">
        <v>20.51</v>
      </c>
      <c r="J388" s="12">
        <f>ROUND(H388*I388,2)</f>
        <v>6.56</v>
      </c>
      <c r="K388">
        <v>47</v>
      </c>
    </row>
    <row r="389" spans="1:11">
      <c r="H389" s="9"/>
      <c r="J389" s="6">
        <f>ROUND(SUM(J387:J388),2)</f>
        <v>10.19</v>
      </c>
    </row>
    <row r="390" spans="1:11">
      <c r="B390" s="7" t="s">
        <v>327</v>
      </c>
      <c r="H390" s="9"/>
    </row>
    <row r="391" spans="1:11">
      <c r="B391" t="s">
        <v>319</v>
      </c>
      <c r="F391" s="8" t="s">
        <v>320</v>
      </c>
      <c r="H391" s="9">
        <v>5</v>
      </c>
      <c r="I391" s="12">
        <f>J389</f>
        <v>10.19</v>
      </c>
      <c r="J391" s="12">
        <f>ROUND(H391%*I391,2)</f>
        <v>0.51</v>
      </c>
      <c r="K391">
        <v>37</v>
      </c>
    </row>
    <row r="392" spans="1:11">
      <c r="B392" t="s">
        <v>411</v>
      </c>
      <c r="F392" s="8" t="s">
        <v>347</v>
      </c>
      <c r="G392" s="9">
        <v>1</v>
      </c>
      <c r="H392" s="9">
        <f>ROUND(G392*8/$D$384,4)</f>
        <v>0.16</v>
      </c>
      <c r="I392" s="12">
        <v>85.76</v>
      </c>
      <c r="J392" s="12">
        <f>ROUND(H392*I392,2)</f>
        <v>13.72</v>
      </c>
      <c r="K392">
        <v>48</v>
      </c>
    </row>
    <row r="393" spans="1:11">
      <c r="B393" t="s">
        <v>412</v>
      </c>
      <c r="F393" s="8" t="s">
        <v>347</v>
      </c>
      <c r="G393" s="9">
        <v>5</v>
      </c>
      <c r="H393" s="9">
        <f>ROUND(G393*8/$D$384,4)</f>
        <v>0.8</v>
      </c>
      <c r="I393" s="12">
        <v>10.17</v>
      </c>
      <c r="J393" s="12">
        <f>ROUND(H393*I393,2)</f>
        <v>8.14</v>
      </c>
      <c r="K393">
        <v>48</v>
      </c>
    </row>
    <row r="394" spans="1:11">
      <c r="A394" s="14"/>
      <c r="B394" s="14"/>
      <c r="C394" s="14"/>
      <c r="D394" s="14"/>
      <c r="E394" s="14"/>
      <c r="F394" s="14"/>
      <c r="G394" s="14"/>
      <c r="H394" s="14"/>
      <c r="I394" s="14"/>
      <c r="J394" s="16">
        <f>ROUND(SUM(J391:J393),2)</f>
        <v>22.37</v>
      </c>
    </row>
    <row r="396" spans="1:11">
      <c r="A396" s="2" t="s">
        <v>286</v>
      </c>
      <c r="B396" s="2" t="str">
        <f>PROVISIONALES!A41</f>
        <v>1.4.1.2</v>
      </c>
      <c r="C396" s="2" t="s">
        <v>413</v>
      </c>
      <c r="D396" s="2"/>
      <c r="E396" s="2"/>
      <c r="F396" s="2"/>
      <c r="G396" s="2"/>
      <c r="H396" s="2"/>
      <c r="I396" s="2"/>
    </row>
    <row r="397" spans="1:11">
      <c r="A397" s="2" t="s">
        <v>287</v>
      </c>
      <c r="B397" s="2" t="s">
        <v>335</v>
      </c>
      <c r="C397" s="4" t="s">
        <v>289</v>
      </c>
      <c r="D397" s="5">
        <v>6</v>
      </c>
      <c r="E397" s="4" t="s">
        <v>290</v>
      </c>
      <c r="F397" s="5">
        <f>D397</f>
        <v>6</v>
      </c>
      <c r="G397" s="2" t="s">
        <v>291</v>
      </c>
      <c r="I397" s="4" t="s">
        <v>158</v>
      </c>
      <c r="J397" s="6">
        <f>J402++J408+J411</f>
        <v>115.49</v>
      </c>
    </row>
    <row r="398" spans="1:11">
      <c r="A398" s="2" t="s">
        <v>292</v>
      </c>
      <c r="B398" s="2" t="s">
        <v>293</v>
      </c>
      <c r="F398" s="4" t="s">
        <v>127</v>
      </c>
      <c r="G398" s="4" t="s">
        <v>294</v>
      </c>
      <c r="H398" s="4" t="s">
        <v>295</v>
      </c>
      <c r="I398" s="4" t="s">
        <v>296</v>
      </c>
      <c r="J398" s="4" t="s">
        <v>297</v>
      </c>
    </row>
    <row r="399" spans="1:11">
      <c r="B399" s="7" t="s">
        <v>298</v>
      </c>
    </row>
    <row r="400" spans="1:11">
      <c r="B400" t="s">
        <v>414</v>
      </c>
      <c r="F400" s="8" t="s">
        <v>300</v>
      </c>
      <c r="G400" s="9">
        <v>1</v>
      </c>
      <c r="H400" s="10">
        <f>ROUND(G400*8/$D$397,4)</f>
        <v>1.3332999999999999</v>
      </c>
      <c r="I400" s="12">
        <v>28.94</v>
      </c>
      <c r="J400" s="12">
        <f>ROUND(H400*I400,2)</f>
        <v>38.590000000000003</v>
      </c>
      <c r="K400">
        <v>47</v>
      </c>
    </row>
    <row r="401" spans="1:11">
      <c r="B401" t="s">
        <v>302</v>
      </c>
      <c r="F401" s="8" t="s">
        <v>300</v>
      </c>
      <c r="G401" s="9">
        <v>1</v>
      </c>
      <c r="H401" s="10">
        <f>ROUND(G401*8/$D$397,4)</f>
        <v>1.3332999999999999</v>
      </c>
      <c r="I401" s="12">
        <v>20.51</v>
      </c>
      <c r="J401" s="12">
        <f>ROUND(H401*I401,2)</f>
        <v>27.35</v>
      </c>
      <c r="K401">
        <v>47</v>
      </c>
    </row>
    <row r="402" spans="1:11">
      <c r="J402" s="6">
        <f>ROUND(SUM(J400:J401),2)</f>
        <v>65.94</v>
      </c>
    </row>
    <row r="403" spans="1:11">
      <c r="B403" s="7" t="s">
        <v>303</v>
      </c>
    </row>
    <row r="404" spans="1:11">
      <c r="B404" t="s">
        <v>415</v>
      </c>
      <c r="F404" s="8" t="s">
        <v>158</v>
      </c>
      <c r="H404" s="10">
        <v>1</v>
      </c>
      <c r="I404" s="12">
        <v>10.85</v>
      </c>
      <c r="J404" s="12">
        <f>ROUND(H404*I404,2)</f>
        <v>10.85</v>
      </c>
      <c r="K404">
        <v>39</v>
      </c>
    </row>
    <row r="405" spans="1:11">
      <c r="B405" t="s">
        <v>310</v>
      </c>
      <c r="F405" s="8" t="s">
        <v>305</v>
      </c>
      <c r="G405" s="9"/>
      <c r="H405" s="10">
        <v>1.2E-2</v>
      </c>
      <c r="I405" s="12">
        <v>5.51</v>
      </c>
      <c r="J405" s="12">
        <f>ROUND(H405*I405,2)</f>
        <v>7.0000000000000007E-2</v>
      </c>
      <c r="K405">
        <v>2</v>
      </c>
    </row>
    <row r="406" spans="1:11">
      <c r="B406" t="s">
        <v>311</v>
      </c>
      <c r="F406" s="8" t="s">
        <v>212</v>
      </c>
      <c r="G406" s="9"/>
      <c r="H406" s="10">
        <v>0.08</v>
      </c>
      <c r="I406" s="12">
        <v>70.92</v>
      </c>
      <c r="J406" s="12">
        <f>ROUND(H406*I406,2)</f>
        <v>5.67</v>
      </c>
      <c r="K406">
        <v>38</v>
      </c>
    </row>
    <row r="407" spans="1:11">
      <c r="B407" t="s">
        <v>416</v>
      </c>
      <c r="F407" s="8" t="s">
        <v>158</v>
      </c>
      <c r="H407">
        <v>1</v>
      </c>
      <c r="I407">
        <v>29.66</v>
      </c>
      <c r="J407" s="12">
        <f>ROUND(H407*I407,2)</f>
        <v>29.66</v>
      </c>
      <c r="K407">
        <v>39</v>
      </c>
    </row>
    <row r="408" spans="1:11">
      <c r="J408" s="6">
        <f>ROUND(SUM(J404:J407),2)</f>
        <v>46.25</v>
      </c>
    </row>
    <row r="409" spans="1:11">
      <c r="B409" s="7" t="s">
        <v>327</v>
      </c>
    </row>
    <row r="410" spans="1:11">
      <c r="B410" t="s">
        <v>319</v>
      </c>
      <c r="F410" s="8" t="s">
        <v>320</v>
      </c>
      <c r="H410" s="10">
        <v>5</v>
      </c>
      <c r="I410" s="12">
        <f>J402</f>
        <v>65.94</v>
      </c>
      <c r="J410" s="12">
        <f>ROUND(H410%*I410,2)</f>
        <v>3.3</v>
      </c>
      <c r="K410">
        <v>37</v>
      </c>
    </row>
    <row r="411" spans="1:11">
      <c r="A411" s="14"/>
      <c r="B411" s="14"/>
      <c r="C411" s="14"/>
      <c r="D411" s="14"/>
      <c r="E411" s="14"/>
      <c r="F411" s="14"/>
      <c r="G411" s="14"/>
      <c r="H411" s="14"/>
      <c r="I411" s="14"/>
      <c r="J411" s="16">
        <f>ROUND(SUM(J410),2)</f>
        <v>3.3</v>
      </c>
    </row>
    <row r="413" spans="1:11">
      <c r="A413" s="2" t="s">
        <v>343</v>
      </c>
      <c r="B413" s="2" t="str">
        <f>PROVISIONALES!A43</f>
        <v>1.4.2.1</v>
      </c>
      <c r="C413" s="2" t="s">
        <v>417</v>
      </c>
      <c r="D413" s="2"/>
      <c r="E413" s="2"/>
      <c r="F413" s="2"/>
      <c r="G413" s="2"/>
      <c r="H413" s="2"/>
      <c r="I413" s="2"/>
    </row>
    <row r="414" spans="1:11">
      <c r="A414" s="2" t="s">
        <v>287</v>
      </c>
      <c r="B414" s="2" t="s">
        <v>341</v>
      </c>
      <c r="C414" s="4" t="s">
        <v>289</v>
      </c>
      <c r="D414" s="5">
        <v>1</v>
      </c>
      <c r="E414" s="4" t="s">
        <v>290</v>
      </c>
      <c r="F414" s="5">
        <f>D414</f>
        <v>1</v>
      </c>
      <c r="G414" s="2" t="s">
        <v>291</v>
      </c>
      <c r="I414" s="4" t="s">
        <v>163</v>
      </c>
      <c r="J414" s="6">
        <f>J420</f>
        <v>135.96</v>
      </c>
    </row>
    <row r="415" spans="1:11">
      <c r="A415" s="2" t="s">
        <v>292</v>
      </c>
      <c r="B415" s="2" t="s">
        <v>293</v>
      </c>
      <c r="F415" s="4" t="s">
        <v>127</v>
      </c>
      <c r="G415" s="4" t="s">
        <v>294</v>
      </c>
      <c r="H415" s="4" t="s">
        <v>295</v>
      </c>
      <c r="I415" s="4" t="s">
        <v>296</v>
      </c>
      <c r="J415" s="4" t="s">
        <v>297</v>
      </c>
    </row>
    <row r="416" spans="1:11">
      <c r="B416" s="7" t="s">
        <v>303</v>
      </c>
    </row>
    <row r="417" spans="1:11">
      <c r="B417" t="s">
        <v>418</v>
      </c>
      <c r="F417" s="8" t="s">
        <v>158</v>
      </c>
      <c r="G417" s="9"/>
      <c r="H417" s="10">
        <v>80</v>
      </c>
      <c r="I417">
        <v>0.42</v>
      </c>
      <c r="J417" s="12">
        <f>ROUND(H417*I417,2)</f>
        <v>33.6</v>
      </c>
      <c r="K417">
        <v>39</v>
      </c>
    </row>
    <row r="418" spans="1:11">
      <c r="B418" t="s">
        <v>419</v>
      </c>
      <c r="F418" s="8" t="s">
        <v>158</v>
      </c>
      <c r="H418" s="10">
        <v>80</v>
      </c>
      <c r="I418">
        <v>1.1000000000000001</v>
      </c>
      <c r="J418" s="12">
        <f>ROUND(H418*I418,2)</f>
        <v>88</v>
      </c>
      <c r="K418">
        <v>39</v>
      </c>
    </row>
    <row r="419" spans="1:11">
      <c r="B419" t="s">
        <v>420</v>
      </c>
      <c r="F419" s="8" t="s">
        <v>158</v>
      </c>
      <c r="H419" s="10">
        <v>0.05</v>
      </c>
      <c r="I419">
        <v>287.27999999999997</v>
      </c>
      <c r="J419" s="12">
        <f>ROUND(H419*I419,2)</f>
        <v>14.36</v>
      </c>
      <c r="K419">
        <v>39</v>
      </c>
    </row>
    <row r="420" spans="1:11">
      <c r="A420" s="14"/>
      <c r="B420" s="14"/>
      <c r="C420" s="14"/>
      <c r="D420" s="14"/>
      <c r="E420" s="14"/>
      <c r="F420" s="44"/>
      <c r="G420" s="45"/>
      <c r="H420" s="46"/>
      <c r="I420" s="104"/>
      <c r="J420" s="16">
        <f>ROUND(SUM(J417:J419),2)</f>
        <v>135.96</v>
      </c>
    </row>
    <row r="422" spans="1:11">
      <c r="A422" s="2" t="s">
        <v>343</v>
      </c>
      <c r="B422" s="2" t="str">
        <f>PROVISIONALES!A45</f>
        <v>1.4.3.1</v>
      </c>
      <c r="C422" s="2" t="s">
        <v>421</v>
      </c>
      <c r="D422" s="2"/>
      <c r="E422" s="2"/>
      <c r="F422" s="2"/>
      <c r="G422" s="2"/>
      <c r="H422" s="2"/>
      <c r="I422" s="2"/>
    </row>
    <row r="423" spans="1:11">
      <c r="A423" s="2" t="s">
        <v>287</v>
      </c>
      <c r="B423" s="2" t="s">
        <v>422</v>
      </c>
      <c r="C423" s="4" t="s">
        <v>289</v>
      </c>
      <c r="D423" s="5">
        <v>1</v>
      </c>
      <c r="E423" s="4" t="s">
        <v>290</v>
      </c>
      <c r="F423" s="5">
        <f>D423</f>
        <v>1</v>
      </c>
      <c r="G423" s="2" t="s">
        <v>291</v>
      </c>
      <c r="I423" s="4" t="s">
        <v>223</v>
      </c>
      <c r="J423" s="6">
        <f>J427</f>
        <v>1915.25</v>
      </c>
    </row>
    <row r="424" spans="1:11">
      <c r="A424" s="2" t="s">
        <v>292</v>
      </c>
      <c r="B424" s="2" t="s">
        <v>293</v>
      </c>
      <c r="F424" s="4" t="s">
        <v>127</v>
      </c>
      <c r="G424" s="4" t="s">
        <v>294</v>
      </c>
      <c r="H424" s="4" t="s">
        <v>295</v>
      </c>
      <c r="I424" s="4" t="s">
        <v>296</v>
      </c>
      <c r="J424" s="4" t="s">
        <v>297</v>
      </c>
    </row>
    <row r="425" spans="1:11">
      <c r="B425" s="7" t="s">
        <v>303</v>
      </c>
    </row>
    <row r="426" spans="1:11">
      <c r="B426" t="s">
        <v>423</v>
      </c>
      <c r="F426" s="8" t="s">
        <v>158</v>
      </c>
      <c r="G426" s="9"/>
      <c r="H426" s="10">
        <v>1</v>
      </c>
      <c r="I426">
        <v>1915.25</v>
      </c>
      <c r="J426" s="12">
        <f>ROUND(H426*I426,2)</f>
        <v>1915.25</v>
      </c>
      <c r="K426">
        <v>39</v>
      </c>
    </row>
    <row r="427" spans="1:11">
      <c r="A427" s="14"/>
      <c r="B427" s="14"/>
      <c r="C427" s="14"/>
      <c r="D427" s="14"/>
      <c r="E427" s="14"/>
      <c r="F427" s="44"/>
      <c r="G427" s="45"/>
      <c r="H427" s="46"/>
      <c r="I427" s="104"/>
      <c r="J427" s="16">
        <f>ROUND(SUM(J426),2)</f>
        <v>1915.25</v>
      </c>
    </row>
    <row r="428" spans="1:11">
      <c r="F428" s="8"/>
      <c r="G428" s="9"/>
      <c r="H428" s="10"/>
      <c r="I428" s="12"/>
      <c r="J428" s="6"/>
    </row>
    <row r="429" spans="1:11">
      <c r="A429" s="2" t="s">
        <v>286</v>
      </c>
      <c r="B429" s="2" t="str">
        <f>PROVISIONALES!A48</f>
        <v>1.4.4.1.1</v>
      </c>
      <c r="C429" s="2" t="s">
        <v>229</v>
      </c>
      <c r="D429" s="2"/>
      <c r="E429" s="2"/>
      <c r="F429" s="2"/>
      <c r="G429" s="2"/>
      <c r="H429" s="2"/>
      <c r="I429" s="2"/>
    </row>
    <row r="430" spans="1:11">
      <c r="A430" s="2" t="s">
        <v>287</v>
      </c>
      <c r="B430" s="2" t="s">
        <v>335</v>
      </c>
      <c r="C430" s="4" t="s">
        <v>289</v>
      </c>
      <c r="D430" s="5">
        <v>7.5</v>
      </c>
      <c r="E430" s="4" t="s">
        <v>290</v>
      </c>
      <c r="F430" s="5">
        <f>D430</f>
        <v>7.5</v>
      </c>
      <c r="G430" s="2" t="s">
        <v>291</v>
      </c>
      <c r="I430" s="4" t="s">
        <v>158</v>
      </c>
      <c r="J430" s="6">
        <f>J434++J437+J440</f>
        <v>167.04</v>
      </c>
    </row>
    <row r="431" spans="1:11">
      <c r="A431" s="2" t="s">
        <v>292</v>
      </c>
      <c r="B431" s="2" t="s">
        <v>293</v>
      </c>
      <c r="F431" s="4" t="s">
        <v>127</v>
      </c>
      <c r="G431" s="4" t="s">
        <v>294</v>
      </c>
      <c r="H431" s="4" t="s">
        <v>295</v>
      </c>
      <c r="I431" s="4" t="s">
        <v>296</v>
      </c>
      <c r="J431" s="4" t="s">
        <v>297</v>
      </c>
    </row>
    <row r="432" spans="1:11">
      <c r="B432" s="7" t="s">
        <v>298</v>
      </c>
    </row>
    <row r="433" spans="1:11">
      <c r="B433" t="s">
        <v>302</v>
      </c>
      <c r="F433" s="8" t="s">
        <v>300</v>
      </c>
      <c r="G433" s="9">
        <v>1</v>
      </c>
      <c r="H433" s="10">
        <f>ROUND(G433*8/$D$430,4)</f>
        <v>1.0667</v>
      </c>
      <c r="I433" s="12">
        <v>20.51</v>
      </c>
      <c r="J433" s="12">
        <f>ROUND(H433*I433,2)</f>
        <v>21.88</v>
      </c>
      <c r="K433">
        <v>47</v>
      </c>
    </row>
    <row r="434" spans="1:11">
      <c r="J434" s="6">
        <f>ROUND(SUM(J433),2)</f>
        <v>21.88</v>
      </c>
    </row>
    <row r="435" spans="1:11">
      <c r="B435" s="7" t="s">
        <v>303</v>
      </c>
    </row>
    <row r="436" spans="1:11">
      <c r="B436" t="s">
        <v>424</v>
      </c>
      <c r="F436" s="8" t="s">
        <v>158</v>
      </c>
      <c r="H436" s="9">
        <v>1</v>
      </c>
      <c r="I436" s="10">
        <v>144.07</v>
      </c>
      <c r="J436" s="12">
        <f>ROUND(H436*I436,2)</f>
        <v>144.07</v>
      </c>
      <c r="K436">
        <v>39</v>
      </c>
    </row>
    <row r="437" spans="1:11">
      <c r="J437" s="6">
        <f>ROUND(SUM(J436),2)</f>
        <v>144.07</v>
      </c>
    </row>
    <row r="438" spans="1:11">
      <c r="B438" s="7" t="s">
        <v>327</v>
      </c>
    </row>
    <row r="439" spans="1:11">
      <c r="B439" t="s">
        <v>319</v>
      </c>
      <c r="F439" s="8" t="s">
        <v>320</v>
      </c>
      <c r="H439" s="10">
        <v>5</v>
      </c>
      <c r="I439" s="12">
        <f>J434</f>
        <v>21.88</v>
      </c>
      <c r="J439" s="12">
        <f>ROUND(H439%*I439,2)</f>
        <v>1.0900000000000001</v>
      </c>
      <c r="K439">
        <v>37</v>
      </c>
    </row>
    <row r="440" spans="1:11">
      <c r="A440" s="14"/>
      <c r="B440" s="14"/>
      <c r="C440" s="14"/>
      <c r="D440" s="14"/>
      <c r="E440" s="14"/>
      <c r="F440" s="14"/>
      <c r="G440" s="14"/>
      <c r="H440" s="14"/>
      <c r="I440" s="14"/>
      <c r="J440" s="16">
        <f>ROUND(SUM(J439),2)</f>
        <v>1.0900000000000001</v>
      </c>
    </row>
    <row r="442" spans="1:11">
      <c r="A442" s="2" t="s">
        <v>286</v>
      </c>
      <c r="B442" s="2" t="str">
        <f>PROVISIONALES!A49</f>
        <v>1.4.4.1.2</v>
      </c>
      <c r="C442" s="2" t="s">
        <v>231</v>
      </c>
      <c r="D442" s="2"/>
      <c r="E442" s="2"/>
      <c r="F442" s="2"/>
      <c r="G442" s="2"/>
      <c r="H442" s="2"/>
      <c r="I442" s="2"/>
    </row>
    <row r="443" spans="1:11">
      <c r="A443" s="2" t="s">
        <v>287</v>
      </c>
      <c r="B443" s="2" t="s">
        <v>425</v>
      </c>
      <c r="C443" s="4" t="s">
        <v>289</v>
      </c>
      <c r="D443" s="5">
        <v>45</v>
      </c>
      <c r="E443" s="4" t="s">
        <v>290</v>
      </c>
      <c r="F443" s="5">
        <f>D443</f>
        <v>45</v>
      </c>
      <c r="G443" s="2" t="s">
        <v>291</v>
      </c>
      <c r="I443" s="4" t="s">
        <v>212</v>
      </c>
      <c r="J443" s="6">
        <f>J447++J455+J458</f>
        <v>163.19</v>
      </c>
    </row>
    <row r="444" spans="1:11">
      <c r="A444" s="2" t="s">
        <v>292</v>
      </c>
      <c r="B444" s="2" t="s">
        <v>293</v>
      </c>
      <c r="F444" s="4" t="s">
        <v>127</v>
      </c>
      <c r="G444" s="4" t="s">
        <v>294</v>
      </c>
      <c r="H444" s="4" t="s">
        <v>295</v>
      </c>
      <c r="I444" s="4" t="s">
        <v>296</v>
      </c>
      <c r="J444" s="4" t="s">
        <v>297</v>
      </c>
    </row>
    <row r="445" spans="1:11">
      <c r="B445" s="7" t="s">
        <v>298</v>
      </c>
    </row>
    <row r="446" spans="1:11">
      <c r="B446" t="s">
        <v>302</v>
      </c>
      <c r="F446" s="8" t="s">
        <v>300</v>
      </c>
      <c r="G446" s="9">
        <v>4</v>
      </c>
      <c r="H446" s="10">
        <f>ROUND(G446*8/$D$443,4)</f>
        <v>0.71109999999999995</v>
      </c>
      <c r="I446" s="12">
        <v>20.51</v>
      </c>
      <c r="J446" s="12">
        <f>ROUND(H446*I446,2)</f>
        <v>14.58</v>
      </c>
      <c r="K446">
        <v>47</v>
      </c>
    </row>
    <row r="447" spans="1:11">
      <c r="J447" s="6">
        <f>ROUND(SUM(J446),2)</f>
        <v>14.58</v>
      </c>
    </row>
    <row r="448" spans="1:11">
      <c r="B448" s="7" t="s">
        <v>303</v>
      </c>
    </row>
    <row r="449" spans="1:11">
      <c r="B449" t="s">
        <v>426</v>
      </c>
      <c r="F449" s="8" t="s">
        <v>158</v>
      </c>
      <c r="G449" s="9"/>
      <c r="H449" s="10">
        <v>2</v>
      </c>
      <c r="I449" s="12">
        <v>29.66</v>
      </c>
      <c r="J449" s="12">
        <f>ROUND(H449*I449,2)</f>
        <v>59.32</v>
      </c>
      <c r="K449">
        <v>39</v>
      </c>
    </row>
    <row r="450" spans="1:11">
      <c r="B450" t="s">
        <v>427</v>
      </c>
      <c r="F450" s="8" t="s">
        <v>428</v>
      </c>
      <c r="G450" s="9"/>
      <c r="H450" s="10">
        <v>5</v>
      </c>
      <c r="I450" s="12">
        <v>8.9</v>
      </c>
      <c r="J450" s="12">
        <f>ROUND(H450*I450,2)</f>
        <v>44.5</v>
      </c>
      <c r="K450">
        <v>39</v>
      </c>
    </row>
    <row r="451" spans="1:11">
      <c r="B451" t="s">
        <v>429</v>
      </c>
      <c r="F451" s="8" t="s">
        <v>158</v>
      </c>
      <c r="H451" s="10">
        <v>3</v>
      </c>
      <c r="I451" s="12">
        <v>3.39</v>
      </c>
      <c r="J451" s="12">
        <f>ROUND(H451*I451,2)</f>
        <v>10.17</v>
      </c>
      <c r="K451">
        <v>39</v>
      </c>
    </row>
    <row r="452" spans="1:11">
      <c r="B452" t="s">
        <v>430</v>
      </c>
      <c r="F452" s="8" t="s">
        <v>158</v>
      </c>
      <c r="G452" s="9"/>
      <c r="H452" s="10">
        <v>2</v>
      </c>
      <c r="I452" s="12">
        <v>8.4700000000000006</v>
      </c>
      <c r="J452" s="12">
        <f>ROUND(H452*I452,2)</f>
        <v>16.940000000000001</v>
      </c>
      <c r="K452">
        <v>39</v>
      </c>
    </row>
    <row r="453" spans="1:11">
      <c r="B453" t="s">
        <v>431</v>
      </c>
      <c r="F453" s="8" t="s">
        <v>158</v>
      </c>
      <c r="H453" s="10">
        <v>0.1</v>
      </c>
      <c r="I453" s="12">
        <v>55.08</v>
      </c>
      <c r="J453" s="12">
        <f>ROUND(H453*I453,2)</f>
        <v>5.51</v>
      </c>
      <c r="K453">
        <v>39</v>
      </c>
    </row>
    <row r="454" spans="1:11">
      <c r="B454" t="s">
        <v>432</v>
      </c>
      <c r="F454" s="8" t="s">
        <v>158</v>
      </c>
      <c r="H454" s="10">
        <v>0.5</v>
      </c>
      <c r="I454" s="12">
        <v>22.88</v>
      </c>
      <c r="J454" s="12">
        <f>ROUND(H454*I454,2)</f>
        <v>11.44</v>
      </c>
      <c r="K454">
        <v>39</v>
      </c>
    </row>
    <row r="455" spans="1:11">
      <c r="J455" s="6">
        <f>ROUND(SUM(J449:J454),2)</f>
        <v>147.88</v>
      </c>
    </row>
    <row r="456" spans="1:11">
      <c r="B456" s="7" t="s">
        <v>318</v>
      </c>
    </row>
    <row r="457" spans="1:11">
      <c r="B457" t="s">
        <v>319</v>
      </c>
      <c r="F457" s="8" t="s">
        <v>320</v>
      </c>
      <c r="H457" s="10">
        <v>5</v>
      </c>
      <c r="I457" s="12">
        <f>J447</f>
        <v>14.58</v>
      </c>
      <c r="J457" s="12">
        <f>ROUND(H457%*I457,2)</f>
        <v>0.73</v>
      </c>
      <c r="K457">
        <v>37</v>
      </c>
    </row>
    <row r="458" spans="1:11">
      <c r="A458" s="14"/>
      <c r="B458" s="14"/>
      <c r="C458" s="14"/>
      <c r="D458" s="14"/>
      <c r="E458" s="14"/>
      <c r="F458" s="14"/>
      <c r="G458" s="14"/>
      <c r="H458" s="14"/>
      <c r="I458" s="14"/>
      <c r="J458" s="16">
        <f>ROUND(SUM(J457),2)</f>
        <v>0.73</v>
      </c>
    </row>
    <row r="460" spans="1:11">
      <c r="A460" s="2" t="s">
        <v>343</v>
      </c>
      <c r="B460" s="2" t="str">
        <f>PROVISIONALES!A50</f>
        <v>1.4.4.1.3</v>
      </c>
      <c r="C460" s="2" t="s">
        <v>233</v>
      </c>
      <c r="D460" s="2"/>
      <c r="E460" s="2"/>
      <c r="F460" s="2"/>
      <c r="G460" s="2"/>
      <c r="H460" s="2"/>
      <c r="I460" s="2"/>
    </row>
    <row r="461" spans="1:11">
      <c r="A461" s="2" t="s">
        <v>287</v>
      </c>
      <c r="B461" s="2" t="s">
        <v>425</v>
      </c>
      <c r="C461" s="4" t="s">
        <v>289</v>
      </c>
      <c r="D461" s="5">
        <v>1</v>
      </c>
      <c r="E461" s="4" t="s">
        <v>290</v>
      </c>
      <c r="F461" s="5">
        <f>D461</f>
        <v>1</v>
      </c>
      <c r="G461" s="2" t="s">
        <v>291</v>
      </c>
      <c r="I461" s="4" t="s">
        <v>212</v>
      </c>
      <c r="J461" s="6">
        <f>J465</f>
        <v>406.78</v>
      </c>
    </row>
    <row r="462" spans="1:11">
      <c r="A462" s="2" t="s">
        <v>292</v>
      </c>
      <c r="B462" s="2" t="s">
        <v>293</v>
      </c>
      <c r="F462" s="4" t="s">
        <v>127</v>
      </c>
      <c r="G462" s="4" t="s">
        <v>294</v>
      </c>
      <c r="H462" s="4" t="s">
        <v>295</v>
      </c>
      <c r="I462" s="4" t="s">
        <v>296</v>
      </c>
      <c r="J462" s="4" t="s">
        <v>297</v>
      </c>
    </row>
    <row r="463" spans="1:11">
      <c r="B463" s="7" t="s">
        <v>303</v>
      </c>
    </row>
    <row r="464" spans="1:11">
      <c r="B464" t="s">
        <v>433</v>
      </c>
      <c r="F464" s="8" t="s">
        <v>434</v>
      </c>
      <c r="G464" s="9"/>
      <c r="H464" s="10">
        <v>1</v>
      </c>
      <c r="I464">
        <v>406.78</v>
      </c>
      <c r="J464" s="12">
        <f>ROUND(H464*I464,2)</f>
        <v>406.78</v>
      </c>
      <c r="K464">
        <v>39</v>
      </c>
    </row>
    <row r="465" spans="1:11">
      <c r="A465" s="14"/>
      <c r="B465" s="14"/>
      <c r="C465" s="14"/>
      <c r="D465" s="14"/>
      <c r="E465" s="14"/>
      <c r="F465" s="44"/>
      <c r="G465" s="45"/>
      <c r="H465" s="46"/>
      <c r="I465" s="104"/>
      <c r="J465" s="16">
        <f>ROUND(SUM(J464),2)</f>
        <v>406.78</v>
      </c>
    </row>
    <row r="467" spans="1:11">
      <c r="A467" s="2" t="s">
        <v>286</v>
      </c>
      <c r="B467" s="2" t="str">
        <f>PROVISIONALES!A52</f>
        <v>1.4.4.2.1</v>
      </c>
      <c r="C467" s="2" t="s">
        <v>435</v>
      </c>
      <c r="D467" s="2"/>
      <c r="E467" s="2"/>
      <c r="F467" s="2"/>
      <c r="G467" s="2"/>
      <c r="H467" s="2"/>
      <c r="I467" s="2"/>
    </row>
    <row r="468" spans="1:11">
      <c r="A468" s="2" t="s">
        <v>287</v>
      </c>
      <c r="B468" s="2" t="s">
        <v>288</v>
      </c>
      <c r="C468" s="4" t="s">
        <v>289</v>
      </c>
      <c r="D468" s="5">
        <v>30</v>
      </c>
      <c r="E468" s="4" t="s">
        <v>290</v>
      </c>
      <c r="F468" s="5">
        <f>D468</f>
        <v>30</v>
      </c>
      <c r="G468" s="2" t="s">
        <v>291</v>
      </c>
      <c r="I468" s="4" t="s">
        <v>142</v>
      </c>
      <c r="J468" s="6">
        <f>J474++J482+J485</f>
        <v>80.2</v>
      </c>
    </row>
    <row r="469" spans="1:11">
      <c r="A469" s="2" t="s">
        <v>292</v>
      </c>
      <c r="B469" s="2" t="s">
        <v>293</v>
      </c>
      <c r="F469" s="4" t="s">
        <v>127</v>
      </c>
      <c r="G469" s="4" t="s">
        <v>294</v>
      </c>
      <c r="H469" s="4" t="s">
        <v>295</v>
      </c>
      <c r="I469" s="4" t="s">
        <v>296</v>
      </c>
      <c r="J469" s="4" t="s">
        <v>297</v>
      </c>
    </row>
    <row r="470" spans="1:11">
      <c r="B470" s="7" t="s">
        <v>298</v>
      </c>
    </row>
    <row r="471" spans="1:11">
      <c r="B471" t="s">
        <v>299</v>
      </c>
      <c r="F471" s="8" t="s">
        <v>300</v>
      </c>
      <c r="G471" s="9">
        <v>1</v>
      </c>
      <c r="H471" s="10">
        <f>ROUND(G471*8/$D$468,4)</f>
        <v>0.26669999999999999</v>
      </c>
      <c r="I471" s="12">
        <v>28.94</v>
      </c>
      <c r="J471" s="12">
        <f>ROUND(H471*I471,2)</f>
        <v>7.72</v>
      </c>
      <c r="K471">
        <v>47</v>
      </c>
    </row>
    <row r="472" spans="1:11">
      <c r="B472" t="s">
        <v>301</v>
      </c>
      <c r="F472" s="8" t="s">
        <v>300</v>
      </c>
      <c r="G472" s="9">
        <v>1</v>
      </c>
      <c r="H472" s="10">
        <f>ROUND(G472*8/$D$468,4)</f>
        <v>0.26669999999999999</v>
      </c>
      <c r="I472" s="12">
        <v>22.66</v>
      </c>
      <c r="J472" s="12">
        <f>ROUND(H472*I472,2)</f>
        <v>6.04</v>
      </c>
      <c r="K472">
        <v>47</v>
      </c>
    </row>
    <row r="473" spans="1:11">
      <c r="B473" t="s">
        <v>302</v>
      </c>
      <c r="F473" s="8" t="s">
        <v>300</v>
      </c>
      <c r="G473" s="9">
        <v>3</v>
      </c>
      <c r="H473" s="10">
        <f>ROUND(G473*8/$D$468,4)</f>
        <v>0.8</v>
      </c>
      <c r="I473" s="12">
        <v>20.51</v>
      </c>
      <c r="J473" s="12">
        <f>ROUND(H473*I473,2)</f>
        <v>16.41</v>
      </c>
      <c r="K473">
        <v>47</v>
      </c>
    </row>
    <row r="474" spans="1:11">
      <c r="J474" s="6">
        <f>ROUND(SUM(J471:J473),2)</f>
        <v>30.17</v>
      </c>
    </row>
    <row r="475" spans="1:11">
      <c r="B475" s="7" t="s">
        <v>303</v>
      </c>
    </row>
    <row r="476" spans="1:11">
      <c r="B476" t="s">
        <v>304</v>
      </c>
      <c r="F476" s="8" t="s">
        <v>305</v>
      </c>
      <c r="H476">
        <v>0.25</v>
      </c>
      <c r="I476">
        <v>2.64</v>
      </c>
      <c r="J476" s="12">
        <f>ROUND(H476*I476,2)</f>
        <v>0.66</v>
      </c>
      <c r="K476">
        <v>2</v>
      </c>
    </row>
    <row r="477" spans="1:11">
      <c r="B477" t="s">
        <v>436</v>
      </c>
      <c r="F477" s="8" t="s">
        <v>158</v>
      </c>
      <c r="G477" s="9"/>
      <c r="H477">
        <v>1.05</v>
      </c>
      <c r="I477">
        <v>25.25</v>
      </c>
      <c r="J477" s="12">
        <f>ROUND(H477*I477,2)</f>
        <v>26.51</v>
      </c>
      <c r="K477">
        <v>56</v>
      </c>
    </row>
    <row r="478" spans="1:11">
      <c r="B478" t="s">
        <v>310</v>
      </c>
      <c r="F478" s="8" t="s">
        <v>305</v>
      </c>
      <c r="G478" s="9"/>
      <c r="H478">
        <v>7.0999999999999994E-2</v>
      </c>
      <c r="I478">
        <v>5.51</v>
      </c>
      <c r="J478" s="12">
        <f>ROUND(H478*I478,2)</f>
        <v>0.39</v>
      </c>
      <c r="K478">
        <v>2</v>
      </c>
    </row>
    <row r="479" spans="1:11">
      <c r="B479" t="s">
        <v>311</v>
      </c>
      <c r="F479" s="8" t="s">
        <v>437</v>
      </c>
      <c r="H479">
        <v>1.9E-2</v>
      </c>
      <c r="I479">
        <v>70.92</v>
      </c>
      <c r="J479" s="12">
        <f>ROUND(H479*I479,2)</f>
        <v>1.35</v>
      </c>
      <c r="K479">
        <v>38</v>
      </c>
    </row>
    <row r="480" spans="1:11">
      <c r="B480" t="s">
        <v>438</v>
      </c>
      <c r="F480" s="8" t="s">
        <v>439</v>
      </c>
      <c r="H480">
        <v>0.25</v>
      </c>
      <c r="I480">
        <v>23.31</v>
      </c>
      <c r="J480" s="12">
        <f>ROUND(H480*I480,2)</f>
        <v>5.83</v>
      </c>
      <c r="K480">
        <v>21</v>
      </c>
    </row>
    <row r="481" spans="1:11">
      <c r="B481" t="s">
        <v>440</v>
      </c>
      <c r="F481" s="8" t="s">
        <v>441</v>
      </c>
      <c r="H481">
        <v>2.5</v>
      </c>
      <c r="I481">
        <v>5.51</v>
      </c>
      <c r="J481" s="12">
        <f>ROUND(H481*I481,2)</f>
        <v>13.78</v>
      </c>
      <c r="K481">
        <v>43</v>
      </c>
    </row>
    <row r="482" spans="1:11">
      <c r="J482" s="6">
        <f>ROUND(SUM(J476:J481),2)</f>
        <v>48.52</v>
      </c>
    </row>
    <row r="483" spans="1:11">
      <c r="B483" s="7" t="s">
        <v>327</v>
      </c>
    </row>
    <row r="484" spans="1:11">
      <c r="B484" t="s">
        <v>319</v>
      </c>
      <c r="F484" s="8" t="s">
        <v>320</v>
      </c>
      <c r="H484" s="10">
        <v>5</v>
      </c>
      <c r="I484" s="12">
        <f>J474</f>
        <v>30.17</v>
      </c>
      <c r="J484" s="12">
        <f>ROUND(H484%*I484,2)</f>
        <v>1.51</v>
      </c>
      <c r="K484">
        <v>37</v>
      </c>
    </row>
    <row r="485" spans="1:11">
      <c r="A485" s="14"/>
      <c r="B485" s="14"/>
      <c r="C485" s="14"/>
      <c r="D485" s="14"/>
      <c r="E485" s="14"/>
      <c r="F485" s="14"/>
      <c r="G485" s="14"/>
      <c r="H485" s="14"/>
      <c r="I485" s="14"/>
      <c r="J485" s="16">
        <f>ROUND(SUM(J484),2)</f>
        <v>1.51</v>
      </c>
    </row>
    <row r="486" spans="1:11">
      <c r="F486" s="8"/>
      <c r="H486" s="10"/>
      <c r="J486" s="12"/>
    </row>
    <row r="487" spans="1:11">
      <c r="A487" s="2" t="s">
        <v>286</v>
      </c>
      <c r="B487" s="2" t="str">
        <f>PROVISIONALES!A53</f>
        <v>1.4.4.2.2</v>
      </c>
      <c r="C487" s="2" t="s">
        <v>239</v>
      </c>
      <c r="D487" s="2"/>
      <c r="E487" s="2"/>
      <c r="F487" s="2"/>
      <c r="G487" s="2"/>
      <c r="H487" s="2"/>
      <c r="I487" s="2"/>
    </row>
    <row r="488" spans="1:11">
      <c r="A488" s="2" t="s">
        <v>287</v>
      </c>
      <c r="B488" s="2" t="s">
        <v>335</v>
      </c>
      <c r="C488" s="4" t="s">
        <v>289</v>
      </c>
      <c r="D488" s="5">
        <v>41</v>
      </c>
      <c r="E488" s="4" t="s">
        <v>290</v>
      </c>
      <c r="F488" s="5">
        <f>D488</f>
        <v>41</v>
      </c>
      <c r="G488" s="2" t="s">
        <v>291</v>
      </c>
      <c r="I488" s="4" t="s">
        <v>158</v>
      </c>
      <c r="J488" s="6">
        <f>J492++J495+J498</f>
        <v>148.26999999999998</v>
      </c>
    </row>
    <row r="489" spans="1:11">
      <c r="A489" s="2" t="s">
        <v>292</v>
      </c>
      <c r="B489" s="2" t="s">
        <v>293</v>
      </c>
      <c r="F489" s="4" t="s">
        <v>127</v>
      </c>
      <c r="G489" s="4" t="s">
        <v>294</v>
      </c>
      <c r="H489" s="4" t="s">
        <v>295</v>
      </c>
      <c r="I489" s="4" t="s">
        <v>296</v>
      </c>
      <c r="J489" s="4" t="s">
        <v>297</v>
      </c>
    </row>
    <row r="490" spans="1:11">
      <c r="B490" s="7" t="s">
        <v>298</v>
      </c>
    </row>
    <row r="491" spans="1:11">
      <c r="B491" t="s">
        <v>302</v>
      </c>
      <c r="F491" s="8" t="s">
        <v>300</v>
      </c>
      <c r="G491" s="9">
        <v>1</v>
      </c>
      <c r="H491" s="10">
        <f>ROUND(G491*8/$D$488,4)</f>
        <v>0.1951</v>
      </c>
      <c r="I491" s="12">
        <v>20.51</v>
      </c>
      <c r="J491" s="12">
        <f>ROUND(H491*I491,2)</f>
        <v>4</v>
      </c>
      <c r="K491">
        <v>47</v>
      </c>
    </row>
    <row r="492" spans="1:11">
      <c r="J492" s="6">
        <f>ROUND(SUM(J491),2)</f>
        <v>4</v>
      </c>
    </row>
    <row r="493" spans="1:11">
      <c r="B493" s="7" t="s">
        <v>303</v>
      </c>
    </row>
    <row r="494" spans="1:11">
      <c r="B494" t="s">
        <v>424</v>
      </c>
      <c r="F494" s="8" t="s">
        <v>158</v>
      </c>
      <c r="H494" s="9">
        <v>1</v>
      </c>
      <c r="I494" s="10">
        <v>144.07</v>
      </c>
      <c r="J494" s="12">
        <f>ROUND(H494*I494,2)</f>
        <v>144.07</v>
      </c>
      <c r="K494">
        <v>39</v>
      </c>
    </row>
    <row r="495" spans="1:11">
      <c r="J495" s="6">
        <f>ROUND(SUM(J494),2)</f>
        <v>144.07</v>
      </c>
    </row>
    <row r="496" spans="1:11">
      <c r="B496" s="7" t="s">
        <v>327</v>
      </c>
    </row>
    <row r="497" spans="1:11">
      <c r="B497" t="s">
        <v>319</v>
      </c>
      <c r="F497" s="8" t="s">
        <v>320</v>
      </c>
      <c r="H497" s="10">
        <v>5</v>
      </c>
      <c r="I497" s="12">
        <f>J492</f>
        <v>4</v>
      </c>
      <c r="J497" s="12">
        <f>ROUND(H497%*I497,2)</f>
        <v>0.2</v>
      </c>
      <c r="K497">
        <v>37</v>
      </c>
    </row>
    <row r="498" spans="1:11">
      <c r="A498" s="14"/>
      <c r="B498" s="14"/>
      <c r="C498" s="14"/>
      <c r="D498" s="14"/>
      <c r="E498" s="14"/>
      <c r="F498" s="14"/>
      <c r="G498" s="14"/>
      <c r="H498" s="14"/>
      <c r="I498" s="14"/>
      <c r="J498" s="16">
        <f>ROUND(SUM(J497),2)</f>
        <v>0.2</v>
      </c>
    </row>
    <row r="500" spans="1:11">
      <c r="A500" s="2" t="s">
        <v>286</v>
      </c>
      <c r="B500" s="2" t="str">
        <f>PROVISIONALES!A54</f>
        <v>1.4.4.2.3</v>
      </c>
      <c r="C500" s="2" t="s">
        <v>241</v>
      </c>
      <c r="D500" s="2"/>
      <c r="E500" s="2"/>
      <c r="F500" s="2"/>
      <c r="G500" s="2"/>
      <c r="H500" s="2"/>
      <c r="I500" s="2"/>
    </row>
    <row r="501" spans="1:11">
      <c r="A501" s="2" t="s">
        <v>287</v>
      </c>
      <c r="B501" s="2" t="s">
        <v>425</v>
      </c>
      <c r="C501" s="4" t="s">
        <v>289</v>
      </c>
      <c r="D501" s="5">
        <v>45</v>
      </c>
      <c r="E501" s="4" t="s">
        <v>290</v>
      </c>
      <c r="F501" s="5">
        <f>D501</f>
        <v>45</v>
      </c>
      <c r="G501" s="2" t="s">
        <v>291</v>
      </c>
      <c r="I501" s="4" t="s">
        <v>212</v>
      </c>
      <c r="J501" s="6">
        <f>J507++J513+J516</f>
        <v>43.22</v>
      </c>
    </row>
    <row r="502" spans="1:11">
      <c r="A502" s="2" t="s">
        <v>292</v>
      </c>
      <c r="B502" s="2" t="s">
        <v>293</v>
      </c>
      <c r="F502" s="4" t="s">
        <v>127</v>
      </c>
      <c r="G502" s="4" t="s">
        <v>294</v>
      </c>
      <c r="H502" s="4" t="s">
        <v>295</v>
      </c>
      <c r="I502" s="4" t="s">
        <v>296</v>
      </c>
      <c r="J502" s="4" t="s">
        <v>297</v>
      </c>
    </row>
    <row r="503" spans="1:11">
      <c r="B503" s="7" t="s">
        <v>298</v>
      </c>
    </row>
    <row r="504" spans="1:11">
      <c r="B504" t="s">
        <v>299</v>
      </c>
      <c r="F504" s="8" t="s">
        <v>300</v>
      </c>
      <c r="G504" s="9">
        <v>1</v>
      </c>
      <c r="H504" s="10">
        <f>ROUND(G504*8/$D$501,4)</f>
        <v>0.17780000000000001</v>
      </c>
      <c r="I504" s="12">
        <v>28.94</v>
      </c>
      <c r="J504" s="12">
        <f>ROUND(H504*I504,2)</f>
        <v>5.15</v>
      </c>
      <c r="K504">
        <v>47</v>
      </c>
    </row>
    <row r="505" spans="1:11">
      <c r="B505" t="s">
        <v>301</v>
      </c>
      <c r="F505" s="8" t="s">
        <v>300</v>
      </c>
      <c r="G505" s="9">
        <v>1</v>
      </c>
      <c r="H505" s="10">
        <f>ROUND(G505*8/$D$501,4)</f>
        <v>0.17780000000000001</v>
      </c>
      <c r="I505" s="12">
        <v>22.66</v>
      </c>
      <c r="J505" s="12">
        <f>ROUND(H505*I505,2)</f>
        <v>4.03</v>
      </c>
      <c r="K505">
        <v>47</v>
      </c>
    </row>
    <row r="506" spans="1:11">
      <c r="B506" t="s">
        <v>302</v>
      </c>
      <c r="F506" s="8" t="s">
        <v>300</v>
      </c>
      <c r="G506" s="9">
        <v>4</v>
      </c>
      <c r="H506" s="10">
        <f>ROUND(G506*8/$D$501,4)</f>
        <v>0.71109999999999995</v>
      </c>
      <c r="I506" s="12">
        <v>20.51</v>
      </c>
      <c r="J506" s="12">
        <f>ROUND(H506*I506,2)</f>
        <v>14.58</v>
      </c>
      <c r="K506">
        <v>47</v>
      </c>
    </row>
    <row r="507" spans="1:11">
      <c r="J507" s="6">
        <f>ROUND(SUM(J504:J506),2)</f>
        <v>23.76</v>
      </c>
    </row>
    <row r="508" spans="1:11">
      <c r="B508" s="7" t="s">
        <v>303</v>
      </c>
    </row>
    <row r="509" spans="1:11">
      <c r="B509" t="s">
        <v>442</v>
      </c>
      <c r="F509" s="8" t="s">
        <v>428</v>
      </c>
      <c r="G509" s="9"/>
      <c r="H509">
        <v>0.1</v>
      </c>
      <c r="I509">
        <v>0.42</v>
      </c>
      <c r="J509" s="12">
        <f>ROUND(H509*I509,2)</f>
        <v>0.04</v>
      </c>
      <c r="K509">
        <v>39</v>
      </c>
    </row>
    <row r="510" spans="1:11">
      <c r="B510" t="s">
        <v>443</v>
      </c>
      <c r="F510" s="8" t="s">
        <v>158</v>
      </c>
      <c r="G510" s="9"/>
      <c r="H510">
        <v>0.5</v>
      </c>
      <c r="I510">
        <v>10.17</v>
      </c>
      <c r="J510" s="12">
        <f>ROUND(H510*I510,2)</f>
        <v>5.09</v>
      </c>
      <c r="K510">
        <v>39</v>
      </c>
    </row>
    <row r="511" spans="1:11">
      <c r="B511" t="s">
        <v>366</v>
      </c>
      <c r="F511" s="8" t="s">
        <v>360</v>
      </c>
      <c r="G511" s="9"/>
      <c r="H511">
        <v>0.5</v>
      </c>
      <c r="I511">
        <v>14.41</v>
      </c>
      <c r="J511" s="12">
        <f>ROUND(H511*I511,2)</f>
        <v>7.21</v>
      </c>
      <c r="K511">
        <v>39</v>
      </c>
    </row>
    <row r="512" spans="1:11">
      <c r="B512" t="s">
        <v>444</v>
      </c>
      <c r="F512" s="8" t="s">
        <v>158</v>
      </c>
      <c r="H512">
        <v>0.5</v>
      </c>
      <c r="I512">
        <v>11.86</v>
      </c>
      <c r="J512" s="12">
        <f>ROUND(H512*I512,2)</f>
        <v>5.93</v>
      </c>
      <c r="K512">
        <v>39</v>
      </c>
    </row>
    <row r="513" spans="1:11">
      <c r="F513" s="8"/>
      <c r="H513" s="10"/>
      <c r="I513" s="12"/>
      <c r="J513" s="6">
        <f>ROUND(SUM(J509:J512),2)</f>
        <v>18.27</v>
      </c>
    </row>
    <row r="514" spans="1:11">
      <c r="B514" s="7" t="s">
        <v>318</v>
      </c>
    </row>
    <row r="515" spans="1:11">
      <c r="B515" t="s">
        <v>319</v>
      </c>
      <c r="F515" s="8" t="s">
        <v>320</v>
      </c>
      <c r="H515" s="10">
        <v>5</v>
      </c>
      <c r="I515" s="12">
        <f>J507</f>
        <v>23.76</v>
      </c>
      <c r="J515" s="12">
        <f>ROUND(H515%*I515,2)</f>
        <v>1.19</v>
      </c>
      <c r="K515">
        <v>37</v>
      </c>
    </row>
    <row r="516" spans="1:11">
      <c r="A516" s="14"/>
      <c r="B516" s="14"/>
      <c r="C516" s="14"/>
      <c r="D516" s="14"/>
      <c r="E516" s="14"/>
      <c r="F516" s="14"/>
      <c r="G516" s="14"/>
      <c r="H516" s="14"/>
      <c r="I516" s="14"/>
      <c r="J516" s="16">
        <f>ROUND(SUM(J515),2)</f>
        <v>1.19</v>
      </c>
    </row>
    <row r="517" spans="1:11">
      <c r="F517" s="8"/>
      <c r="H517" s="10"/>
      <c r="I517" s="12"/>
      <c r="J517" s="12"/>
    </row>
    <row r="518" spans="1:11">
      <c r="A518" s="2" t="s">
        <v>286</v>
      </c>
      <c r="B518" s="2" t="str">
        <f>PROVISIONALES!A55</f>
        <v>1.4.4.2.4</v>
      </c>
      <c r="C518" s="2" t="s">
        <v>243</v>
      </c>
      <c r="D518" s="2"/>
      <c r="E518" s="2"/>
      <c r="F518" s="2"/>
      <c r="G518" s="2"/>
      <c r="H518" s="2"/>
      <c r="I518" s="2"/>
    </row>
    <row r="519" spans="1:11">
      <c r="A519" s="2" t="s">
        <v>287</v>
      </c>
      <c r="B519" s="2" t="s">
        <v>425</v>
      </c>
      <c r="C519" s="4" t="s">
        <v>289</v>
      </c>
      <c r="D519" s="5">
        <v>250</v>
      </c>
      <c r="E519" s="4" t="s">
        <v>290</v>
      </c>
      <c r="F519" s="5">
        <f>D519</f>
        <v>250</v>
      </c>
      <c r="G519" s="2" t="s">
        <v>291</v>
      </c>
      <c r="I519" s="4" t="s">
        <v>212</v>
      </c>
      <c r="J519" s="6">
        <f>J524++J527+J531</f>
        <v>13.79</v>
      </c>
    </row>
    <row r="520" spans="1:11">
      <c r="A520" s="2" t="s">
        <v>292</v>
      </c>
      <c r="B520" s="2" t="s">
        <v>293</v>
      </c>
      <c r="F520" s="4" t="s">
        <v>127</v>
      </c>
      <c r="G520" s="4" t="s">
        <v>294</v>
      </c>
      <c r="H520" s="4" t="s">
        <v>295</v>
      </c>
      <c r="I520" s="4" t="s">
        <v>296</v>
      </c>
      <c r="J520" s="4" t="s">
        <v>297</v>
      </c>
    </row>
    <row r="521" spans="1:11">
      <c r="B521" s="7" t="s">
        <v>298</v>
      </c>
    </row>
    <row r="522" spans="1:11">
      <c r="B522" t="s">
        <v>445</v>
      </c>
      <c r="F522" s="8" t="s">
        <v>300</v>
      </c>
      <c r="G522" s="9">
        <v>2</v>
      </c>
      <c r="H522" s="10">
        <f>ROUND(G522*8/$D$519,4)</f>
        <v>6.4000000000000001E-2</v>
      </c>
      <c r="I522" s="12">
        <v>28.94</v>
      </c>
      <c r="J522" s="12">
        <f>ROUND(H522*I522,2)</f>
        <v>1.85</v>
      </c>
      <c r="K522">
        <v>47</v>
      </c>
    </row>
    <row r="523" spans="1:11">
      <c r="B523" t="s">
        <v>302</v>
      </c>
      <c r="F523" s="8" t="s">
        <v>300</v>
      </c>
      <c r="G523" s="9">
        <v>1</v>
      </c>
      <c r="H523" s="10">
        <f>ROUND(G523*8/$D$519,4)</f>
        <v>3.2000000000000001E-2</v>
      </c>
      <c r="I523" s="12">
        <v>20.51</v>
      </c>
      <c r="J523" s="12">
        <f>ROUND(H523*I523,2)</f>
        <v>0.66</v>
      </c>
      <c r="K523">
        <v>47</v>
      </c>
    </row>
    <row r="524" spans="1:11">
      <c r="J524" s="6">
        <f>ROUND(SUM(J522:J523),2)</f>
        <v>2.5099999999999998</v>
      </c>
    </row>
    <row r="525" spans="1:11">
      <c r="B525" s="7" t="s">
        <v>303</v>
      </c>
    </row>
    <row r="526" spans="1:11">
      <c r="B526" t="s">
        <v>446</v>
      </c>
      <c r="F526" s="8" t="s">
        <v>447</v>
      </c>
      <c r="G526" s="9"/>
      <c r="H526" s="10">
        <v>0.24</v>
      </c>
      <c r="I526">
        <v>14.83</v>
      </c>
      <c r="J526" s="12">
        <f>ROUND(H526*I526,2)</f>
        <v>3.56</v>
      </c>
      <c r="K526">
        <v>53</v>
      </c>
    </row>
    <row r="527" spans="1:11">
      <c r="F527" s="8"/>
      <c r="H527" s="10"/>
      <c r="I527" s="12"/>
      <c r="J527" s="6">
        <f>ROUND(SUM(J526),2)</f>
        <v>3.56</v>
      </c>
    </row>
    <row r="528" spans="1:11">
      <c r="B528" s="7" t="s">
        <v>318</v>
      </c>
    </row>
    <row r="529" spans="1:11">
      <c r="B529" t="s">
        <v>319</v>
      </c>
      <c r="F529" s="8" t="s">
        <v>320</v>
      </c>
      <c r="H529" s="10">
        <v>5</v>
      </c>
      <c r="I529" s="12">
        <f>J524</f>
        <v>2.5099999999999998</v>
      </c>
      <c r="J529" s="12">
        <f>ROUND(H529%*I529,2)</f>
        <v>0.13</v>
      </c>
      <c r="K529">
        <v>37</v>
      </c>
    </row>
    <row r="530" spans="1:11">
      <c r="B530" t="s">
        <v>448</v>
      </c>
      <c r="F530" s="8" t="s">
        <v>347</v>
      </c>
      <c r="G530" s="9">
        <v>2</v>
      </c>
      <c r="H530" s="10">
        <f>ROUND(G530*8/$D$519,4)</f>
        <v>6.4000000000000001E-2</v>
      </c>
      <c r="I530" s="12">
        <v>118.64</v>
      </c>
      <c r="J530" s="12">
        <f>ROUND(H530*I530,2)</f>
        <v>7.59</v>
      </c>
      <c r="K530">
        <v>48</v>
      </c>
    </row>
    <row r="531" spans="1:11">
      <c r="A531" s="14"/>
      <c r="B531" s="14"/>
      <c r="C531" s="14"/>
      <c r="D531" s="14"/>
      <c r="E531" s="14"/>
      <c r="F531" s="14"/>
      <c r="G531" s="14"/>
      <c r="H531" s="14"/>
      <c r="I531" s="14"/>
      <c r="J531" s="16">
        <f>ROUND(SUM(J529:J530),2)</f>
        <v>7.72</v>
      </c>
    </row>
    <row r="533" spans="1:11">
      <c r="A533" s="2" t="s">
        <v>286</v>
      </c>
      <c r="B533" s="2" t="str">
        <f>PROVISIONALES!A57</f>
        <v>1.4.4.3.1</v>
      </c>
      <c r="C533" s="2" t="s">
        <v>247</v>
      </c>
      <c r="D533" s="2"/>
      <c r="E533" s="2"/>
      <c r="F533" s="2"/>
      <c r="G533" s="2"/>
      <c r="H533" s="2"/>
      <c r="I533" s="2"/>
    </row>
    <row r="534" spans="1:11">
      <c r="A534" s="2" t="s">
        <v>287</v>
      </c>
      <c r="B534" s="2" t="s">
        <v>342</v>
      </c>
      <c r="C534" s="4" t="s">
        <v>289</v>
      </c>
      <c r="D534" s="5">
        <v>1</v>
      </c>
      <c r="E534" s="4" t="s">
        <v>290</v>
      </c>
      <c r="F534" s="5">
        <f>D534</f>
        <v>1</v>
      </c>
      <c r="G534" s="2" t="s">
        <v>291</v>
      </c>
      <c r="I534" s="4" t="s">
        <v>166</v>
      </c>
      <c r="J534" s="6">
        <f>J539++J542+J545</f>
        <v>68.27</v>
      </c>
    </row>
    <row r="535" spans="1:11">
      <c r="A535" s="2" t="s">
        <v>292</v>
      </c>
      <c r="B535" s="2" t="s">
        <v>293</v>
      </c>
      <c r="F535" s="4" t="s">
        <v>127</v>
      </c>
      <c r="G535" s="4" t="s">
        <v>294</v>
      </c>
      <c r="H535" s="4" t="s">
        <v>295</v>
      </c>
      <c r="I535" s="4" t="s">
        <v>296</v>
      </c>
      <c r="J535" s="4" t="s">
        <v>297</v>
      </c>
    </row>
    <row r="536" spans="1:11">
      <c r="B536" s="7" t="s">
        <v>298</v>
      </c>
    </row>
    <row r="537" spans="1:11">
      <c r="F537" s="8"/>
      <c r="G537" s="9"/>
      <c r="H537" s="10"/>
      <c r="I537" s="12"/>
      <c r="J537" s="12"/>
    </row>
    <row r="538" spans="1:11">
      <c r="B538" t="s">
        <v>302</v>
      </c>
      <c r="F538" s="8" t="s">
        <v>300</v>
      </c>
      <c r="G538" s="9">
        <v>0.25</v>
      </c>
      <c r="H538" s="10">
        <f>ROUND(G538*8/$D$534,4)</f>
        <v>2</v>
      </c>
      <c r="I538" s="12">
        <v>20.51</v>
      </c>
      <c r="J538" s="12">
        <f>ROUND(H538*I538,2)</f>
        <v>41.02</v>
      </c>
      <c r="K538">
        <v>47</v>
      </c>
    </row>
    <row r="539" spans="1:11">
      <c r="J539" s="6">
        <f>ROUND(SUM(J538),2)</f>
        <v>41.02</v>
      </c>
    </row>
    <row r="540" spans="1:11">
      <c r="B540" s="7" t="s">
        <v>303</v>
      </c>
    </row>
    <row r="541" spans="1:11">
      <c r="B541" t="s">
        <v>449</v>
      </c>
      <c r="F541" s="8" t="s">
        <v>158</v>
      </c>
      <c r="G541" s="9"/>
      <c r="H541" s="10">
        <v>10</v>
      </c>
      <c r="I541">
        <v>2.52</v>
      </c>
      <c r="J541" s="12">
        <f>ROUND(H541*I541,2)</f>
        <v>25.2</v>
      </c>
      <c r="K541">
        <v>39</v>
      </c>
    </row>
    <row r="542" spans="1:11">
      <c r="F542" s="8"/>
      <c r="H542" s="10"/>
      <c r="I542" s="12"/>
      <c r="J542" s="6">
        <f>ROUND(SUM(J541),2)</f>
        <v>25.2</v>
      </c>
    </row>
    <row r="543" spans="1:11">
      <c r="B543" s="7" t="s">
        <v>318</v>
      </c>
    </row>
    <row r="544" spans="1:11">
      <c r="B544" t="s">
        <v>319</v>
      </c>
      <c r="F544" s="8" t="s">
        <v>320</v>
      </c>
      <c r="H544" s="10">
        <v>5</v>
      </c>
      <c r="I544" s="12">
        <f>J539</f>
        <v>41.02</v>
      </c>
      <c r="J544" s="12">
        <f>ROUND(H544%*I544,2)</f>
        <v>2.0499999999999998</v>
      </c>
      <c r="K544">
        <v>37</v>
      </c>
    </row>
    <row r="545" spans="1:11">
      <c r="A545" s="14"/>
      <c r="B545" s="14"/>
      <c r="C545" s="14"/>
      <c r="D545" s="14"/>
      <c r="E545" s="14"/>
      <c r="F545" s="14"/>
      <c r="G545" s="14"/>
      <c r="H545" s="14"/>
      <c r="I545" s="14"/>
      <c r="J545" s="16">
        <f>ROUND(SUM(J544),2)</f>
        <v>2.0499999999999998</v>
      </c>
    </row>
    <row r="547" spans="1:11">
      <c r="A547" s="2" t="s">
        <v>286</v>
      </c>
      <c r="B547" s="2" t="str">
        <f>PROVISIONALES!A58</f>
        <v>1.4.4.3.2</v>
      </c>
      <c r="C547" s="2" t="s">
        <v>249</v>
      </c>
      <c r="D547" s="2"/>
      <c r="E547" s="2"/>
      <c r="F547" s="2"/>
      <c r="G547" s="2"/>
      <c r="H547" s="2"/>
      <c r="I547" s="2"/>
    </row>
    <row r="548" spans="1:11">
      <c r="A548" s="2" t="s">
        <v>287</v>
      </c>
      <c r="B548" s="2" t="s">
        <v>425</v>
      </c>
      <c r="C548" s="4" t="s">
        <v>289</v>
      </c>
      <c r="D548" s="5">
        <v>250</v>
      </c>
      <c r="E548" s="4" t="s">
        <v>290</v>
      </c>
      <c r="F548" s="5">
        <f>D548</f>
        <v>250</v>
      </c>
      <c r="G548" s="2" t="s">
        <v>291</v>
      </c>
      <c r="I548" s="4" t="s">
        <v>212</v>
      </c>
      <c r="J548" s="6">
        <f>J553++J556+J560</f>
        <v>13.79</v>
      </c>
    </row>
    <row r="549" spans="1:11">
      <c r="A549" s="2" t="s">
        <v>292</v>
      </c>
      <c r="B549" s="2" t="s">
        <v>293</v>
      </c>
      <c r="F549" s="4" t="s">
        <v>127</v>
      </c>
      <c r="G549" s="4" t="s">
        <v>294</v>
      </c>
      <c r="H549" s="4" t="s">
        <v>295</v>
      </c>
      <c r="I549" s="4" t="s">
        <v>296</v>
      </c>
      <c r="J549" s="4" t="s">
        <v>297</v>
      </c>
    </row>
    <row r="550" spans="1:11">
      <c r="B550" s="7" t="s">
        <v>298</v>
      </c>
    </row>
    <row r="551" spans="1:11">
      <c r="B551" t="s">
        <v>445</v>
      </c>
      <c r="F551" s="8" t="s">
        <v>300</v>
      </c>
      <c r="G551" s="9">
        <v>2</v>
      </c>
      <c r="H551" s="10">
        <f>ROUND(G551*8/$D$548,4)</f>
        <v>6.4000000000000001E-2</v>
      </c>
      <c r="I551" s="12">
        <v>28.94</v>
      </c>
      <c r="J551" s="12">
        <f>ROUND(H551*I551,2)</f>
        <v>1.85</v>
      </c>
      <c r="K551">
        <v>47</v>
      </c>
    </row>
    <row r="552" spans="1:11">
      <c r="B552" t="s">
        <v>302</v>
      </c>
      <c r="F552" s="8" t="s">
        <v>300</v>
      </c>
      <c r="G552" s="9">
        <v>1</v>
      </c>
      <c r="H552" s="10">
        <f>ROUND(G552*8/$D$548,4)</f>
        <v>3.2000000000000001E-2</v>
      </c>
      <c r="I552" s="12">
        <v>20.51</v>
      </c>
      <c r="J552" s="12">
        <f>ROUND(H552*I552,2)</f>
        <v>0.66</v>
      </c>
      <c r="K552">
        <v>47</v>
      </c>
    </row>
    <row r="553" spans="1:11">
      <c r="J553" s="6">
        <f>ROUND(SUM(J551:J552),2)</f>
        <v>2.5099999999999998</v>
      </c>
    </row>
    <row r="554" spans="1:11">
      <c r="B554" s="7" t="s">
        <v>303</v>
      </c>
    </row>
    <row r="555" spans="1:11">
      <c r="B555" t="s">
        <v>446</v>
      </c>
      <c r="F555" s="8" t="s">
        <v>447</v>
      </c>
      <c r="G555" s="9"/>
      <c r="H555" s="10">
        <v>0.24</v>
      </c>
      <c r="I555">
        <v>14.83</v>
      </c>
      <c r="J555" s="12">
        <f>ROUND(H555*I555,2)</f>
        <v>3.56</v>
      </c>
      <c r="K555">
        <v>53</v>
      </c>
    </row>
    <row r="556" spans="1:11">
      <c r="F556" s="8"/>
      <c r="H556" s="10"/>
      <c r="I556" s="12"/>
      <c r="J556" s="6">
        <f>ROUND(SUM(J555),2)</f>
        <v>3.56</v>
      </c>
    </row>
    <row r="557" spans="1:11">
      <c r="B557" s="7" t="s">
        <v>318</v>
      </c>
    </row>
    <row r="558" spans="1:11">
      <c r="B558" t="s">
        <v>319</v>
      </c>
      <c r="F558" s="8" t="s">
        <v>320</v>
      </c>
      <c r="H558" s="10">
        <v>5</v>
      </c>
      <c r="I558" s="12">
        <f>J553</f>
        <v>2.5099999999999998</v>
      </c>
      <c r="J558" s="12">
        <f>ROUND(H558%*I558,2)</f>
        <v>0.13</v>
      </c>
      <c r="K558">
        <v>37</v>
      </c>
    </row>
    <row r="559" spans="1:11">
      <c r="B559" t="s">
        <v>448</v>
      </c>
      <c r="F559" s="8" t="s">
        <v>347</v>
      </c>
      <c r="G559" s="9">
        <v>2</v>
      </c>
      <c r="H559" s="10">
        <f>ROUND(G559*8/$D$548,4)</f>
        <v>6.4000000000000001E-2</v>
      </c>
      <c r="I559" s="12">
        <v>118.64</v>
      </c>
      <c r="J559" s="12">
        <f>ROUND(H559*I559,2)</f>
        <v>7.59</v>
      </c>
      <c r="K559">
        <v>48</v>
      </c>
    </row>
    <row r="560" spans="1:11">
      <c r="A560" s="14"/>
      <c r="B560" s="14"/>
      <c r="C560" s="14"/>
      <c r="D560" s="14"/>
      <c r="E560" s="14"/>
      <c r="F560" s="14"/>
      <c r="G560" s="14"/>
      <c r="H560" s="14"/>
      <c r="I560" s="14"/>
      <c r="J560" s="16">
        <f>ROUND(SUM(J558:J559),2)</f>
        <v>7.72</v>
      </c>
    </row>
    <row r="562" spans="1:11">
      <c r="A562" s="2" t="s">
        <v>286</v>
      </c>
      <c r="B562" s="2" t="str">
        <f>PROVISIONALES!A60</f>
        <v>1.4.5.1</v>
      </c>
      <c r="C562" s="2" t="s">
        <v>253</v>
      </c>
      <c r="D562" s="2"/>
      <c r="E562" s="2"/>
      <c r="F562" s="2"/>
      <c r="G562" s="2"/>
      <c r="H562" s="2"/>
      <c r="I562" s="2"/>
    </row>
    <row r="563" spans="1:11">
      <c r="A563" s="2" t="s">
        <v>287</v>
      </c>
      <c r="B563" s="2" t="s">
        <v>335</v>
      </c>
      <c r="C563" s="4" t="s">
        <v>289</v>
      </c>
      <c r="D563" s="5">
        <v>5</v>
      </c>
      <c r="E563" s="4" t="s">
        <v>290</v>
      </c>
      <c r="F563" s="5">
        <f>D563</f>
        <v>5</v>
      </c>
      <c r="G563" s="2" t="s">
        <v>291</v>
      </c>
      <c r="I563" s="4" t="s">
        <v>158</v>
      </c>
      <c r="J563" s="6">
        <f>J567++J573+J576</f>
        <v>402.01</v>
      </c>
    </row>
    <row r="564" spans="1:11">
      <c r="A564" s="2" t="s">
        <v>292</v>
      </c>
      <c r="B564" s="2" t="s">
        <v>293</v>
      </c>
      <c r="F564" s="4" t="s">
        <v>127</v>
      </c>
      <c r="G564" s="4" t="s">
        <v>294</v>
      </c>
      <c r="H564" s="4" t="s">
        <v>295</v>
      </c>
      <c r="I564" s="4" t="s">
        <v>296</v>
      </c>
      <c r="J564" s="4" t="s">
        <v>297</v>
      </c>
    </row>
    <row r="565" spans="1:11">
      <c r="B565" s="7" t="s">
        <v>298</v>
      </c>
    </row>
    <row r="566" spans="1:11">
      <c r="B566" t="s">
        <v>302</v>
      </c>
      <c r="F566" s="8" t="s">
        <v>300</v>
      </c>
      <c r="G566" s="9">
        <v>1</v>
      </c>
      <c r="H566" s="10">
        <f>ROUND(G566*8/$D$563,4)</f>
        <v>1.6</v>
      </c>
      <c r="I566" s="12">
        <v>20.51</v>
      </c>
      <c r="J566" s="12">
        <f>ROUND(H566*I566,2)</f>
        <v>32.82</v>
      </c>
      <c r="K566">
        <v>47</v>
      </c>
    </row>
    <row r="567" spans="1:11">
      <c r="J567" s="6">
        <f>ROUND(SUM(J566),2)</f>
        <v>32.82</v>
      </c>
    </row>
    <row r="568" spans="1:11">
      <c r="B568" s="7" t="s">
        <v>303</v>
      </c>
    </row>
    <row r="569" spans="1:11">
      <c r="B569" t="s">
        <v>450</v>
      </c>
      <c r="F569" s="8" t="s">
        <v>428</v>
      </c>
      <c r="H569" s="10">
        <v>2</v>
      </c>
      <c r="I569" s="12">
        <v>8.2200000000000006</v>
      </c>
      <c r="J569" s="12">
        <f>ROUND(H569*I569,2)</f>
        <v>16.440000000000001</v>
      </c>
      <c r="K569">
        <v>39</v>
      </c>
    </row>
    <row r="570" spans="1:11">
      <c r="B570" t="s">
        <v>451</v>
      </c>
      <c r="F570" s="8" t="s">
        <v>158</v>
      </c>
      <c r="G570" s="9"/>
      <c r="H570" s="10">
        <v>1</v>
      </c>
      <c r="I570" s="12">
        <v>216.34</v>
      </c>
      <c r="J570" s="12">
        <f>ROUND(H570*I570,2)</f>
        <v>216.34</v>
      </c>
      <c r="K570">
        <v>39</v>
      </c>
    </row>
    <row r="571" spans="1:11">
      <c r="B571" t="s">
        <v>452</v>
      </c>
      <c r="F571" s="8" t="s">
        <v>158</v>
      </c>
      <c r="H571" s="10">
        <v>25</v>
      </c>
      <c r="I571" s="12">
        <v>1.8</v>
      </c>
      <c r="J571" s="12">
        <f>ROUND(H571*I571,2)</f>
        <v>45</v>
      </c>
      <c r="K571">
        <v>39</v>
      </c>
    </row>
    <row r="572" spans="1:11">
      <c r="B572" t="s">
        <v>453</v>
      </c>
      <c r="F572" s="8" t="s">
        <v>382</v>
      </c>
      <c r="H572" s="10">
        <v>0.5</v>
      </c>
      <c r="I572" s="12">
        <v>179.54</v>
      </c>
      <c r="J572" s="12">
        <f>ROUND(H572*I572,2)</f>
        <v>89.77</v>
      </c>
      <c r="K572">
        <v>39</v>
      </c>
    </row>
    <row r="573" spans="1:11">
      <c r="F573" s="8"/>
      <c r="H573" s="10"/>
      <c r="I573" s="12"/>
      <c r="J573" s="6">
        <f>ROUND(SUM(J569:J572),2)</f>
        <v>367.55</v>
      </c>
    </row>
    <row r="574" spans="1:11">
      <c r="B574" s="7" t="s">
        <v>318</v>
      </c>
    </row>
    <row r="575" spans="1:11">
      <c r="B575" t="s">
        <v>319</v>
      </c>
      <c r="F575" s="8" t="s">
        <v>320</v>
      </c>
      <c r="H575" s="10">
        <v>5</v>
      </c>
      <c r="I575" s="12">
        <f>J567</f>
        <v>32.82</v>
      </c>
      <c r="J575" s="12">
        <f>ROUND(H575%*I575,2)</f>
        <v>1.64</v>
      </c>
      <c r="K575">
        <v>37</v>
      </c>
    </row>
    <row r="576" spans="1:11">
      <c r="A576" s="14"/>
      <c r="B576" s="14"/>
      <c r="C576" s="14"/>
      <c r="D576" s="14"/>
      <c r="E576" s="14"/>
      <c r="F576" s="14"/>
      <c r="G576" s="14"/>
      <c r="H576" s="14"/>
      <c r="I576" s="14"/>
      <c r="J576" s="16">
        <f>ROUND(SUM(J575),2)</f>
        <v>1.64</v>
      </c>
    </row>
    <row r="578" spans="1:11">
      <c r="A578" s="2" t="s">
        <v>286</v>
      </c>
      <c r="B578" s="2" t="str">
        <f>PROVISIONALES!A62</f>
        <v>1.4.6.1</v>
      </c>
      <c r="C578" s="2" t="s">
        <v>257</v>
      </c>
      <c r="D578" s="2"/>
      <c r="E578" s="2"/>
      <c r="F578" s="2"/>
      <c r="G578" s="2"/>
      <c r="H578" s="2"/>
      <c r="I578" s="2"/>
    </row>
    <row r="579" spans="1:11">
      <c r="A579" s="2" t="s">
        <v>287</v>
      </c>
      <c r="B579" s="2" t="s">
        <v>288</v>
      </c>
      <c r="C579" s="4" t="s">
        <v>289</v>
      </c>
      <c r="D579" s="5">
        <v>150</v>
      </c>
      <c r="E579" s="4" t="s">
        <v>290</v>
      </c>
      <c r="F579" s="5">
        <f>D579</f>
        <v>150</v>
      </c>
      <c r="G579" s="2" t="s">
        <v>291</v>
      </c>
      <c r="I579" s="4" t="s">
        <v>142</v>
      </c>
      <c r="J579" s="6">
        <f>J584+J588</f>
        <v>6.96</v>
      </c>
    </row>
    <row r="580" spans="1:11">
      <c r="A580" s="2" t="s">
        <v>292</v>
      </c>
      <c r="B580" s="2" t="s">
        <v>293</v>
      </c>
      <c r="F580" s="4" t="s">
        <v>127</v>
      </c>
      <c r="G580" s="4" t="s">
        <v>294</v>
      </c>
      <c r="H580" s="4" t="s">
        <v>295</v>
      </c>
      <c r="I580" s="4" t="s">
        <v>296</v>
      </c>
      <c r="J580" s="4" t="s">
        <v>297</v>
      </c>
    </row>
    <row r="581" spans="1:11">
      <c r="B581" s="7" t="s">
        <v>298</v>
      </c>
    </row>
    <row r="582" spans="1:11">
      <c r="B582" t="s">
        <v>445</v>
      </c>
      <c r="F582" s="8" t="s">
        <v>300</v>
      </c>
      <c r="G582" s="9">
        <v>0.5</v>
      </c>
      <c r="H582" s="10">
        <f>ROUND(G582*8/$D$579,4)</f>
        <v>2.6700000000000002E-2</v>
      </c>
      <c r="I582" s="12">
        <v>28.94</v>
      </c>
      <c r="J582" s="12">
        <f>ROUND(H582*I582,2)</f>
        <v>0.77</v>
      </c>
      <c r="K582">
        <v>47</v>
      </c>
    </row>
    <row r="583" spans="1:11">
      <c r="B583" t="s">
        <v>302</v>
      </c>
      <c r="F583" s="8" t="s">
        <v>300</v>
      </c>
      <c r="G583" s="9">
        <v>2</v>
      </c>
      <c r="H583" s="10">
        <f>ROUND(G583*8/$D$579,4)</f>
        <v>0.1067</v>
      </c>
      <c r="I583" s="12">
        <v>20.51</v>
      </c>
      <c r="J583" s="12">
        <f>ROUND(H583*I583,2)</f>
        <v>2.19</v>
      </c>
      <c r="K583">
        <v>47</v>
      </c>
    </row>
    <row r="584" spans="1:11">
      <c r="J584" s="6">
        <f>ROUND(SUM(J582:J583),2)</f>
        <v>2.96</v>
      </c>
    </row>
    <row r="585" spans="1:11">
      <c r="B585" s="7" t="s">
        <v>318</v>
      </c>
    </row>
    <row r="586" spans="1:11">
      <c r="B586" t="s">
        <v>319</v>
      </c>
      <c r="F586" s="8" t="s">
        <v>320</v>
      </c>
      <c r="H586" s="10">
        <v>5</v>
      </c>
      <c r="I586" s="12">
        <f>J584</f>
        <v>2.96</v>
      </c>
      <c r="J586" s="12">
        <f>ROUND(H586%*I586,2)</f>
        <v>0.15</v>
      </c>
      <c r="K586">
        <v>37</v>
      </c>
    </row>
    <row r="587" spans="1:11">
      <c r="B587" t="s">
        <v>454</v>
      </c>
      <c r="F587" s="8" t="s">
        <v>347</v>
      </c>
      <c r="G587" s="9">
        <v>0.5</v>
      </c>
      <c r="H587" s="10">
        <f>ROUND(G587*8/$D$579,4)</f>
        <v>2.6700000000000002E-2</v>
      </c>
      <c r="I587" s="12">
        <v>144.07</v>
      </c>
      <c r="J587" s="12">
        <f>ROUND(H587*I587,2)</f>
        <v>3.85</v>
      </c>
      <c r="K587">
        <v>49</v>
      </c>
    </row>
    <row r="588" spans="1:11">
      <c r="A588" s="14"/>
      <c r="B588" s="14"/>
      <c r="C588" s="14"/>
      <c r="D588" s="14"/>
      <c r="E588" s="14"/>
      <c r="F588" s="14"/>
      <c r="G588" s="14"/>
      <c r="H588" s="14"/>
      <c r="I588" s="14"/>
      <c r="J588" s="16">
        <f>ROUND(SUM(J586:J587),2)</f>
        <v>4</v>
      </c>
    </row>
    <row r="590" spans="1:11">
      <c r="A590" s="2" t="s">
        <v>286</v>
      </c>
      <c r="B590" s="2" t="str">
        <f>PROVISIONALES!A63</f>
        <v>1.4.6.2</v>
      </c>
      <c r="C590" s="2" t="s">
        <v>259</v>
      </c>
      <c r="D590" s="2"/>
      <c r="E590" s="2"/>
      <c r="F590" s="2"/>
      <c r="G590" s="2"/>
      <c r="H590" s="2"/>
      <c r="I590" s="2"/>
    </row>
    <row r="591" spans="1:11">
      <c r="A591" s="2" t="s">
        <v>287</v>
      </c>
      <c r="B591" s="2" t="s">
        <v>425</v>
      </c>
      <c r="C591" s="4" t="s">
        <v>289</v>
      </c>
      <c r="D591" s="5">
        <v>250</v>
      </c>
      <c r="E591" s="4" t="s">
        <v>290</v>
      </c>
      <c r="F591" s="5">
        <f>D591</f>
        <v>250</v>
      </c>
      <c r="G591" s="2" t="s">
        <v>291</v>
      </c>
      <c r="I591" s="4" t="s">
        <v>212</v>
      </c>
      <c r="J591" s="6">
        <f>J596+J599+J604</f>
        <v>24.08</v>
      </c>
    </row>
    <row r="592" spans="1:11">
      <c r="A592" s="2" t="s">
        <v>292</v>
      </c>
      <c r="B592" s="2" t="s">
        <v>293</v>
      </c>
      <c r="F592" s="4" t="s">
        <v>127</v>
      </c>
      <c r="G592" s="4" t="s">
        <v>294</v>
      </c>
      <c r="H592" s="4" t="s">
        <v>295</v>
      </c>
      <c r="I592" s="4" t="s">
        <v>296</v>
      </c>
      <c r="J592" s="4" t="s">
        <v>297</v>
      </c>
    </row>
    <row r="593" spans="1:11">
      <c r="B593" s="7" t="s">
        <v>298</v>
      </c>
    </row>
    <row r="594" spans="1:11">
      <c r="B594" t="s">
        <v>445</v>
      </c>
      <c r="F594" s="8" t="s">
        <v>300</v>
      </c>
      <c r="G594" s="9">
        <v>3</v>
      </c>
      <c r="H594" s="10">
        <f>ROUND(G594*8/$D$591,4)</f>
        <v>9.6000000000000002E-2</v>
      </c>
      <c r="I594" s="12">
        <v>28.94</v>
      </c>
      <c r="J594" s="12">
        <f>ROUND(H594*I594,2)</f>
        <v>2.78</v>
      </c>
      <c r="K594">
        <v>47</v>
      </c>
    </row>
    <row r="595" spans="1:11">
      <c r="B595" t="s">
        <v>302</v>
      </c>
      <c r="F595" s="8" t="s">
        <v>300</v>
      </c>
      <c r="G595" s="9">
        <v>1</v>
      </c>
      <c r="H595" s="10">
        <f>ROUND(G595*8/$D$591,4)</f>
        <v>3.2000000000000001E-2</v>
      </c>
      <c r="I595" s="12">
        <v>20.51</v>
      </c>
      <c r="J595" s="12">
        <f>ROUND(H595*I595,2)</f>
        <v>0.66</v>
      </c>
      <c r="K595">
        <v>47</v>
      </c>
    </row>
    <row r="596" spans="1:11">
      <c r="J596" s="6">
        <f>ROUND(SUM(J594:J595),2)</f>
        <v>3.44</v>
      </c>
    </row>
    <row r="597" spans="1:11">
      <c r="B597" s="7" t="s">
        <v>303</v>
      </c>
    </row>
    <row r="598" spans="1:11">
      <c r="B598" t="s">
        <v>446</v>
      </c>
      <c r="F598" s="8" t="s">
        <v>447</v>
      </c>
      <c r="G598" s="9"/>
      <c r="H598" s="10">
        <v>0.35699999999999998</v>
      </c>
      <c r="I598">
        <v>14.83</v>
      </c>
      <c r="J598" s="12">
        <f>ROUND(H598*I598,2)</f>
        <v>5.29</v>
      </c>
      <c r="K598">
        <v>53</v>
      </c>
    </row>
    <row r="599" spans="1:11">
      <c r="F599" s="8"/>
      <c r="H599" s="10"/>
      <c r="I599" s="12"/>
      <c r="J599" s="6">
        <f>ROUND(SUM(J598),2)</f>
        <v>5.29</v>
      </c>
    </row>
    <row r="600" spans="1:11">
      <c r="B600" s="7" t="s">
        <v>318</v>
      </c>
    </row>
    <row r="601" spans="1:11">
      <c r="B601" t="s">
        <v>319</v>
      </c>
      <c r="F601" s="8" t="s">
        <v>320</v>
      </c>
      <c r="H601" s="10">
        <v>5</v>
      </c>
      <c r="I601" s="12">
        <f>J596</f>
        <v>3.44</v>
      </c>
      <c r="J601" s="12">
        <f>ROUND(H601%*I601,2)</f>
        <v>0.17</v>
      </c>
      <c r="K601">
        <v>37</v>
      </c>
    </row>
    <row r="602" spans="1:11">
      <c r="B602" t="s">
        <v>448</v>
      </c>
      <c r="F602" s="8" t="s">
        <v>347</v>
      </c>
      <c r="G602" s="9">
        <v>2</v>
      </c>
      <c r="H602" s="10">
        <f>ROUND(G602*8/$D$591,4)</f>
        <v>6.4000000000000001E-2</v>
      </c>
      <c r="I602" s="12">
        <v>118.64</v>
      </c>
      <c r="J602" s="12">
        <f>ROUND(H602*I602,2)</f>
        <v>7.59</v>
      </c>
      <c r="K602">
        <v>48</v>
      </c>
    </row>
    <row r="603" spans="1:11">
      <c r="B603" t="s">
        <v>455</v>
      </c>
      <c r="F603" s="8" t="s">
        <v>347</v>
      </c>
      <c r="G603" s="9">
        <v>1</v>
      </c>
      <c r="H603" s="10">
        <f>ROUND(G603*8/$D$591,4)</f>
        <v>3.2000000000000001E-2</v>
      </c>
      <c r="I603" s="12">
        <v>237.29</v>
      </c>
      <c r="J603" s="12">
        <f>ROUND(H603*I603,2)</f>
        <v>7.59</v>
      </c>
      <c r="K603">
        <v>48</v>
      </c>
    </row>
    <row r="604" spans="1:11">
      <c r="A604" s="14"/>
      <c r="B604" s="14"/>
      <c r="C604" s="14"/>
      <c r="D604" s="14"/>
      <c r="E604" s="14"/>
      <c r="F604" s="14"/>
      <c r="G604" s="14"/>
      <c r="H604" s="14"/>
      <c r="I604" s="14"/>
      <c r="J604" s="16">
        <f>ROUND(SUM(J601:J603),2)</f>
        <v>15.35</v>
      </c>
    </row>
    <row r="606" spans="1:11">
      <c r="A606" s="2" t="s">
        <v>286</v>
      </c>
      <c r="B606" s="2" t="str">
        <f>PROVISIONALES!A64</f>
        <v>1.4.6.3</v>
      </c>
      <c r="C606" s="2" t="s">
        <v>261</v>
      </c>
      <c r="D606" s="2"/>
      <c r="E606" s="2"/>
      <c r="F606" s="2"/>
      <c r="G606" s="2"/>
      <c r="H606" s="2"/>
      <c r="I606" s="2"/>
    </row>
    <row r="607" spans="1:11">
      <c r="A607" s="2" t="s">
        <v>287</v>
      </c>
      <c r="B607" s="2" t="s">
        <v>288</v>
      </c>
      <c r="C607" s="4" t="s">
        <v>289</v>
      </c>
      <c r="D607" s="5">
        <v>50</v>
      </c>
      <c r="E607" s="4" t="s">
        <v>290</v>
      </c>
      <c r="F607" s="5">
        <f>D607</f>
        <v>50</v>
      </c>
      <c r="G607" s="2" t="s">
        <v>291</v>
      </c>
      <c r="I607" s="4" t="s">
        <v>142</v>
      </c>
      <c r="J607" s="6">
        <f>J611+J615+J618</f>
        <v>7.6899999999999995</v>
      </c>
    </row>
    <row r="608" spans="1:11">
      <c r="A608" s="2" t="s">
        <v>292</v>
      </c>
      <c r="B608" s="2" t="s">
        <v>293</v>
      </c>
      <c r="F608" s="4" t="s">
        <v>127</v>
      </c>
      <c r="G608" s="4" t="s">
        <v>294</v>
      </c>
      <c r="H608" s="4" t="s">
        <v>295</v>
      </c>
      <c r="I608" s="4" t="s">
        <v>296</v>
      </c>
      <c r="J608" s="4" t="s">
        <v>297</v>
      </c>
    </row>
    <row r="609" spans="1:11">
      <c r="B609" s="7" t="s">
        <v>298</v>
      </c>
    </row>
    <row r="610" spans="1:11">
      <c r="B610" t="s">
        <v>302</v>
      </c>
      <c r="F610" s="8" t="s">
        <v>300</v>
      </c>
      <c r="G610" s="9">
        <v>2</v>
      </c>
      <c r="H610" s="10">
        <f>ROUND(G610*8/$D$607,4)</f>
        <v>0.32</v>
      </c>
      <c r="I610" s="12">
        <v>20.51</v>
      </c>
      <c r="J610" s="12">
        <f>ROUND(H610*I610,2)</f>
        <v>6.56</v>
      </c>
      <c r="K610">
        <v>47</v>
      </c>
    </row>
    <row r="611" spans="1:11">
      <c r="J611" s="6">
        <f>ROUND(SUM(J610),2)</f>
        <v>6.56</v>
      </c>
    </row>
    <row r="612" spans="1:11">
      <c r="B612" s="7" t="s">
        <v>303</v>
      </c>
    </row>
    <row r="613" spans="1:11">
      <c r="B613" t="s">
        <v>456</v>
      </c>
      <c r="F613" s="8" t="s">
        <v>305</v>
      </c>
      <c r="H613" s="10">
        <v>0.5</v>
      </c>
      <c r="I613">
        <v>0.38</v>
      </c>
      <c r="J613" s="12">
        <f>ROUND(H613*I613,2)</f>
        <v>0.19</v>
      </c>
      <c r="K613">
        <v>39</v>
      </c>
    </row>
    <row r="614" spans="1:11">
      <c r="B614" t="s">
        <v>457</v>
      </c>
      <c r="F614" s="8" t="s">
        <v>305</v>
      </c>
      <c r="G614" s="9"/>
      <c r="H614" s="10">
        <v>0.5</v>
      </c>
      <c r="I614">
        <v>1.22</v>
      </c>
      <c r="J614" s="12">
        <f>ROUND(H614*I614,2)</f>
        <v>0.61</v>
      </c>
      <c r="K614">
        <v>39</v>
      </c>
    </row>
    <row r="615" spans="1:11">
      <c r="F615" s="8"/>
      <c r="H615" s="10"/>
      <c r="I615" s="12"/>
      <c r="J615" s="6">
        <f>ROUND(SUM(J613:J614),2)</f>
        <v>0.8</v>
      </c>
    </row>
    <row r="616" spans="1:11">
      <c r="B616" s="7" t="s">
        <v>318</v>
      </c>
    </row>
    <row r="617" spans="1:11">
      <c r="B617" t="s">
        <v>319</v>
      </c>
      <c r="F617" s="8" t="s">
        <v>320</v>
      </c>
      <c r="H617" s="10">
        <v>5</v>
      </c>
      <c r="I617" s="12">
        <f>J611</f>
        <v>6.56</v>
      </c>
      <c r="J617" s="12">
        <f>ROUND(H617%*I617,2)</f>
        <v>0.33</v>
      </c>
      <c r="K617">
        <v>37</v>
      </c>
    </row>
    <row r="618" spans="1:11">
      <c r="A618" s="14"/>
      <c r="B618" s="14"/>
      <c r="C618" s="14"/>
      <c r="D618" s="14"/>
      <c r="E618" s="14"/>
      <c r="F618" s="14"/>
      <c r="G618" s="14"/>
      <c r="H618" s="14"/>
      <c r="I618" s="14"/>
      <c r="J618" s="16">
        <f>ROUND(SUM(J617),2)</f>
        <v>0.33</v>
      </c>
    </row>
    <row r="619" spans="1:11">
      <c r="F619" s="8"/>
      <c r="G619" s="9"/>
      <c r="H619" s="10"/>
      <c r="I619" s="12"/>
      <c r="J619" s="12"/>
    </row>
    <row r="620" spans="1:11">
      <c r="A620" s="2" t="s">
        <v>286</v>
      </c>
      <c r="B620" s="2" t="str">
        <f>PROVISIONALES!A65</f>
        <v>1.4.6.4</v>
      </c>
      <c r="C620" s="2" t="s">
        <v>458</v>
      </c>
      <c r="D620" s="2"/>
      <c r="E620" s="2"/>
      <c r="F620" s="2"/>
      <c r="G620" s="2"/>
      <c r="H620" s="2"/>
      <c r="I620" s="2"/>
    </row>
    <row r="621" spans="1:11">
      <c r="A621" s="2" t="s">
        <v>287</v>
      </c>
      <c r="B621" s="2" t="s">
        <v>288</v>
      </c>
      <c r="C621" s="4" t="s">
        <v>289</v>
      </c>
      <c r="D621" s="5">
        <v>100</v>
      </c>
      <c r="E621" s="4" t="s">
        <v>290</v>
      </c>
      <c r="F621" s="5">
        <f>D621</f>
        <v>100</v>
      </c>
      <c r="G621" s="2" t="s">
        <v>291</v>
      </c>
      <c r="I621" s="4" t="s">
        <v>142</v>
      </c>
      <c r="J621" s="6">
        <f>J626+J629+J633</f>
        <v>8.0399999999999991</v>
      </c>
    </row>
    <row r="622" spans="1:11">
      <c r="A622" s="2" t="s">
        <v>292</v>
      </c>
      <c r="B622" s="2" t="s">
        <v>293</v>
      </c>
      <c r="F622" s="4" t="s">
        <v>127</v>
      </c>
      <c r="G622" s="4" t="s">
        <v>294</v>
      </c>
      <c r="H622" s="4" t="s">
        <v>295</v>
      </c>
      <c r="I622" s="4" t="s">
        <v>296</v>
      </c>
      <c r="J622" s="4" t="s">
        <v>297</v>
      </c>
    </row>
    <row r="623" spans="1:11">
      <c r="B623" s="7" t="s">
        <v>298</v>
      </c>
    </row>
    <row r="624" spans="1:11">
      <c r="B624" t="s">
        <v>459</v>
      </c>
      <c r="F624" s="8" t="s">
        <v>300</v>
      </c>
      <c r="G624" s="9">
        <v>1</v>
      </c>
      <c r="H624" s="10">
        <f>ROUND(G624*8/$D$621,4)</f>
        <v>0.08</v>
      </c>
      <c r="I624" s="12">
        <v>28.94</v>
      </c>
      <c r="J624" s="12">
        <f>ROUND(H624*I624,2)</f>
        <v>2.3199999999999998</v>
      </c>
      <c r="K624">
        <v>47</v>
      </c>
    </row>
    <row r="625" spans="1:11">
      <c r="B625" t="s">
        <v>302</v>
      </c>
      <c r="F625" s="8" t="s">
        <v>300</v>
      </c>
      <c r="G625" s="9">
        <v>2</v>
      </c>
      <c r="H625" s="10">
        <f>ROUND(G625*8/$D$621,4)</f>
        <v>0.16</v>
      </c>
      <c r="I625" s="12">
        <v>20.51</v>
      </c>
      <c r="J625" s="12">
        <f>ROUND(H625*I625,2)</f>
        <v>3.28</v>
      </c>
      <c r="K625">
        <v>47</v>
      </c>
    </row>
    <row r="626" spans="1:11">
      <c r="J626" s="6">
        <f>ROUND(SUM(J624:J625),2)</f>
        <v>5.6</v>
      </c>
    </row>
    <row r="627" spans="1:11">
      <c r="B627" s="7" t="s">
        <v>303</v>
      </c>
    </row>
    <row r="628" spans="1:11">
      <c r="B628" t="s">
        <v>460</v>
      </c>
      <c r="F628" s="8" t="s">
        <v>447</v>
      </c>
      <c r="H628" s="10">
        <v>0.08</v>
      </c>
      <c r="I628">
        <v>14.24</v>
      </c>
      <c r="J628" s="12">
        <f>ROUND(H628*I628,2)</f>
        <v>1.1399999999999999</v>
      </c>
      <c r="K628">
        <v>34</v>
      </c>
    </row>
    <row r="629" spans="1:11">
      <c r="F629" s="8"/>
      <c r="H629" s="10"/>
      <c r="I629" s="12"/>
      <c r="J629" s="6">
        <f>ROUND(SUM(J628),2)</f>
        <v>1.1399999999999999</v>
      </c>
    </row>
    <row r="630" spans="1:11">
      <c r="B630" s="7" t="s">
        <v>318</v>
      </c>
    </row>
    <row r="631" spans="1:11">
      <c r="B631" t="s">
        <v>319</v>
      </c>
      <c r="F631" s="8" t="s">
        <v>320</v>
      </c>
      <c r="H631" s="10">
        <v>5</v>
      </c>
      <c r="I631" s="12">
        <f>J626</f>
        <v>5.6</v>
      </c>
      <c r="J631" s="12">
        <f>ROUND(H631%*I631,2)</f>
        <v>0.28000000000000003</v>
      </c>
      <c r="K631">
        <v>37</v>
      </c>
    </row>
    <row r="632" spans="1:11">
      <c r="B632" t="s">
        <v>461</v>
      </c>
      <c r="F632" s="8" t="s">
        <v>347</v>
      </c>
      <c r="G632" s="9">
        <v>1</v>
      </c>
      <c r="H632" s="10">
        <f>ROUND(G632*8/$D$621,4)</f>
        <v>0.08</v>
      </c>
      <c r="I632" s="12">
        <v>12.71</v>
      </c>
      <c r="J632" s="12">
        <f>ROUND(H632*I632,2)</f>
        <v>1.02</v>
      </c>
      <c r="K632">
        <v>48</v>
      </c>
    </row>
    <row r="633" spans="1:11">
      <c r="A633" s="14"/>
      <c r="B633" s="14"/>
      <c r="C633" s="14"/>
      <c r="D633" s="14"/>
      <c r="E633" s="14"/>
      <c r="F633" s="14"/>
      <c r="G633" s="14"/>
      <c r="H633" s="14"/>
      <c r="I633" s="14"/>
      <c r="J633" s="16">
        <f>ROUND(SUM(J631:J632),2)</f>
        <v>1.3</v>
      </c>
    </row>
    <row r="635" spans="1:11">
      <c r="A635" s="2" t="s">
        <v>343</v>
      </c>
      <c r="B635" s="2" t="str">
        <f>PROVISIONALES!A68</f>
        <v>1.5.1.1</v>
      </c>
      <c r="C635" s="2" t="s">
        <v>268</v>
      </c>
      <c r="D635" s="2"/>
      <c r="E635" s="2"/>
      <c r="F635" s="2"/>
      <c r="G635" s="2"/>
      <c r="H635" s="2"/>
      <c r="I635" s="2"/>
    </row>
    <row r="636" spans="1:11">
      <c r="A636" s="2" t="s">
        <v>287</v>
      </c>
      <c r="B636" s="2" t="s">
        <v>288</v>
      </c>
      <c r="C636" s="4" t="s">
        <v>289</v>
      </c>
      <c r="D636" s="5">
        <v>1</v>
      </c>
      <c r="E636" s="4" t="s">
        <v>290</v>
      </c>
      <c r="F636" s="5">
        <f>D636</f>
        <v>1</v>
      </c>
      <c r="G636" s="2" t="s">
        <v>291</v>
      </c>
      <c r="I636" s="4" t="s">
        <v>142</v>
      </c>
      <c r="J636" s="6">
        <f>J640</f>
        <v>16.07</v>
      </c>
    </row>
    <row r="637" spans="1:11">
      <c r="A637" s="2" t="s">
        <v>292</v>
      </c>
      <c r="B637" s="2" t="s">
        <v>293</v>
      </c>
      <c r="F637" s="4" t="s">
        <v>127</v>
      </c>
      <c r="G637" s="4" t="s">
        <v>294</v>
      </c>
      <c r="H637" s="4" t="s">
        <v>295</v>
      </c>
      <c r="I637" s="4" t="s">
        <v>296</v>
      </c>
      <c r="J637" s="4" t="s">
        <v>297</v>
      </c>
    </row>
    <row r="638" spans="1:11">
      <c r="B638" s="7" t="s">
        <v>303</v>
      </c>
    </row>
    <row r="639" spans="1:11">
      <c r="B639" t="s">
        <v>268</v>
      </c>
      <c r="F639" s="8" t="s">
        <v>142</v>
      </c>
      <c r="G639" s="9"/>
      <c r="H639" s="10">
        <v>1</v>
      </c>
      <c r="I639">
        <v>16.07</v>
      </c>
      <c r="J639" s="12">
        <f>ROUND(H639*I639,2)</f>
        <v>16.07</v>
      </c>
      <c r="K639">
        <v>39</v>
      </c>
    </row>
    <row r="640" spans="1:11">
      <c r="A640" s="14"/>
      <c r="B640" s="14"/>
      <c r="C640" s="14"/>
      <c r="D640" s="14"/>
      <c r="E640" s="14"/>
      <c r="F640" s="44"/>
      <c r="G640" s="45"/>
      <c r="H640" s="46"/>
      <c r="I640" s="104"/>
      <c r="J640" s="16">
        <f>ROUND(SUM(J639),2)</f>
        <v>16.07</v>
      </c>
    </row>
    <row r="642" spans="1:11">
      <c r="A642" s="2" t="s">
        <v>343</v>
      </c>
      <c r="B642" s="2" t="str">
        <f>PROVISIONALES!A69</f>
        <v>1.5.1.2</v>
      </c>
      <c r="C642" s="2" t="s">
        <v>270</v>
      </c>
      <c r="D642" s="2"/>
      <c r="E642" s="2"/>
      <c r="F642" s="2"/>
      <c r="G642" s="2"/>
      <c r="H642" s="2"/>
      <c r="I642" s="2"/>
    </row>
    <row r="643" spans="1:11">
      <c r="A643" s="2" t="s">
        <v>287</v>
      </c>
      <c r="B643" s="2" t="s">
        <v>288</v>
      </c>
      <c r="C643" s="4" t="s">
        <v>289</v>
      </c>
      <c r="D643" s="5">
        <v>1</v>
      </c>
      <c r="E643" s="4" t="s">
        <v>290</v>
      </c>
      <c r="F643" s="5">
        <f>D643</f>
        <v>1</v>
      </c>
      <c r="G643" s="2" t="s">
        <v>291</v>
      </c>
      <c r="I643" s="4" t="s">
        <v>142</v>
      </c>
      <c r="J643" s="6">
        <f>J647</f>
        <v>20.09</v>
      </c>
    </row>
    <row r="644" spans="1:11">
      <c r="A644" s="2" t="s">
        <v>292</v>
      </c>
      <c r="B644" s="2" t="s">
        <v>293</v>
      </c>
      <c r="F644" s="4" t="s">
        <v>127</v>
      </c>
      <c r="G644" s="4" t="s">
        <v>294</v>
      </c>
      <c r="H644" s="4" t="s">
        <v>295</v>
      </c>
      <c r="I644" s="4" t="s">
        <v>296</v>
      </c>
      <c r="J644" s="4" t="s">
        <v>297</v>
      </c>
    </row>
    <row r="645" spans="1:11">
      <c r="B645" s="7" t="s">
        <v>303</v>
      </c>
    </row>
    <row r="646" spans="1:11">
      <c r="B646" t="s">
        <v>270</v>
      </c>
      <c r="F646" s="8" t="s">
        <v>142</v>
      </c>
      <c r="G646" s="9"/>
      <c r="H646" s="10">
        <v>1</v>
      </c>
      <c r="I646">
        <v>20.09</v>
      </c>
      <c r="J646" s="12">
        <f>ROUND(H646*I646,2)</f>
        <v>20.09</v>
      </c>
      <c r="K646">
        <v>39</v>
      </c>
    </row>
    <row r="647" spans="1:11">
      <c r="A647" s="14"/>
      <c r="B647" s="14"/>
      <c r="C647" s="14"/>
      <c r="D647" s="14"/>
      <c r="E647" s="14"/>
      <c r="F647" s="44"/>
      <c r="G647" s="45"/>
      <c r="H647" s="46"/>
      <c r="I647" s="104"/>
      <c r="J647" s="16">
        <f>ROUND(SUM(J646),2)</f>
        <v>20.09</v>
      </c>
    </row>
    <row r="649" spans="1:11">
      <c r="A649" s="2" t="s">
        <v>343</v>
      </c>
      <c r="B649" s="2" t="str">
        <f>PROVISIONALES!A70</f>
        <v>1.5.1.3</v>
      </c>
      <c r="C649" s="2" t="s">
        <v>272</v>
      </c>
      <c r="D649" s="2"/>
      <c r="E649" s="2"/>
      <c r="F649" s="2"/>
      <c r="G649" s="2"/>
      <c r="H649" s="2"/>
      <c r="I649" s="2"/>
    </row>
    <row r="650" spans="1:11">
      <c r="A650" s="2" t="s">
        <v>287</v>
      </c>
      <c r="B650" s="2" t="s">
        <v>288</v>
      </c>
      <c r="C650" s="4" t="s">
        <v>289</v>
      </c>
      <c r="D650" s="5">
        <v>1</v>
      </c>
      <c r="E650" s="4" t="s">
        <v>290</v>
      </c>
      <c r="F650" s="5">
        <f>D650</f>
        <v>1</v>
      </c>
      <c r="G650" s="2" t="s">
        <v>291</v>
      </c>
      <c r="I650" s="4" t="s">
        <v>142</v>
      </c>
      <c r="J650" s="6">
        <f>J654</f>
        <v>20.09</v>
      </c>
    </row>
    <row r="651" spans="1:11">
      <c r="A651" s="2" t="s">
        <v>292</v>
      </c>
      <c r="B651" s="2" t="s">
        <v>293</v>
      </c>
      <c r="F651" s="4" t="s">
        <v>127</v>
      </c>
      <c r="G651" s="4" t="s">
        <v>294</v>
      </c>
      <c r="H651" s="4" t="s">
        <v>295</v>
      </c>
      <c r="I651" s="4" t="s">
        <v>296</v>
      </c>
      <c r="J651" s="4" t="s">
        <v>297</v>
      </c>
    </row>
    <row r="652" spans="1:11">
      <c r="B652" s="7" t="s">
        <v>303</v>
      </c>
    </row>
    <row r="653" spans="1:11">
      <c r="B653" t="s">
        <v>272</v>
      </c>
      <c r="F653" s="8" t="s">
        <v>142</v>
      </c>
      <c r="G653" s="9"/>
      <c r="H653" s="10">
        <v>1</v>
      </c>
      <c r="I653">
        <v>20.09</v>
      </c>
      <c r="J653" s="12">
        <f>ROUND(H653*I653,2)</f>
        <v>20.09</v>
      </c>
      <c r="K653">
        <v>39</v>
      </c>
    </row>
    <row r="654" spans="1:11">
      <c r="A654" s="14"/>
      <c r="B654" s="14"/>
      <c r="C654" s="14"/>
      <c r="D654" s="14"/>
      <c r="E654" s="14"/>
      <c r="F654" s="44"/>
      <c r="G654" s="45"/>
      <c r="H654" s="46"/>
      <c r="I654" s="104"/>
      <c r="J654" s="16">
        <f>ROUND(SUM(J653),2)</f>
        <v>20.09</v>
      </c>
    </row>
    <row r="656" spans="1:11">
      <c r="A656" s="2" t="s">
        <v>343</v>
      </c>
      <c r="B656" s="2" t="str">
        <f>PROVISIONALES!A71</f>
        <v>1.5.1.4</v>
      </c>
      <c r="C656" s="2" t="s">
        <v>274</v>
      </c>
      <c r="D656" s="2"/>
      <c r="E656" s="2"/>
      <c r="F656" s="2"/>
      <c r="G656" s="2"/>
      <c r="H656" s="2"/>
      <c r="I656" s="2"/>
    </row>
    <row r="657" spans="1:11">
      <c r="A657" s="2" t="s">
        <v>287</v>
      </c>
      <c r="B657" s="2" t="s">
        <v>288</v>
      </c>
      <c r="C657" s="4" t="s">
        <v>289</v>
      </c>
      <c r="D657" s="5">
        <v>1</v>
      </c>
      <c r="E657" s="4" t="s">
        <v>290</v>
      </c>
      <c r="F657" s="5">
        <f>D657</f>
        <v>1</v>
      </c>
      <c r="G657" s="2" t="s">
        <v>291</v>
      </c>
      <c r="I657" s="4" t="s">
        <v>142</v>
      </c>
      <c r="J657" s="6">
        <f>J661</f>
        <v>20.09</v>
      </c>
    </row>
    <row r="658" spans="1:11">
      <c r="A658" s="2" t="s">
        <v>292</v>
      </c>
      <c r="B658" s="2" t="s">
        <v>293</v>
      </c>
      <c r="F658" s="4" t="s">
        <v>127</v>
      </c>
      <c r="G658" s="4" t="s">
        <v>294</v>
      </c>
      <c r="H658" s="4" t="s">
        <v>295</v>
      </c>
      <c r="I658" s="4" t="s">
        <v>296</v>
      </c>
      <c r="J658" s="4" t="s">
        <v>297</v>
      </c>
    </row>
    <row r="659" spans="1:11">
      <c r="B659" s="7" t="s">
        <v>303</v>
      </c>
    </row>
    <row r="660" spans="1:11">
      <c r="B660" t="s">
        <v>274</v>
      </c>
      <c r="F660" s="8" t="s">
        <v>142</v>
      </c>
      <c r="G660" s="9"/>
      <c r="H660" s="10">
        <v>1</v>
      </c>
      <c r="I660">
        <v>20.09</v>
      </c>
      <c r="J660" s="12">
        <f>ROUND(H660*I660,2)</f>
        <v>20.09</v>
      </c>
      <c r="K660">
        <v>39</v>
      </c>
    </row>
    <row r="661" spans="1:11">
      <c r="A661" s="14"/>
      <c r="B661" s="14"/>
      <c r="C661" s="14"/>
      <c r="D661" s="14"/>
      <c r="E661" s="14"/>
      <c r="F661" s="44"/>
      <c r="G661" s="45"/>
      <c r="H661" s="46"/>
      <c r="I661" s="104"/>
      <c r="J661" s="16">
        <f>ROUND(SUM(J660),2)</f>
        <v>20.09</v>
      </c>
    </row>
    <row r="663" spans="1:11">
      <c r="A663" s="2" t="s">
        <v>343</v>
      </c>
      <c r="B663" s="2" t="str">
        <f>PROVISIONALES!A72</f>
        <v>1.5.1.5</v>
      </c>
      <c r="C663" s="2" t="s">
        <v>276</v>
      </c>
      <c r="D663" s="2"/>
      <c r="E663" s="2"/>
      <c r="F663" s="2"/>
      <c r="G663" s="2"/>
      <c r="H663" s="2"/>
      <c r="I663" s="2"/>
    </row>
    <row r="664" spans="1:11">
      <c r="A664" s="2" t="s">
        <v>287</v>
      </c>
      <c r="B664" s="2" t="s">
        <v>288</v>
      </c>
      <c r="C664" s="4" t="s">
        <v>289</v>
      </c>
      <c r="D664" s="5">
        <v>1</v>
      </c>
      <c r="E664" s="4" t="s">
        <v>290</v>
      </c>
      <c r="F664" s="5">
        <f>D664</f>
        <v>1</v>
      </c>
      <c r="G664" s="2" t="s">
        <v>291</v>
      </c>
      <c r="I664" s="4" t="s">
        <v>142</v>
      </c>
      <c r="J664" s="6">
        <f>J668</f>
        <v>20.09</v>
      </c>
    </row>
    <row r="665" spans="1:11">
      <c r="A665" s="2" t="s">
        <v>292</v>
      </c>
      <c r="B665" s="2" t="s">
        <v>293</v>
      </c>
      <c r="F665" s="4" t="s">
        <v>127</v>
      </c>
      <c r="G665" s="4" t="s">
        <v>294</v>
      </c>
      <c r="H665" s="4" t="s">
        <v>295</v>
      </c>
      <c r="I665" s="4" t="s">
        <v>296</v>
      </c>
      <c r="J665" s="4" t="s">
        <v>297</v>
      </c>
    </row>
    <row r="666" spans="1:11">
      <c r="B666" s="7" t="s">
        <v>303</v>
      </c>
    </row>
    <row r="667" spans="1:11">
      <c r="B667" t="s">
        <v>276</v>
      </c>
      <c r="F667" s="8" t="s">
        <v>142</v>
      </c>
      <c r="G667" s="9"/>
      <c r="H667" s="10">
        <v>1</v>
      </c>
      <c r="I667">
        <v>20.09</v>
      </c>
      <c r="J667" s="12">
        <f>ROUND(H667*I667,2)</f>
        <v>20.09</v>
      </c>
      <c r="K667">
        <v>39</v>
      </c>
    </row>
    <row r="668" spans="1:11">
      <c r="A668" s="14"/>
      <c r="B668" s="14"/>
      <c r="C668" s="14"/>
      <c r="D668" s="14"/>
      <c r="E668" s="14"/>
      <c r="F668" s="44"/>
      <c r="G668" s="45"/>
      <c r="H668" s="46"/>
      <c r="I668" s="104"/>
      <c r="J668" s="16">
        <f>ROUND(SUM(J667),2)</f>
        <v>20.09</v>
      </c>
    </row>
    <row r="670" spans="1:11">
      <c r="A670" s="2" t="s">
        <v>343</v>
      </c>
      <c r="B670" s="2" t="str">
        <f>PROVISIONALES!A73</f>
        <v>1.5.1.6</v>
      </c>
      <c r="C670" s="2" t="s">
        <v>278</v>
      </c>
      <c r="D670" s="2"/>
      <c r="E670" s="2"/>
      <c r="F670" s="2"/>
      <c r="G670" s="2"/>
      <c r="H670" s="2"/>
      <c r="I670" s="2"/>
    </row>
    <row r="671" spans="1:11">
      <c r="A671" s="2" t="s">
        <v>287</v>
      </c>
      <c r="B671" s="2" t="s">
        <v>288</v>
      </c>
      <c r="C671" s="4" t="s">
        <v>289</v>
      </c>
      <c r="D671" s="5">
        <v>1</v>
      </c>
      <c r="E671" s="4" t="s">
        <v>290</v>
      </c>
      <c r="F671" s="5">
        <f>D671</f>
        <v>1</v>
      </c>
      <c r="G671" s="2" t="s">
        <v>291</v>
      </c>
      <c r="I671" s="4" t="s">
        <v>142</v>
      </c>
      <c r="J671" s="6">
        <f>J675</f>
        <v>20.09</v>
      </c>
    </row>
    <row r="672" spans="1:11">
      <c r="A672" s="2" t="s">
        <v>292</v>
      </c>
      <c r="B672" s="2" t="s">
        <v>293</v>
      </c>
      <c r="F672" s="4" t="s">
        <v>127</v>
      </c>
      <c r="G672" s="4" t="s">
        <v>294</v>
      </c>
      <c r="H672" s="4" t="s">
        <v>295</v>
      </c>
      <c r="I672" s="4" t="s">
        <v>296</v>
      </c>
      <c r="J672" s="4" t="s">
        <v>297</v>
      </c>
    </row>
    <row r="673" spans="1:11">
      <c r="B673" s="7" t="s">
        <v>303</v>
      </c>
    </row>
    <row r="674" spans="1:11">
      <c r="B674" t="s">
        <v>278</v>
      </c>
      <c r="F674" s="8" t="s">
        <v>142</v>
      </c>
      <c r="G674" s="9"/>
      <c r="H674" s="10">
        <v>1</v>
      </c>
      <c r="I674">
        <v>20.09</v>
      </c>
      <c r="J674" s="12">
        <f>ROUND(H674*I674,2)</f>
        <v>20.09</v>
      </c>
      <c r="K674">
        <v>39</v>
      </c>
    </row>
    <row r="675" spans="1:11">
      <c r="A675" s="14"/>
      <c r="B675" s="14"/>
      <c r="C675" s="14"/>
      <c r="D675" s="14"/>
      <c r="E675" s="14"/>
      <c r="F675" s="44"/>
      <c r="G675" s="45"/>
      <c r="H675" s="46"/>
      <c r="I675" s="104"/>
      <c r="J675" s="16">
        <f>ROUND(SUM(J674),2)</f>
        <v>20.09</v>
      </c>
    </row>
    <row r="677" spans="1:11">
      <c r="A677" s="2" t="s">
        <v>343</v>
      </c>
      <c r="B677" s="2" t="str">
        <f>PROVISIONALES!A74</f>
        <v>1.5.1.7</v>
      </c>
      <c r="C677" s="2" t="s">
        <v>280</v>
      </c>
      <c r="D677" s="2"/>
      <c r="E677" s="2"/>
      <c r="F677" s="2"/>
      <c r="G677" s="2"/>
      <c r="H677" s="2"/>
      <c r="I677" s="2"/>
    </row>
    <row r="678" spans="1:11">
      <c r="A678" s="2" t="s">
        <v>287</v>
      </c>
      <c r="B678" s="2" t="s">
        <v>288</v>
      </c>
      <c r="C678" s="4" t="s">
        <v>289</v>
      </c>
      <c r="D678" s="5">
        <v>1</v>
      </c>
      <c r="E678" s="4" t="s">
        <v>290</v>
      </c>
      <c r="F678" s="5">
        <f>D678</f>
        <v>1</v>
      </c>
      <c r="G678" s="2" t="s">
        <v>291</v>
      </c>
      <c r="I678" s="4" t="s">
        <v>142</v>
      </c>
      <c r="J678" s="6">
        <f>J682</f>
        <v>20.09</v>
      </c>
    </row>
    <row r="679" spans="1:11">
      <c r="A679" s="2" t="s">
        <v>292</v>
      </c>
      <c r="B679" s="2" t="s">
        <v>293</v>
      </c>
      <c r="F679" s="4" t="s">
        <v>127</v>
      </c>
      <c r="G679" s="4" t="s">
        <v>294</v>
      </c>
      <c r="H679" s="4" t="s">
        <v>295</v>
      </c>
      <c r="I679" s="4" t="s">
        <v>296</v>
      </c>
      <c r="J679" s="4" t="s">
        <v>297</v>
      </c>
    </row>
    <row r="680" spans="1:11">
      <c r="B680" s="7" t="s">
        <v>303</v>
      </c>
    </row>
    <row r="681" spans="1:11">
      <c r="B681" t="s">
        <v>280</v>
      </c>
      <c r="F681" s="8" t="s">
        <v>142</v>
      </c>
      <c r="G681" s="9"/>
      <c r="H681" s="10">
        <v>1</v>
      </c>
      <c r="I681">
        <v>20.09</v>
      </c>
      <c r="J681" s="12">
        <f>ROUND(H681*I681,2)</f>
        <v>20.09</v>
      </c>
      <c r="K681">
        <v>39</v>
      </c>
    </row>
    <row r="682" spans="1:11">
      <c r="A682" s="14"/>
      <c r="B682" s="14"/>
      <c r="C682" s="14"/>
      <c r="D682" s="14"/>
      <c r="E682" s="14"/>
      <c r="F682" s="44"/>
      <c r="G682" s="45"/>
      <c r="H682" s="46"/>
      <c r="I682" s="104"/>
      <c r="J682" s="16">
        <f>ROUND(SUM(J681),2)</f>
        <v>20.09</v>
      </c>
    </row>
    <row r="684" spans="1:11">
      <c r="A684" s="2" t="s">
        <v>343</v>
      </c>
      <c r="B684" s="2" t="str">
        <f>PROVISIONALES!A76</f>
        <v>1.5.2.1</v>
      </c>
      <c r="C684" s="2" t="s">
        <v>283</v>
      </c>
      <c r="D684" s="2"/>
      <c r="E684" s="2"/>
      <c r="F684" s="2"/>
      <c r="G684" s="2"/>
      <c r="H684" s="2"/>
      <c r="I684" s="2"/>
    </row>
    <row r="685" spans="1:11">
      <c r="A685" s="2" t="s">
        <v>287</v>
      </c>
      <c r="B685" s="2" t="s">
        <v>288</v>
      </c>
      <c r="C685" s="4" t="s">
        <v>289</v>
      </c>
      <c r="D685" s="5">
        <v>1</v>
      </c>
      <c r="E685" s="4" t="s">
        <v>290</v>
      </c>
      <c r="F685" s="5">
        <f>D685</f>
        <v>1</v>
      </c>
      <c r="G685" s="2" t="s">
        <v>291</v>
      </c>
      <c r="I685" s="4" t="s">
        <v>142</v>
      </c>
      <c r="J685" s="6">
        <f>J689</f>
        <v>54.2</v>
      </c>
    </row>
    <row r="686" spans="1:11">
      <c r="A686" s="2" t="s">
        <v>292</v>
      </c>
      <c r="B686" s="2" t="s">
        <v>293</v>
      </c>
      <c r="F686" s="4" t="s">
        <v>127</v>
      </c>
      <c r="G686" s="4" t="s">
        <v>294</v>
      </c>
      <c r="H686" s="4" t="s">
        <v>295</v>
      </c>
      <c r="I686" s="4" t="s">
        <v>296</v>
      </c>
      <c r="J686" s="4" t="s">
        <v>297</v>
      </c>
    </row>
    <row r="687" spans="1:11">
      <c r="B687" s="7" t="s">
        <v>303</v>
      </c>
    </row>
    <row r="688" spans="1:11">
      <c r="B688" t="s">
        <v>283</v>
      </c>
      <c r="F688" s="8" t="s">
        <v>142</v>
      </c>
      <c r="G688" s="9"/>
      <c r="H688" s="10">
        <v>1</v>
      </c>
      <c r="I688">
        <v>54.2</v>
      </c>
      <c r="J688" s="12">
        <f>ROUND(H688*I688,2)</f>
        <v>54.2</v>
      </c>
      <c r="K688">
        <v>39</v>
      </c>
    </row>
    <row r="689" spans="1:11">
      <c r="A689" s="14"/>
      <c r="B689" s="14"/>
      <c r="C689" s="14"/>
      <c r="D689" s="14"/>
      <c r="E689" s="14"/>
      <c r="F689" s="44"/>
      <c r="G689" s="45"/>
      <c r="H689" s="46"/>
      <c r="I689" s="104"/>
      <c r="J689" s="16">
        <f>ROUND(SUM(J688),2)</f>
        <v>54.2</v>
      </c>
    </row>
    <row r="691" spans="1:11">
      <c r="A691" s="2" t="s">
        <v>343</v>
      </c>
      <c r="B691" s="2" t="str">
        <f>PROVISIONALES!A77</f>
        <v>1.5.2.2</v>
      </c>
      <c r="C691" s="2" t="s">
        <v>285</v>
      </c>
      <c r="D691" s="2"/>
      <c r="E691" s="2"/>
      <c r="F691" s="2"/>
      <c r="G691" s="2"/>
      <c r="H691" s="2"/>
      <c r="I691" s="2"/>
    </row>
    <row r="692" spans="1:11">
      <c r="A692" s="2" t="s">
        <v>287</v>
      </c>
      <c r="B692" s="2" t="s">
        <v>288</v>
      </c>
      <c r="C692" s="4" t="s">
        <v>289</v>
      </c>
      <c r="D692" s="5">
        <v>1</v>
      </c>
      <c r="E692" s="4" t="s">
        <v>290</v>
      </c>
      <c r="F692" s="5">
        <f>D692</f>
        <v>1</v>
      </c>
      <c r="G692" s="2" t="s">
        <v>291</v>
      </c>
      <c r="I692" s="4" t="s">
        <v>142</v>
      </c>
      <c r="J692" s="6">
        <f>J696</f>
        <v>40.17</v>
      </c>
    </row>
    <row r="693" spans="1:11">
      <c r="A693" s="2" t="s">
        <v>292</v>
      </c>
      <c r="B693" s="2" t="s">
        <v>293</v>
      </c>
      <c r="F693" s="4" t="s">
        <v>127</v>
      </c>
      <c r="G693" s="4" t="s">
        <v>294</v>
      </c>
      <c r="H693" s="4" t="s">
        <v>295</v>
      </c>
      <c r="I693" s="4" t="s">
        <v>296</v>
      </c>
      <c r="J693" s="4" t="s">
        <v>297</v>
      </c>
    </row>
    <row r="694" spans="1:11">
      <c r="B694" s="7" t="s">
        <v>303</v>
      </c>
    </row>
    <row r="695" spans="1:11">
      <c r="B695" t="s">
        <v>285</v>
      </c>
      <c r="F695" s="8" t="s">
        <v>142</v>
      </c>
      <c r="G695" s="9"/>
      <c r="H695" s="10">
        <v>1</v>
      </c>
      <c r="I695">
        <v>40.17</v>
      </c>
      <c r="J695" s="12">
        <f>ROUND(H695*I695,2)</f>
        <v>40.17</v>
      </c>
      <c r="K695">
        <v>39</v>
      </c>
    </row>
    <row r="696" spans="1:11">
      <c r="A696" s="14"/>
      <c r="B696" s="14"/>
      <c r="C696" s="14"/>
      <c r="D696" s="14"/>
      <c r="E696" s="14"/>
      <c r="F696" s="44"/>
      <c r="G696" s="45"/>
      <c r="H696" s="46"/>
      <c r="I696" s="104"/>
      <c r="J696" s="16">
        <f>ROUND(SUM(J695),2)</f>
        <v>40.17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1878-5BF9-4DDC-B837-BB798377D571}">
  <sheetPr>
    <tabColor rgb="FFFF0000"/>
  </sheetPr>
  <dimension ref="A2:AI115"/>
  <sheetViews>
    <sheetView topLeftCell="A3" workbookViewId="0">
      <selection activeCell="M7" sqref="M7"/>
    </sheetView>
  </sheetViews>
  <sheetFormatPr defaultRowHeight="15"/>
  <cols>
    <col min="1" max="1" width="14.28515625" customWidth="1"/>
    <col min="8" max="8" width="11" customWidth="1"/>
    <col min="9" max="9" width="11.5703125" customWidth="1"/>
    <col min="10" max="10" width="14.28515625" customWidth="1"/>
    <col min="11" max="11" width="14" customWidth="1"/>
    <col min="12" max="12" width="17.28515625" customWidth="1"/>
    <col min="13" max="13" width="12.5703125" customWidth="1"/>
    <col min="14" max="15" width="15.140625" customWidth="1"/>
    <col min="31" max="31" width="27" customWidth="1"/>
  </cols>
  <sheetData>
    <row r="2" spans="1:35">
      <c r="A2" s="8"/>
      <c r="G2" s="4" t="s">
        <v>127</v>
      </c>
      <c r="H2" s="4" t="s">
        <v>132</v>
      </c>
      <c r="I2" s="4" t="s">
        <v>133</v>
      </c>
      <c r="J2" s="4" t="s">
        <v>462</v>
      </c>
      <c r="K2" s="4" t="s">
        <v>463</v>
      </c>
    </row>
    <row r="3" spans="1:35">
      <c r="A3" s="2">
        <v>2</v>
      </c>
      <c r="B3" s="227" t="s">
        <v>464</v>
      </c>
      <c r="H3" s="29"/>
      <c r="I3" s="29"/>
      <c r="J3" s="29"/>
      <c r="K3" s="230">
        <f>J4+J14+J23+J72</f>
        <v>1179659.22</v>
      </c>
      <c r="M3" s="29"/>
    </row>
    <row r="4" spans="1:35">
      <c r="A4" s="2">
        <v>2.0099999999999998</v>
      </c>
      <c r="B4" s="228" t="s">
        <v>465</v>
      </c>
      <c r="C4" s="2"/>
      <c r="H4" s="29"/>
      <c r="I4" s="29"/>
      <c r="J4" s="229">
        <f>SUM(J5:J13)</f>
        <v>138561.14000000001</v>
      </c>
      <c r="K4" s="29"/>
    </row>
    <row r="5" spans="1:35">
      <c r="A5" t="s">
        <v>466</v>
      </c>
      <c r="B5" t="s">
        <v>467</v>
      </c>
      <c r="G5" s="19" t="s">
        <v>212</v>
      </c>
      <c r="H5" s="29">
        <f>ROUND('Cimentación 1 piso'!H9+'Cimentación 2 pisos '!H9+'Cimentación 3 pisos'!H9+'Cimentación 4 pisos'!H9+'Platea de Cimentacion'!H9,2)</f>
        <v>2961.86</v>
      </c>
      <c r="I5" s="29">
        <f>ROUND('APU ESTRUCTURAS'!J2,2)</f>
        <v>8.4600000000000009</v>
      </c>
      <c r="J5" s="29">
        <f t="shared" ref="J5:J13" si="0">ROUND(H5*I5,2)</f>
        <v>25057.34</v>
      </c>
      <c r="K5" s="29"/>
      <c r="U5" s="28"/>
    </row>
    <row r="6" spans="1:35">
      <c r="A6" t="s">
        <v>468</v>
      </c>
      <c r="B6" t="s">
        <v>469</v>
      </c>
      <c r="G6" s="19" t="s">
        <v>212</v>
      </c>
      <c r="H6" s="29">
        <f>ROUND('Cimentación 1 piso'!H10+'Cimentación 2 pisos '!H10+'Cimentación 3 pisos'!H10+'Cimentación 4 pisos'!H10+'Platea de Cimentacion'!H10,2)</f>
        <v>38.29</v>
      </c>
      <c r="I6" s="29">
        <f>ROUND('APU ESTRUCTURAS'!J18,2)</f>
        <v>49.41</v>
      </c>
      <c r="J6" s="29">
        <f t="shared" si="0"/>
        <v>1891.91</v>
      </c>
      <c r="K6" s="29"/>
      <c r="M6" s="29"/>
      <c r="O6" s="2"/>
      <c r="P6" s="2"/>
      <c r="T6" s="19"/>
      <c r="U6" s="29"/>
      <c r="V6" s="29"/>
      <c r="W6" s="272"/>
      <c r="AE6" s="1"/>
      <c r="AI6" s="28"/>
    </row>
    <row r="7" spans="1:35">
      <c r="A7" t="s">
        <v>470</v>
      </c>
      <c r="B7" t="s">
        <v>471</v>
      </c>
      <c r="G7" s="19" t="s">
        <v>212</v>
      </c>
      <c r="H7" s="29">
        <f>ROUND('Cimentación 1 piso'!H11+'Cimentación 2 pisos '!H11+'Cimentación 3 pisos'!H11+'Cimentación 4 pisos'!H11+'Platea de Cimentacion'!H11,2)</f>
        <v>176.72</v>
      </c>
      <c r="I7" s="29">
        <f>ROUND('APU ESTRUCTURAS'!J29,2)</f>
        <v>66.23</v>
      </c>
      <c r="J7" s="29">
        <f t="shared" si="0"/>
        <v>11704.17</v>
      </c>
      <c r="K7" s="29"/>
      <c r="M7" s="29"/>
      <c r="O7" s="12"/>
      <c r="P7" s="2"/>
      <c r="U7" s="28"/>
    </row>
    <row r="8" spans="1:35">
      <c r="A8" t="s">
        <v>472</v>
      </c>
      <c r="B8" t="s">
        <v>473</v>
      </c>
      <c r="G8" s="19" t="s">
        <v>212</v>
      </c>
      <c r="H8" s="29">
        <f>ROUND('Cimentación 1 piso'!H12+'Cimentación 2 pisos '!H12+'Cimentación 3 pisos'!H12+'Cimentación 4 pisos'!H12+'Platea de Cimentacion'!H12,2)</f>
        <v>1827.84</v>
      </c>
      <c r="I8" s="29">
        <f>ROUND('APU ESTRUCTURAS'!J46,2)</f>
        <v>19.77</v>
      </c>
      <c r="J8" s="29">
        <f t="shared" si="0"/>
        <v>36136.400000000001</v>
      </c>
      <c r="K8" s="29"/>
      <c r="M8" s="29"/>
      <c r="O8" s="12"/>
      <c r="P8" s="2"/>
      <c r="T8" s="19"/>
      <c r="U8" s="29"/>
      <c r="V8" s="29"/>
      <c r="W8" s="272"/>
    </row>
    <row r="9" spans="1:35">
      <c r="A9" t="s">
        <v>474</v>
      </c>
      <c r="B9" t="s">
        <v>475</v>
      </c>
      <c r="G9" s="19" t="s">
        <v>142</v>
      </c>
      <c r="H9" s="29">
        <f>ROUND('Cimentación 1 piso'!H13+'Cimentación 2 pisos '!H13+'Cimentación 3 pisos'!H13+'Cimentación 4 pisos'!H13+'Platea de Cimentacion'!H13,2)</f>
        <v>1332.21</v>
      </c>
      <c r="I9" s="29">
        <f>ROUND('APU ESTRUCTURAS'!J63,2)</f>
        <v>7.99</v>
      </c>
      <c r="J9" s="29">
        <f t="shared" si="0"/>
        <v>10644.36</v>
      </c>
      <c r="K9" s="29"/>
      <c r="M9" s="29"/>
      <c r="N9" s="8"/>
      <c r="O9" s="12"/>
      <c r="R9" s="8"/>
    </row>
    <row r="10" spans="1:35">
      <c r="A10" t="s">
        <v>476</v>
      </c>
      <c r="B10" t="s">
        <v>477</v>
      </c>
      <c r="G10" s="19" t="s">
        <v>142</v>
      </c>
      <c r="H10" s="29">
        <f>ROUND('Cimentación 1 piso'!H14+'Cimentación 2 pisos '!H14+'Cimentación 3 pisos'!H14+'Cimentación 4 pisos'!H14+'Platea de Cimentacion'!H14,2)</f>
        <v>1446.64</v>
      </c>
      <c r="I10" s="29">
        <f>ROUND('APU ESTRUCTURAS'!J78,2)</f>
        <v>12.11</v>
      </c>
      <c r="J10" s="29">
        <f t="shared" si="0"/>
        <v>17518.810000000001</v>
      </c>
      <c r="K10" s="29"/>
      <c r="M10" s="29"/>
      <c r="N10" s="8"/>
      <c r="O10" s="12"/>
      <c r="AE10" s="1"/>
    </row>
    <row r="11" spans="1:35">
      <c r="A11" t="s">
        <v>478</v>
      </c>
      <c r="B11" t="s">
        <v>479</v>
      </c>
      <c r="G11" s="19" t="s">
        <v>212</v>
      </c>
      <c r="H11" s="29">
        <f>ROUND('Cimentación 1 piso'!H15+'Cimentación 2 pisos '!H15+'Cimentación 3 pisos'!H15+'Cimentación 4 pisos'!H15+'Platea de Cimentacion'!H15,2)</f>
        <v>1446.64</v>
      </c>
      <c r="I11" s="29">
        <f>ROUND('APU ESTRUCTURAS'!J89,2)</f>
        <v>22.88</v>
      </c>
      <c r="J11" s="29">
        <f t="shared" si="0"/>
        <v>33099.120000000003</v>
      </c>
      <c r="K11" s="29"/>
      <c r="M11" s="29"/>
      <c r="N11" s="8"/>
      <c r="O11" s="12"/>
    </row>
    <row r="12" spans="1:35">
      <c r="A12" t="s">
        <v>480</v>
      </c>
      <c r="B12" t="s">
        <v>481</v>
      </c>
      <c r="G12" s="19" t="s">
        <v>212</v>
      </c>
      <c r="H12" s="29">
        <f>ROUND('Obras exteriores '!D11+'Obras exteriores '!D27+'Obras exteriores '!D45,2)</f>
        <v>60</v>
      </c>
      <c r="I12" s="29">
        <f>ROUND('APU ESTRUCTURAS'!J102,2)</f>
        <v>7.99</v>
      </c>
      <c r="J12" s="29">
        <f t="shared" si="0"/>
        <v>479.4</v>
      </c>
      <c r="K12" s="29"/>
      <c r="M12" s="29"/>
      <c r="N12" s="8"/>
      <c r="O12" s="12"/>
      <c r="Q12" s="10"/>
      <c r="R12" s="8"/>
    </row>
    <row r="13" spans="1:35">
      <c r="A13" t="s">
        <v>482</v>
      </c>
      <c r="B13" t="s">
        <v>483</v>
      </c>
      <c r="G13" s="19" t="s">
        <v>212</v>
      </c>
      <c r="H13" s="29">
        <f>ROUND('Obras exteriores '!D12+'Obras exteriores '!D28+'Obras exteriores '!D46+'Obras exteriores '!D59,2)</f>
        <v>26.4</v>
      </c>
      <c r="I13" s="29">
        <f>ROUND('APU ESTRUCTURAS'!J117,2)</f>
        <v>76.88</v>
      </c>
      <c r="J13" s="29">
        <f t="shared" si="0"/>
        <v>2029.63</v>
      </c>
      <c r="K13" s="29"/>
      <c r="M13" s="29"/>
      <c r="N13" s="8"/>
      <c r="O13" s="12"/>
      <c r="Q13" s="10"/>
      <c r="R13" s="8"/>
      <c r="AI13" s="28"/>
    </row>
    <row r="14" spans="1:35">
      <c r="A14" s="2">
        <v>2.02</v>
      </c>
      <c r="B14" s="228" t="s">
        <v>484</v>
      </c>
      <c r="G14" s="19"/>
      <c r="H14" s="29"/>
      <c r="I14" s="29"/>
      <c r="J14" s="229">
        <f>J15+J17+J19+J21</f>
        <v>177094.62</v>
      </c>
      <c r="M14" s="29"/>
      <c r="N14" s="8"/>
      <c r="O14" s="12"/>
      <c r="Q14" s="10"/>
      <c r="R14" s="8"/>
      <c r="AE14" s="1"/>
    </row>
    <row r="15" spans="1:35">
      <c r="A15" s="2" t="s">
        <v>485</v>
      </c>
      <c r="B15" s="272" t="s">
        <v>486</v>
      </c>
      <c r="G15" s="19"/>
      <c r="H15" s="29"/>
      <c r="I15" s="29"/>
      <c r="J15" s="273">
        <f>SUM(J16)</f>
        <v>23735</v>
      </c>
      <c r="M15" s="29"/>
      <c r="N15" s="8"/>
      <c r="O15" s="12"/>
      <c r="Q15" s="10"/>
      <c r="R15" s="8"/>
      <c r="AE15" s="1"/>
    </row>
    <row r="16" spans="1:35">
      <c r="A16" t="s">
        <v>487</v>
      </c>
      <c r="B16" s="196" t="s">
        <v>488</v>
      </c>
      <c r="G16" s="19" t="s">
        <v>142</v>
      </c>
      <c r="H16" s="29">
        <f>ROUND('Platea de Cimentacion'!H17,2)</f>
        <v>100</v>
      </c>
      <c r="I16" s="29">
        <f>ROUND('APU ESTRUCTURAS'!J139,2)</f>
        <v>237.35</v>
      </c>
      <c r="J16" s="29">
        <f t="shared" ref="J16" si="1">ROUND(H16*I16,2)</f>
        <v>23735</v>
      </c>
      <c r="M16" s="322"/>
      <c r="N16" s="8"/>
      <c r="O16" s="12"/>
      <c r="Q16" s="10"/>
      <c r="R16" s="8"/>
      <c r="AE16" s="1"/>
    </row>
    <row r="17" spans="1:35">
      <c r="A17" s="2" t="s">
        <v>489</v>
      </c>
      <c r="B17" s="272" t="s">
        <v>490</v>
      </c>
      <c r="G17" s="19"/>
      <c r="H17" s="29"/>
      <c r="I17" s="29"/>
      <c r="J17" s="273">
        <f>SUM(J18)</f>
        <v>132037.81</v>
      </c>
      <c r="K17" s="29"/>
      <c r="M17" s="8"/>
      <c r="N17" s="8"/>
      <c r="O17" s="12"/>
      <c r="Q17" s="10"/>
      <c r="R17" s="8"/>
      <c r="U17" s="28"/>
      <c r="AE17" s="21"/>
    </row>
    <row r="18" spans="1:35">
      <c r="A18" t="s">
        <v>491</v>
      </c>
      <c r="B18" t="s">
        <v>492</v>
      </c>
      <c r="G18" s="19" t="s">
        <v>142</v>
      </c>
      <c r="H18" s="29">
        <f>ROUND('Cimentación 1 piso'!H17+'Cimentación 2 pisos '!H17+'Cimentación 3 pisos'!H17+'Cimentación 4 pisos'!H17+Escalera!D7,2)</f>
        <v>556.29999999999995</v>
      </c>
      <c r="I18" s="29">
        <f>ROUND('APU ESTRUCTURAS'!J161,2)</f>
        <v>237.35</v>
      </c>
      <c r="J18" s="29">
        <f t="shared" ref="J18" si="2">ROUND(H18*I18,2)</f>
        <v>132037.81</v>
      </c>
      <c r="K18" s="29"/>
      <c r="M18" s="29"/>
      <c r="N18" s="8"/>
      <c r="O18" s="12"/>
      <c r="P18" s="2"/>
      <c r="Q18" s="10"/>
      <c r="R18" s="8"/>
      <c r="AE18" s="21"/>
      <c r="AI18" s="28"/>
    </row>
    <row r="19" spans="1:35">
      <c r="A19" s="2" t="s">
        <v>493</v>
      </c>
      <c r="B19" s="272" t="s">
        <v>494</v>
      </c>
      <c r="G19" s="19"/>
      <c r="H19" s="29"/>
      <c r="I19" s="29"/>
      <c r="J19" s="273">
        <f>SUM(J20)</f>
        <v>20540.990000000002</v>
      </c>
      <c r="K19" s="29"/>
      <c r="M19" s="8"/>
      <c r="N19" s="8"/>
      <c r="O19" s="12"/>
      <c r="Q19" s="10"/>
      <c r="R19" s="8"/>
      <c r="U19" s="1"/>
      <c r="AE19" s="21"/>
      <c r="AI19" s="28"/>
    </row>
    <row r="20" spans="1:35">
      <c r="A20" t="s">
        <v>495</v>
      </c>
      <c r="B20" t="s">
        <v>496</v>
      </c>
      <c r="G20" s="19" t="s">
        <v>142</v>
      </c>
      <c r="H20" s="29">
        <f>ROUND('Cimentación 1 piso'!H19+'Cimentación 2 pisos '!H19+'Cimentación 3 pisos'!H19+'Cimentación 4 pisos'!H19+Escalera!D8,2)</f>
        <v>524.54</v>
      </c>
      <c r="I20" s="29">
        <f>ROUND('APU ESTRUCTURAS'!J183,2)</f>
        <v>39.159999999999997</v>
      </c>
      <c r="J20" s="29">
        <f t="shared" ref="J20:J22" si="3">ROUND(H20*I20,2)</f>
        <v>20540.990000000002</v>
      </c>
      <c r="K20" s="29"/>
      <c r="M20" s="29"/>
      <c r="N20" s="8"/>
      <c r="O20" s="12"/>
      <c r="Q20" s="10"/>
      <c r="R20" s="8"/>
      <c r="AE20" s="21"/>
    </row>
    <row r="21" spans="1:35">
      <c r="A21" s="2" t="s">
        <v>497</v>
      </c>
      <c r="B21" s="272" t="s">
        <v>498</v>
      </c>
      <c r="G21" s="19"/>
      <c r="H21" s="29"/>
      <c r="I21" s="29"/>
      <c r="J21" s="273">
        <f>SUM(J22)</f>
        <v>780.82</v>
      </c>
      <c r="K21" s="29"/>
      <c r="O21" s="12"/>
      <c r="Q21" s="10"/>
      <c r="R21" s="8"/>
      <c r="U21" s="1"/>
      <c r="AE21" s="198"/>
      <c r="AF21" s="196"/>
    </row>
    <row r="22" spans="1:35">
      <c r="A22" t="s">
        <v>499</v>
      </c>
      <c r="B22" t="s">
        <v>500</v>
      </c>
      <c r="G22" s="19" t="s">
        <v>142</v>
      </c>
      <c r="H22" s="29">
        <f>ROUND('Cimentación 1 piso'!H21+'Cimentación 2 pisos '!H21+'Cimentación 3 pisos'!H21+'Cimentación 4 pisos'!H21,2)</f>
        <v>29.31</v>
      </c>
      <c r="I22" s="29">
        <f>ROUND('APU ESTRUCTURAS'!J202,2)</f>
        <v>26.64</v>
      </c>
      <c r="J22" s="29">
        <f t="shared" si="3"/>
        <v>780.82</v>
      </c>
      <c r="K22" s="29"/>
      <c r="L22" s="29"/>
      <c r="M22" s="29"/>
      <c r="O22" s="12"/>
      <c r="Q22" s="10"/>
      <c r="R22" s="8"/>
      <c r="AE22" s="196"/>
      <c r="AF22" s="196"/>
    </row>
    <row r="23" spans="1:35">
      <c r="A23" s="2">
        <v>2.0299999999999998</v>
      </c>
      <c r="B23" s="67" t="s">
        <v>501</v>
      </c>
      <c r="G23" s="19"/>
      <c r="H23" s="29"/>
      <c r="I23" s="29"/>
      <c r="J23" s="229">
        <f>J24+J27+J31+J35+J39+J43+J47+J51+J55+J60+J64+J68</f>
        <v>732208.41</v>
      </c>
      <c r="L23" s="1"/>
      <c r="N23" s="12"/>
      <c r="P23" s="10"/>
      <c r="Q23" s="8"/>
      <c r="U23" s="1"/>
      <c r="AE23" s="196"/>
      <c r="AF23" s="196"/>
      <c r="AI23" s="28"/>
    </row>
    <row r="24" spans="1:35">
      <c r="A24" s="2" t="s">
        <v>502</v>
      </c>
      <c r="B24" s="272" t="s">
        <v>503</v>
      </c>
      <c r="G24" s="19"/>
      <c r="H24" s="29"/>
      <c r="I24" s="29"/>
      <c r="J24" s="273">
        <f>SUM(J25:J26)</f>
        <v>219679.09</v>
      </c>
      <c r="K24" s="29"/>
      <c r="N24" s="12"/>
      <c r="Q24" s="8"/>
      <c r="U24" s="1"/>
      <c r="AE24" s="196"/>
      <c r="AF24" s="196"/>
    </row>
    <row r="25" spans="1:35">
      <c r="A25" t="s">
        <v>504</v>
      </c>
      <c r="B25" t="s">
        <v>505</v>
      </c>
      <c r="G25" s="19" t="s">
        <v>212</v>
      </c>
      <c r="H25" s="29">
        <f>ROUND('Cimentación 1 piso'!H24+'Cimentación 2 pisos '!H24+'Cimentación 3 pisos'!H24+'Cimentación 4 pisos'!H24,2)</f>
        <v>355.99</v>
      </c>
      <c r="I25" s="29">
        <f>ROUND('APU ESTRUCTURAS'!J221,2)</f>
        <v>424.08</v>
      </c>
      <c r="J25" s="29">
        <f t="shared" ref="J25:J26" si="4">ROUND(H25*I25,2)</f>
        <v>150968.24</v>
      </c>
      <c r="K25" s="29"/>
      <c r="L25" s="29"/>
      <c r="N25" s="12"/>
      <c r="O25" s="2"/>
    </row>
    <row r="26" spans="1:35">
      <c r="A26" t="s">
        <v>506</v>
      </c>
      <c r="B26" t="s">
        <v>507</v>
      </c>
      <c r="G26" s="300" t="s">
        <v>305</v>
      </c>
      <c r="H26" s="29">
        <f>ROUND('Cimentación 1 piso'!H25+'Cimentación 2 pisos '!H25+'Cimentación 3 pisos'!H25+'Cimentación 4 pisos'!H25,2)</f>
        <v>12402.68</v>
      </c>
      <c r="I26" s="29">
        <f>ROUND('APU ESTRUCTURAS'!J244,2)</f>
        <v>5.54</v>
      </c>
      <c r="J26" s="29">
        <f t="shared" si="4"/>
        <v>68710.850000000006</v>
      </c>
      <c r="K26" s="29"/>
      <c r="L26" s="29"/>
      <c r="N26" s="12"/>
      <c r="AI26" s="28"/>
    </row>
    <row r="27" spans="1:35">
      <c r="A27" s="2" t="s">
        <v>508</v>
      </c>
      <c r="B27" s="272" t="s">
        <v>509</v>
      </c>
      <c r="G27" s="19"/>
      <c r="H27" s="29"/>
      <c r="I27" s="29"/>
      <c r="J27" s="273">
        <f>SUM(J28:J30)</f>
        <v>108928.3</v>
      </c>
      <c r="K27" s="29"/>
      <c r="L27" s="29"/>
      <c r="N27" s="12"/>
      <c r="AI27" s="28"/>
    </row>
    <row r="28" spans="1:35">
      <c r="A28" t="s">
        <v>510</v>
      </c>
      <c r="B28" s="265" t="s">
        <v>511</v>
      </c>
      <c r="C28" s="265"/>
      <c r="D28" s="265"/>
      <c r="G28" s="301" t="s">
        <v>212</v>
      </c>
      <c r="H28" s="29">
        <f>ROUND('Platea de Cimentacion'!H24,2)</f>
        <v>60</v>
      </c>
      <c r="I28" s="29">
        <f>ROUND('APU ESTRUCTURAS'!J260,2)</f>
        <v>424.08</v>
      </c>
      <c r="J28" s="29">
        <f t="shared" ref="J28:J38" si="5">ROUND(H28*I28,2)</f>
        <v>25444.799999999999</v>
      </c>
      <c r="K28" s="29"/>
      <c r="L28" s="29"/>
      <c r="N28" s="12"/>
      <c r="AI28" s="28"/>
    </row>
    <row r="29" spans="1:35">
      <c r="A29" t="s">
        <v>512</v>
      </c>
      <c r="B29" s="265" t="s">
        <v>513</v>
      </c>
      <c r="C29" s="265"/>
      <c r="D29" s="265"/>
      <c r="G29" s="301" t="s">
        <v>142</v>
      </c>
      <c r="H29" s="29">
        <f>ROUND('Platea de Cimentacion'!H25,2)</f>
        <v>50</v>
      </c>
      <c r="I29" s="29">
        <f>ROUND('APU ESTRUCTURAS'!J282,2)</f>
        <v>74.150000000000006</v>
      </c>
      <c r="J29" s="29">
        <f t="shared" si="5"/>
        <v>3707.5</v>
      </c>
      <c r="K29" s="29"/>
      <c r="L29" s="29"/>
      <c r="N29" s="12"/>
      <c r="AI29" s="28"/>
    </row>
    <row r="30" spans="1:35">
      <c r="A30" t="s">
        <v>514</v>
      </c>
      <c r="B30" s="265" t="s">
        <v>515</v>
      </c>
      <c r="C30" s="265"/>
      <c r="D30" s="265"/>
      <c r="G30" s="300" t="s">
        <v>305</v>
      </c>
      <c r="H30" s="29">
        <f>ROUND('Platea de Cimentacion'!H26,2)</f>
        <v>14400</v>
      </c>
      <c r="I30" s="29">
        <f>ROUND('APU ESTRUCTURAS'!J298,2)</f>
        <v>5.54</v>
      </c>
      <c r="J30" s="29">
        <f t="shared" si="5"/>
        <v>79776</v>
      </c>
      <c r="K30" s="29"/>
      <c r="L30" s="29"/>
      <c r="N30" s="12"/>
      <c r="AI30" s="28"/>
    </row>
    <row r="31" spans="1:35">
      <c r="A31" s="2" t="s">
        <v>516</v>
      </c>
      <c r="B31" s="272" t="s">
        <v>517</v>
      </c>
      <c r="G31" s="19"/>
      <c r="H31" s="29"/>
      <c r="I31" s="29"/>
      <c r="J31" s="273">
        <f>SUM(J32:J34)</f>
        <v>85022.38</v>
      </c>
      <c r="K31" s="29"/>
      <c r="L31" s="29"/>
      <c r="N31" s="12"/>
      <c r="P31" s="10"/>
      <c r="Q31" s="8"/>
      <c r="U31" s="28"/>
      <c r="AI31" s="21"/>
    </row>
    <row r="32" spans="1:35">
      <c r="A32" t="s">
        <v>518</v>
      </c>
      <c r="B32" t="s">
        <v>519</v>
      </c>
      <c r="G32" s="300" t="s">
        <v>212</v>
      </c>
      <c r="H32" s="29">
        <f>ROUND('Cimentación 1 piso'!H27+'Cimentación 2 pisos '!H27+'Cimentación 3 pisos'!H27+'Cimentación 4 pisos'!H27+'Platea de Cimentacion'!H28,2)</f>
        <v>80.78</v>
      </c>
      <c r="I32" s="29">
        <f>ROUND('APU ESTRUCTURAS'!J314,2)</f>
        <v>435.71</v>
      </c>
      <c r="J32" s="29">
        <f t="shared" si="5"/>
        <v>35196.65</v>
      </c>
      <c r="K32" s="29"/>
      <c r="L32" s="29"/>
      <c r="N32" s="12"/>
      <c r="P32" s="10"/>
      <c r="Q32" s="8"/>
      <c r="AI32" s="21"/>
    </row>
    <row r="33" spans="1:35">
      <c r="A33" t="s">
        <v>520</v>
      </c>
      <c r="B33" t="s">
        <v>521</v>
      </c>
      <c r="G33" s="300" t="s">
        <v>142</v>
      </c>
      <c r="H33" s="29">
        <f>ROUND('Cimentación 1 piso'!H28+'Cimentación 2 pisos '!H28+'Cimentación 3 pisos'!H28+'Cimentación 4 pisos'!H28+'Platea de Cimentacion'!H29,2)</f>
        <v>443.33</v>
      </c>
      <c r="I33" s="29">
        <f>ROUND('APU ESTRUCTURAS'!J336,2)</f>
        <v>63.25</v>
      </c>
      <c r="J33" s="29">
        <f t="shared" si="5"/>
        <v>28040.62</v>
      </c>
      <c r="K33" s="29"/>
      <c r="L33" s="29"/>
      <c r="N33" s="12"/>
      <c r="P33" s="10"/>
      <c r="Q33" s="8"/>
      <c r="AI33" s="21"/>
    </row>
    <row r="34" spans="1:35">
      <c r="A34" t="s">
        <v>522</v>
      </c>
      <c r="B34" t="s">
        <v>523</v>
      </c>
      <c r="G34" s="300" t="s">
        <v>305</v>
      </c>
      <c r="H34" s="29">
        <f>ROUND('Cimentación 1 piso'!H29+'Cimentación 2 pisos '!H29+'Cimentación 3 pisos'!H29+'Cimentación 4 pisos'!H29+'Platea de Cimentacion'!H30,2)</f>
        <v>3932.33</v>
      </c>
      <c r="I34" s="29">
        <f>ROUND('APU ESTRUCTURAS'!J352,2)</f>
        <v>5.54</v>
      </c>
      <c r="J34" s="29">
        <f t="shared" si="5"/>
        <v>21785.11</v>
      </c>
      <c r="K34" s="29"/>
      <c r="L34" s="29"/>
      <c r="N34" s="12"/>
      <c r="P34" s="10"/>
      <c r="Q34" s="8"/>
      <c r="AI34" s="21"/>
    </row>
    <row r="35" spans="1:35">
      <c r="A35" s="2" t="s">
        <v>524</v>
      </c>
      <c r="B35" s="272" t="s">
        <v>525</v>
      </c>
      <c r="G35" s="19"/>
      <c r="H35" s="29"/>
      <c r="I35" s="29"/>
      <c r="J35" s="273">
        <f>SUM(J36:J38)</f>
        <v>53867.060000000005</v>
      </c>
      <c r="K35" s="29"/>
      <c r="N35" s="12"/>
      <c r="P35" s="10"/>
      <c r="Q35" s="8"/>
      <c r="U35" s="28"/>
      <c r="AI35" s="28"/>
    </row>
    <row r="36" spans="1:35">
      <c r="A36" t="s">
        <v>526</v>
      </c>
      <c r="B36" t="s">
        <v>527</v>
      </c>
      <c r="G36" s="19" t="s">
        <v>212</v>
      </c>
      <c r="H36" s="29">
        <f>ROUND('Cimentación 1 piso'!H31+'Cimentación 2 pisos '!H31+'Cimentación 3 pisos'!H31+'Cimentación 4 pisos'!H31+Escalera!D11,2)</f>
        <v>45.93</v>
      </c>
      <c r="I36" s="29">
        <f>ROUND('APU ESTRUCTURAS'!J370,2)</f>
        <v>421.12</v>
      </c>
      <c r="J36" s="29">
        <f t="shared" si="5"/>
        <v>19342.04</v>
      </c>
      <c r="K36" s="29"/>
      <c r="L36" s="29"/>
      <c r="N36" s="12"/>
      <c r="P36" s="10"/>
      <c r="Q36" s="8"/>
      <c r="AI36" s="21"/>
    </row>
    <row r="37" spans="1:35">
      <c r="A37" t="s">
        <v>528</v>
      </c>
      <c r="B37" t="s">
        <v>529</v>
      </c>
      <c r="G37" s="19" t="s">
        <v>142</v>
      </c>
      <c r="H37" s="29">
        <f>ROUND('Cimentación 1 piso'!H32+'Cimentación 2 pisos '!H32+'Cimentación 3 pisos'!H32+'Cimentación 4 pisos'!H32+Escalera!D12,2)</f>
        <v>234.31</v>
      </c>
      <c r="I37" s="29">
        <f>ROUND('APU ESTRUCTURAS'!J391,2)</f>
        <v>42.26</v>
      </c>
      <c r="J37" s="29">
        <f t="shared" si="5"/>
        <v>9901.94</v>
      </c>
      <c r="K37" s="29"/>
      <c r="L37" s="29"/>
      <c r="N37" s="12"/>
      <c r="P37" s="10"/>
      <c r="Q37" s="8"/>
      <c r="AI37" s="21"/>
    </row>
    <row r="38" spans="1:35">
      <c r="A38" t="s">
        <v>530</v>
      </c>
      <c r="B38" t="s">
        <v>531</v>
      </c>
      <c r="G38" s="19" t="s">
        <v>305</v>
      </c>
      <c r="H38" s="29">
        <f>ROUND('Cimentación 1 piso'!H33+'Cimentación 2 pisos '!H33+'Cimentación 3 pisos'!H33+'Cimentación 4 pisos'!H33+Escalera!D13,2)</f>
        <v>4444.6000000000004</v>
      </c>
      <c r="I38" s="29">
        <f>ROUND('APU ESTRUCTURAS'!J407,2)</f>
        <v>5.54</v>
      </c>
      <c r="J38" s="29">
        <f t="shared" si="5"/>
        <v>24623.08</v>
      </c>
      <c r="K38" s="29"/>
      <c r="L38" s="29"/>
      <c r="N38" s="12"/>
      <c r="P38" s="10"/>
      <c r="Q38" s="8"/>
      <c r="AI38" s="21"/>
    </row>
    <row r="39" spans="1:35">
      <c r="A39" s="2" t="s">
        <v>532</v>
      </c>
      <c r="B39" s="272" t="s">
        <v>533</v>
      </c>
      <c r="G39" s="19"/>
      <c r="H39" s="29"/>
      <c r="I39" s="29"/>
      <c r="J39" s="273">
        <f>SUM(J40:J42)</f>
        <v>80734.44</v>
      </c>
      <c r="K39" s="29"/>
      <c r="L39" s="29"/>
      <c r="N39" s="12"/>
      <c r="P39" s="10"/>
      <c r="Q39" s="8"/>
      <c r="AI39" s="28"/>
    </row>
    <row r="40" spans="1:35">
      <c r="A40" t="s">
        <v>534</v>
      </c>
      <c r="B40" t="s">
        <v>535</v>
      </c>
      <c r="G40" s="302" t="s">
        <v>212</v>
      </c>
      <c r="H40" s="29">
        <f>ROUND('Estructura 1'!G6,2)</f>
        <v>48.04</v>
      </c>
      <c r="I40" s="29">
        <f>ROUND('APU ESTRUCTURAS'!J423,2)</f>
        <v>399.77</v>
      </c>
      <c r="J40" s="29">
        <f t="shared" ref="J32:J71" si="6">ROUND(H40*I40,2)</f>
        <v>19204.95</v>
      </c>
      <c r="K40" s="29"/>
      <c r="L40" s="29"/>
      <c r="N40" s="12"/>
      <c r="P40" s="10"/>
      <c r="Q40" s="8"/>
    </row>
    <row r="41" spans="1:35">
      <c r="A41" t="s">
        <v>536</v>
      </c>
      <c r="B41" t="s">
        <v>537</v>
      </c>
      <c r="G41" s="302" t="s">
        <v>142</v>
      </c>
      <c r="H41" s="29">
        <f>ROUND('Estructura 1'!G7,2)</f>
        <v>349.57</v>
      </c>
      <c r="I41" s="29">
        <f>ROUND('APU ESTRUCTURAS'!J444,2)</f>
        <v>46.59</v>
      </c>
      <c r="J41" s="29">
        <f t="shared" si="6"/>
        <v>16286.47</v>
      </c>
      <c r="K41" s="29"/>
      <c r="L41" s="29"/>
      <c r="N41" s="12"/>
      <c r="P41" s="10"/>
      <c r="Q41" s="8"/>
    </row>
    <row r="42" spans="1:35">
      <c r="A42" t="s">
        <v>538</v>
      </c>
      <c r="B42" t="s">
        <v>539</v>
      </c>
      <c r="G42" s="302" t="s">
        <v>305</v>
      </c>
      <c r="H42" s="29">
        <f>ROUND('Estructura 1'!G8,2)</f>
        <v>8166.61</v>
      </c>
      <c r="I42" s="29">
        <f>ROUND('APU ESTRUCTURAS'!J461,2)</f>
        <v>5.54</v>
      </c>
      <c r="J42" s="29">
        <f t="shared" si="6"/>
        <v>45243.02</v>
      </c>
      <c r="K42" s="29"/>
      <c r="L42" s="29"/>
      <c r="N42" s="12"/>
      <c r="P42" s="10"/>
      <c r="Q42" s="8"/>
    </row>
    <row r="43" spans="1:35">
      <c r="A43" s="2" t="s">
        <v>540</v>
      </c>
      <c r="B43" s="272" t="s">
        <v>541</v>
      </c>
      <c r="G43" s="19"/>
      <c r="H43" s="29"/>
      <c r="I43" s="29"/>
      <c r="J43" s="273">
        <f>SUM(J44:J46)</f>
        <v>11461.919999999998</v>
      </c>
      <c r="K43" s="29"/>
      <c r="L43" s="29"/>
      <c r="N43" s="12"/>
      <c r="P43" s="10"/>
      <c r="Q43" s="8"/>
    </row>
    <row r="44" spans="1:35">
      <c r="A44" t="s">
        <v>542</v>
      </c>
      <c r="B44" t="s">
        <v>543</v>
      </c>
      <c r="G44" s="302" t="s">
        <v>212</v>
      </c>
      <c r="H44" s="29">
        <f>ROUND('Estructura 2'!G6,2)</f>
        <v>7.21</v>
      </c>
      <c r="I44" s="29">
        <f>ROUND('APU ESTRUCTURAS'!J477,2)</f>
        <v>356.17</v>
      </c>
      <c r="J44" s="29">
        <f t="shared" si="6"/>
        <v>2567.9899999999998</v>
      </c>
      <c r="K44" s="29"/>
      <c r="L44" s="29"/>
      <c r="N44" s="12"/>
      <c r="P44" s="10"/>
      <c r="Q44" s="8"/>
    </row>
    <row r="45" spans="1:35">
      <c r="A45" t="s">
        <v>544</v>
      </c>
      <c r="B45" t="s">
        <v>545</v>
      </c>
      <c r="G45" s="302" t="s">
        <v>142</v>
      </c>
      <c r="H45" s="29">
        <f>ROUND('Estructura 2'!G7,2)</f>
        <v>122.35</v>
      </c>
      <c r="I45" s="29">
        <f>ROUND('APU ESTRUCTURAS'!J498,2)</f>
        <v>46.59</v>
      </c>
      <c r="J45" s="29">
        <f t="shared" si="6"/>
        <v>5700.29</v>
      </c>
      <c r="K45" s="29"/>
      <c r="L45" s="29"/>
      <c r="M45" s="29"/>
      <c r="N45" s="12"/>
      <c r="P45" s="10"/>
      <c r="Q45" s="8"/>
    </row>
    <row r="46" spans="1:35">
      <c r="A46" t="s">
        <v>546</v>
      </c>
      <c r="B46" t="s">
        <v>547</v>
      </c>
      <c r="G46" s="302" t="s">
        <v>305</v>
      </c>
      <c r="H46" s="29">
        <f>ROUND('Estructura 2'!G8,2)</f>
        <v>576.47</v>
      </c>
      <c r="I46" s="29">
        <f>ROUND('APU ESTRUCTURAS'!J515,2)</f>
        <v>5.54</v>
      </c>
      <c r="J46" s="29">
        <f t="shared" si="6"/>
        <v>3193.64</v>
      </c>
      <c r="K46" s="29"/>
      <c r="L46" s="29"/>
      <c r="M46" s="29"/>
      <c r="N46" s="12"/>
      <c r="P46" s="10"/>
      <c r="Q46" s="8"/>
    </row>
    <row r="47" spans="1:35">
      <c r="A47" s="2" t="s">
        <v>548</v>
      </c>
      <c r="B47" s="272" t="s">
        <v>549</v>
      </c>
      <c r="G47" s="19"/>
      <c r="H47" s="29"/>
      <c r="I47" s="29"/>
      <c r="J47" s="273">
        <f>SUM(J48:J50)</f>
        <v>71363.33</v>
      </c>
      <c r="K47" s="29"/>
      <c r="L47" s="29"/>
      <c r="M47" s="273"/>
      <c r="N47" s="12"/>
      <c r="Q47" s="8"/>
    </row>
    <row r="48" spans="1:35">
      <c r="A48" t="s">
        <v>550</v>
      </c>
      <c r="B48" t="s">
        <v>551</v>
      </c>
      <c r="G48" s="302" t="s">
        <v>212</v>
      </c>
      <c r="H48" s="29">
        <f>ROUND('Estructura 1'!G10,2)</f>
        <v>50.55</v>
      </c>
      <c r="I48" s="29">
        <f>ROUND('APU ESTRUCTURAS'!J531,2)</f>
        <v>390.28</v>
      </c>
      <c r="J48" s="29">
        <f t="shared" si="6"/>
        <v>19728.650000000001</v>
      </c>
      <c r="K48" s="29"/>
      <c r="L48" s="29"/>
      <c r="N48" s="12"/>
    </row>
    <row r="49" spans="1:17">
      <c r="A49" t="s">
        <v>552</v>
      </c>
      <c r="B49" t="s">
        <v>553</v>
      </c>
      <c r="G49" s="302" t="s">
        <v>142</v>
      </c>
      <c r="H49" s="29">
        <f>ROUND('Estructura 1'!G11,2)</f>
        <v>246.68</v>
      </c>
      <c r="I49" s="29">
        <f>ROUND('APU ESTRUCTURAS'!J553,2)</f>
        <v>50.39</v>
      </c>
      <c r="J49" s="29">
        <f t="shared" si="6"/>
        <v>12430.21</v>
      </c>
      <c r="K49" s="29"/>
      <c r="L49" s="29"/>
      <c r="N49" s="12"/>
      <c r="O49" s="2"/>
      <c r="P49" s="2"/>
    </row>
    <row r="50" spans="1:17">
      <c r="A50" t="s">
        <v>554</v>
      </c>
      <c r="B50" t="s">
        <v>555</v>
      </c>
      <c r="G50" s="302" t="s">
        <v>305</v>
      </c>
      <c r="H50" s="29">
        <f>ROUND('Estructura 1'!G12,2)</f>
        <v>7076.62</v>
      </c>
      <c r="I50" s="29">
        <f>ROUND('APU ESTRUCTURAS'!J569,2)</f>
        <v>5.54</v>
      </c>
      <c r="J50" s="29">
        <f t="shared" si="6"/>
        <v>39204.47</v>
      </c>
      <c r="K50" s="29"/>
      <c r="L50" s="29"/>
      <c r="N50" s="12"/>
      <c r="P50" s="2"/>
    </row>
    <row r="51" spans="1:17">
      <c r="A51" s="2" t="s">
        <v>556</v>
      </c>
      <c r="B51" s="272" t="s">
        <v>557</v>
      </c>
      <c r="G51" s="19"/>
      <c r="H51" s="29"/>
      <c r="I51" s="29"/>
      <c r="J51" s="273">
        <f>SUM(J52:J54)</f>
        <v>3865.48</v>
      </c>
      <c r="K51" s="29"/>
      <c r="L51" s="29"/>
      <c r="N51" s="12"/>
    </row>
    <row r="52" spans="1:17">
      <c r="A52" t="s">
        <v>558</v>
      </c>
      <c r="B52" t="s">
        <v>559</v>
      </c>
      <c r="G52" s="302" t="s">
        <v>212</v>
      </c>
      <c r="H52" s="29">
        <f>ROUND('Estructura 2'!G10,2)</f>
        <v>2.5299999999999998</v>
      </c>
      <c r="I52" s="29">
        <f>ROUND('APU ESTRUCTURAS'!J585,2)</f>
        <v>348.19</v>
      </c>
      <c r="J52" s="29">
        <f t="shared" si="6"/>
        <v>880.92</v>
      </c>
      <c r="K52" s="29"/>
      <c r="L52" s="29"/>
      <c r="N52" s="12"/>
    </row>
    <row r="53" spans="1:17">
      <c r="A53" t="s">
        <v>560</v>
      </c>
      <c r="B53" t="s">
        <v>561</v>
      </c>
      <c r="G53" s="302" t="s">
        <v>142</v>
      </c>
      <c r="H53" s="29">
        <f>ROUND('Estructura 2'!G11,2)</f>
        <v>37</v>
      </c>
      <c r="I53" s="29">
        <f>ROUND('APU ESTRUCTURAS'!J607,2)</f>
        <v>50.39</v>
      </c>
      <c r="J53" s="29">
        <f t="shared" si="6"/>
        <v>1864.43</v>
      </c>
      <c r="K53" s="29"/>
      <c r="L53" s="29"/>
      <c r="N53" s="12"/>
    </row>
    <row r="54" spans="1:17">
      <c r="A54" t="s">
        <v>562</v>
      </c>
      <c r="B54" t="s">
        <v>563</v>
      </c>
      <c r="G54" s="302" t="s">
        <v>305</v>
      </c>
      <c r="H54" s="29">
        <f>ROUND('Estructura 2'!G12,2)</f>
        <v>202.19</v>
      </c>
      <c r="I54" s="29">
        <f>ROUND('APU ESTRUCTURAS'!J623,2)</f>
        <v>5.54</v>
      </c>
      <c r="J54" s="29">
        <f t="shared" si="6"/>
        <v>1120.1300000000001</v>
      </c>
      <c r="K54" s="29"/>
      <c r="L54" s="29"/>
      <c r="N54" s="12"/>
      <c r="P54" s="2"/>
    </row>
    <row r="55" spans="1:17">
      <c r="A55" s="2" t="s">
        <v>564</v>
      </c>
      <c r="B55" s="272" t="s">
        <v>565</v>
      </c>
      <c r="G55" s="19"/>
      <c r="H55" s="29"/>
      <c r="I55" s="29"/>
      <c r="J55" s="273">
        <f>SUM(J56:J59)</f>
        <v>46872.36</v>
      </c>
      <c r="K55" s="29"/>
      <c r="L55" s="29"/>
      <c r="N55" s="12"/>
    </row>
    <row r="56" spans="1:17">
      <c r="A56" t="s">
        <v>566</v>
      </c>
      <c r="B56" s="21" t="s">
        <v>567</v>
      </c>
      <c r="G56" s="19" t="s">
        <v>212</v>
      </c>
      <c r="H56" s="29">
        <f>ROUND('Estructura 1'!G14,2)</f>
        <v>35.06</v>
      </c>
      <c r="I56" s="29">
        <f>ROUND('APU ESTRUCTURAS'!J639,2)</f>
        <v>394.55</v>
      </c>
      <c r="J56" s="29">
        <f t="shared" si="6"/>
        <v>13832.92</v>
      </c>
      <c r="K56" s="29"/>
      <c r="L56" s="29"/>
      <c r="N56" s="12"/>
    </row>
    <row r="57" spans="1:17">
      <c r="A57" t="s">
        <v>568</v>
      </c>
      <c r="B57" s="21" t="s">
        <v>569</v>
      </c>
      <c r="G57" s="19" t="s">
        <v>142</v>
      </c>
      <c r="H57" s="29">
        <f>ROUND('Estructura 1'!G15,2)</f>
        <v>384.41</v>
      </c>
      <c r="I57" s="29">
        <f>ROUND('APU ESTRUCTURAS'!J664,2)</f>
        <v>43.05</v>
      </c>
      <c r="J57" s="29">
        <f t="shared" si="6"/>
        <v>16548.849999999999</v>
      </c>
      <c r="K57" s="29"/>
      <c r="L57" s="29"/>
      <c r="N57" s="12"/>
      <c r="Q57" s="8"/>
    </row>
    <row r="58" spans="1:17">
      <c r="A58" t="s">
        <v>570</v>
      </c>
      <c r="B58" s="21" t="s">
        <v>571</v>
      </c>
      <c r="G58" s="19" t="s">
        <v>305</v>
      </c>
      <c r="H58" s="29">
        <f>ROUND('Estructura 1'!G16,2)</f>
        <v>1577.81</v>
      </c>
      <c r="I58" s="29">
        <f>ROUND('APU ESTRUCTURAS'!J681,2)</f>
        <v>5.49</v>
      </c>
      <c r="J58" s="29">
        <f t="shared" si="6"/>
        <v>8662.18</v>
      </c>
      <c r="K58" s="29"/>
      <c r="L58" s="29"/>
      <c r="N58" s="12"/>
      <c r="P58" s="2"/>
      <c r="Q58" s="8"/>
    </row>
    <row r="59" spans="1:17">
      <c r="A59" t="s">
        <v>572</v>
      </c>
      <c r="B59" s="21" t="s">
        <v>573</v>
      </c>
      <c r="G59" s="19" t="s">
        <v>574</v>
      </c>
      <c r="H59" s="29">
        <f>ROUND('Estructura 1'!G17,2)</f>
        <v>2910.19</v>
      </c>
      <c r="I59" s="29">
        <f>ROUND('APU ESTRUCTURAS'!J697,2)</f>
        <v>2.69</v>
      </c>
      <c r="J59" s="29">
        <f t="shared" si="6"/>
        <v>7828.41</v>
      </c>
      <c r="K59" s="29"/>
      <c r="L59" s="29"/>
      <c r="N59" s="12"/>
      <c r="Q59" s="8"/>
    </row>
    <row r="60" spans="1:17">
      <c r="A60" s="2" t="s">
        <v>575</v>
      </c>
      <c r="B60" s="272" t="s">
        <v>576</v>
      </c>
      <c r="G60" s="19"/>
      <c r="H60" s="29"/>
      <c r="I60" s="29"/>
      <c r="J60" s="273">
        <f>SUM(J61:J63)</f>
        <v>1390.03</v>
      </c>
      <c r="K60" s="29"/>
      <c r="L60" s="29"/>
      <c r="N60" s="12"/>
      <c r="Q60" s="8"/>
    </row>
    <row r="61" spans="1:17">
      <c r="A61" t="s">
        <v>577</v>
      </c>
      <c r="B61" s="21" t="s">
        <v>578</v>
      </c>
      <c r="C61" s="21"/>
      <c r="G61" s="19" t="s">
        <v>212</v>
      </c>
      <c r="H61" s="29">
        <f>ROUND(Escalera!D15,2)</f>
        <v>0.88</v>
      </c>
      <c r="I61" s="29">
        <f>ROUND('APU ESTRUCTURAS'!J713,2)</f>
        <v>491.8</v>
      </c>
      <c r="J61" s="29">
        <f t="shared" si="6"/>
        <v>432.78</v>
      </c>
      <c r="K61" s="29"/>
      <c r="L61" s="29"/>
      <c r="N61" s="12"/>
      <c r="Q61" s="8"/>
    </row>
    <row r="62" spans="1:17">
      <c r="A62" t="s">
        <v>579</v>
      </c>
      <c r="B62" s="21" t="s">
        <v>580</v>
      </c>
      <c r="C62" s="21"/>
      <c r="G62" s="19" t="s">
        <v>142</v>
      </c>
      <c r="H62" s="29">
        <f>ROUND(Escalera!D16,2)</f>
        <v>3.51</v>
      </c>
      <c r="I62" s="29">
        <f>ROUND('APU ESTRUCTURAS'!J738,2)</f>
        <v>67.010000000000005</v>
      </c>
      <c r="J62" s="29">
        <f t="shared" si="6"/>
        <v>235.21</v>
      </c>
      <c r="K62" s="29"/>
      <c r="L62" s="29"/>
      <c r="N62" s="12"/>
      <c r="Q62" s="8"/>
    </row>
    <row r="63" spans="1:17">
      <c r="A63" t="s">
        <v>581</v>
      </c>
      <c r="B63" s="21" t="s">
        <v>582</v>
      </c>
      <c r="C63" s="21"/>
      <c r="G63" s="19" t="s">
        <v>305</v>
      </c>
      <c r="H63" s="29">
        <f>ROUND(Escalera!D17,2)</f>
        <v>131.52000000000001</v>
      </c>
      <c r="I63" s="29">
        <f>ROUND('APU ESTRUCTURAS'!J755,2)</f>
        <v>5.49</v>
      </c>
      <c r="J63" s="29">
        <f t="shared" si="6"/>
        <v>722.04</v>
      </c>
      <c r="K63" s="29"/>
      <c r="L63" s="29"/>
      <c r="N63" s="12"/>
      <c r="P63" s="2"/>
      <c r="Q63" s="8"/>
    </row>
    <row r="64" spans="1:17">
      <c r="A64" s="2" t="s">
        <v>583</v>
      </c>
      <c r="B64" s="272" t="s">
        <v>584</v>
      </c>
      <c r="G64" s="19"/>
      <c r="H64" s="29"/>
      <c r="I64" s="29"/>
      <c r="J64" s="273">
        <f>SUM(J65:J67)</f>
        <v>41807.990000000005</v>
      </c>
      <c r="K64" s="29"/>
      <c r="L64" s="29"/>
      <c r="N64" s="12"/>
      <c r="Q64" s="8"/>
    </row>
    <row r="65" spans="1:17">
      <c r="A65" t="s">
        <v>585</v>
      </c>
      <c r="B65" s="21" t="s">
        <v>586</v>
      </c>
      <c r="C65" s="21"/>
      <c r="G65" s="19" t="s">
        <v>212</v>
      </c>
      <c r="H65" s="29">
        <f>ROUND('Estructura 1'!G19,2)</f>
        <v>24</v>
      </c>
      <c r="I65" s="29">
        <f>ROUND('APU ESTRUCTURAS'!J771,2)</f>
        <v>399.77</v>
      </c>
      <c r="J65" s="29">
        <f t="shared" si="6"/>
        <v>9594.48</v>
      </c>
      <c r="K65" s="29"/>
      <c r="L65" s="29"/>
      <c r="N65" s="12"/>
      <c r="Q65" s="8"/>
    </row>
    <row r="66" spans="1:17">
      <c r="A66" t="s">
        <v>587</v>
      </c>
      <c r="B66" s="21" t="s">
        <v>588</v>
      </c>
      <c r="C66" s="21"/>
      <c r="G66" s="19" t="s">
        <v>142</v>
      </c>
      <c r="H66" s="29">
        <f>ROUND('Estructura 1'!G20,2)</f>
        <v>288.3</v>
      </c>
      <c r="I66" s="29">
        <f>ROUND('APU ESTRUCTURAS'!J792,2)</f>
        <v>47.17</v>
      </c>
      <c r="J66" s="29">
        <f t="shared" si="6"/>
        <v>13599.11</v>
      </c>
      <c r="K66" s="29"/>
      <c r="L66" s="29"/>
      <c r="N66" s="12"/>
      <c r="Q66" s="8"/>
    </row>
    <row r="67" spans="1:17">
      <c r="A67" t="s">
        <v>589</v>
      </c>
      <c r="B67" s="21" t="s">
        <v>590</v>
      </c>
      <c r="C67" s="21"/>
      <c r="G67" s="19" t="s">
        <v>305</v>
      </c>
      <c r="H67" s="29">
        <f>ROUND('Estructura 1'!G21,2)</f>
        <v>3360</v>
      </c>
      <c r="I67" s="29">
        <f>ROUND('APU ESTRUCTURAS'!J809,2)</f>
        <v>5.54</v>
      </c>
      <c r="J67" s="29">
        <f t="shared" si="6"/>
        <v>18614.400000000001</v>
      </c>
      <c r="K67" s="29"/>
      <c r="L67" s="29"/>
      <c r="N67" s="12"/>
      <c r="P67" s="2"/>
      <c r="Q67" s="8"/>
    </row>
    <row r="68" spans="1:17">
      <c r="A68" s="2" t="s">
        <v>591</v>
      </c>
      <c r="B68" s="272" t="s">
        <v>592</v>
      </c>
      <c r="G68" s="19"/>
      <c r="H68" s="29"/>
      <c r="I68" s="29"/>
      <c r="J68" s="273">
        <f>SUM(J69:J71)</f>
        <v>7216.03</v>
      </c>
      <c r="K68" s="29"/>
      <c r="L68" s="29"/>
      <c r="N68" s="12"/>
    </row>
    <row r="69" spans="1:17">
      <c r="A69" t="s">
        <v>593</v>
      </c>
      <c r="B69" t="s">
        <v>594</v>
      </c>
      <c r="G69" s="19" t="s">
        <v>212</v>
      </c>
      <c r="H69" s="29">
        <f>ROUND(Escalera!D19,2)</f>
        <v>3.77</v>
      </c>
      <c r="I69" s="29">
        <f>ROUND('APU ESTRUCTURAS'!J825,2)</f>
        <v>547.5</v>
      </c>
      <c r="J69" s="29">
        <f t="shared" si="6"/>
        <v>2064.08</v>
      </c>
      <c r="K69" s="29"/>
      <c r="L69" s="29"/>
      <c r="N69" s="12"/>
    </row>
    <row r="70" spans="1:17">
      <c r="A70" t="s">
        <v>595</v>
      </c>
      <c r="B70" t="s">
        <v>596</v>
      </c>
      <c r="G70" s="19" t="s">
        <v>142</v>
      </c>
      <c r="H70" s="29">
        <f>ROUND(Escalera!D20,2)</f>
        <v>28.07</v>
      </c>
      <c r="I70" s="29">
        <f>ROUND('APU ESTRUCTURAS'!J849,2)</f>
        <v>110.12</v>
      </c>
      <c r="J70" s="29">
        <f>ROUND(H70*I70,2)</f>
        <v>3091.07</v>
      </c>
      <c r="K70" s="29"/>
      <c r="L70" s="29"/>
      <c r="N70" s="12"/>
      <c r="Q70" s="8"/>
    </row>
    <row r="71" spans="1:17">
      <c r="A71" t="s">
        <v>597</v>
      </c>
      <c r="B71" t="s">
        <v>598</v>
      </c>
      <c r="G71" s="19" t="s">
        <v>305</v>
      </c>
      <c r="H71" s="29">
        <f>ROUND(Escalera!D21,2)</f>
        <v>376.76</v>
      </c>
      <c r="I71" s="29">
        <f>ROUND('APU ESTRUCTURAS'!J866,2)</f>
        <v>5.47</v>
      </c>
      <c r="J71" s="29">
        <f t="shared" si="6"/>
        <v>2060.88</v>
      </c>
      <c r="K71" s="29"/>
      <c r="L71" s="29"/>
      <c r="N71" s="12"/>
      <c r="P71" s="2"/>
      <c r="Q71" s="8"/>
    </row>
    <row r="72" spans="1:17">
      <c r="A72" s="2">
        <v>2.04</v>
      </c>
      <c r="B72" s="228" t="s">
        <v>599</v>
      </c>
      <c r="G72" s="19"/>
      <c r="H72" s="29"/>
      <c r="I72" s="29"/>
      <c r="J72" s="229">
        <f>J73+J82+J91+J98+J104+J106+J111</f>
        <v>131795.04999999999</v>
      </c>
      <c r="K72" s="29"/>
      <c r="N72" s="12"/>
      <c r="Q72" s="8"/>
    </row>
    <row r="73" spans="1:17">
      <c r="A73" s="2" t="s">
        <v>600</v>
      </c>
      <c r="B73" s="272" t="s">
        <v>75</v>
      </c>
      <c r="G73" s="19"/>
      <c r="H73" s="29"/>
      <c r="I73" s="29"/>
      <c r="J73" s="273">
        <f>SUM(J74:J81)</f>
        <v>2563.88</v>
      </c>
      <c r="K73" s="29"/>
      <c r="N73" s="12"/>
      <c r="Q73" s="8"/>
    </row>
    <row r="74" spans="1:17">
      <c r="A74" t="s">
        <v>601</v>
      </c>
      <c r="B74" t="s">
        <v>602</v>
      </c>
      <c r="G74" s="19" t="s">
        <v>142</v>
      </c>
      <c r="H74" s="29">
        <f>ROUND('Obras exteriores '!D13,2)</f>
        <v>4.4000000000000004</v>
      </c>
      <c r="I74" s="29">
        <f>ROUND('APU ESTRUCTURAS'!J883,2)</f>
        <v>445.67</v>
      </c>
      <c r="J74" s="29">
        <f t="shared" ref="J74:J112" si="7">ROUND(H74*I74,2)</f>
        <v>1960.95</v>
      </c>
      <c r="K74" s="29"/>
      <c r="N74" s="12"/>
      <c r="Q74" s="8"/>
    </row>
    <row r="75" spans="1:17">
      <c r="A75" t="s">
        <v>603</v>
      </c>
      <c r="B75" t="s">
        <v>604</v>
      </c>
      <c r="G75" s="19" t="s">
        <v>212</v>
      </c>
      <c r="H75" s="29">
        <f>ROUND('Obras exteriores '!D14,2)</f>
        <v>0.28999999999999998</v>
      </c>
      <c r="I75" s="29">
        <f>ROUND('APU ESTRUCTURAS'!J902,2)</f>
        <v>445.67</v>
      </c>
      <c r="J75" s="29">
        <f t="shared" si="7"/>
        <v>129.24</v>
      </c>
      <c r="K75" s="29"/>
      <c r="N75" s="12"/>
      <c r="P75" s="2"/>
      <c r="Q75" s="8"/>
    </row>
    <row r="76" spans="1:17">
      <c r="A76" t="s">
        <v>605</v>
      </c>
      <c r="B76" t="s">
        <v>606</v>
      </c>
      <c r="G76" s="19" t="s">
        <v>142</v>
      </c>
      <c r="H76" s="29">
        <f>ROUND('Obras exteriores '!D15,2)</f>
        <v>1.53</v>
      </c>
      <c r="I76" s="29">
        <f>ROUND('APU ESTRUCTURAS'!J921,2)</f>
        <v>118</v>
      </c>
      <c r="J76" s="29">
        <f t="shared" si="7"/>
        <v>180.54</v>
      </c>
      <c r="K76" s="29"/>
      <c r="L76" s="29"/>
      <c r="N76" s="12"/>
      <c r="P76" s="2"/>
      <c r="Q76" s="8"/>
    </row>
    <row r="77" spans="1:17">
      <c r="A77" t="s">
        <v>607</v>
      </c>
      <c r="B77" t="s">
        <v>608</v>
      </c>
      <c r="G77" s="19" t="s">
        <v>212</v>
      </c>
      <c r="H77" s="29">
        <f>ROUND('Obras exteriores '!D16,2)</f>
        <v>0.02</v>
      </c>
      <c r="I77" s="29">
        <f>ROUND('APU ESTRUCTURAS'!J940,2)</f>
        <v>358</v>
      </c>
      <c r="J77" s="29">
        <f t="shared" si="7"/>
        <v>7.16</v>
      </c>
      <c r="K77" s="29"/>
      <c r="L77" s="29"/>
      <c r="N77" s="12"/>
      <c r="Q77" s="8"/>
    </row>
    <row r="78" spans="1:17">
      <c r="A78" t="s">
        <v>609</v>
      </c>
      <c r="B78" t="s">
        <v>610</v>
      </c>
      <c r="G78" s="19" t="s">
        <v>142</v>
      </c>
      <c r="H78" s="29">
        <f>ROUND('Obras exteriores '!D17,2)</f>
        <v>20</v>
      </c>
      <c r="I78" s="29">
        <f>ROUND('APU ESTRUCTURAS'!J947,2)</f>
        <v>2.95</v>
      </c>
      <c r="J78" s="29">
        <f t="shared" si="7"/>
        <v>59</v>
      </c>
      <c r="K78" s="29"/>
      <c r="N78" s="12"/>
      <c r="Q78" s="8"/>
    </row>
    <row r="79" spans="1:17">
      <c r="A79" t="s">
        <v>611</v>
      </c>
      <c r="B79" t="s">
        <v>612</v>
      </c>
      <c r="G79" s="19" t="s">
        <v>153</v>
      </c>
      <c r="H79" s="29">
        <f>ROUND('Obras exteriores '!D18,2)</f>
        <v>3.21</v>
      </c>
      <c r="I79" s="29">
        <f>ROUND('APU ESTRUCTURAS'!J960,2)</f>
        <v>19.239999999999998</v>
      </c>
      <c r="J79" s="29">
        <f t="shared" si="7"/>
        <v>61.76</v>
      </c>
      <c r="K79" s="29"/>
      <c r="N79" s="12"/>
      <c r="Q79" s="8"/>
    </row>
    <row r="80" spans="1:17">
      <c r="A80" t="s">
        <v>613</v>
      </c>
      <c r="B80" t="s">
        <v>614</v>
      </c>
      <c r="G80" s="19" t="s">
        <v>153</v>
      </c>
      <c r="H80" s="29">
        <f>ROUND('Obras exteriores '!D19,2)</f>
        <v>3.78</v>
      </c>
      <c r="I80" s="29">
        <f>ROUND('APU ESTRUCTURAS'!J975,2)</f>
        <v>19.239999999999998</v>
      </c>
      <c r="J80" s="29">
        <f t="shared" si="7"/>
        <v>72.73</v>
      </c>
      <c r="K80" s="29"/>
      <c r="N80" s="12"/>
    </row>
    <row r="81" spans="1:16">
      <c r="A81" t="s">
        <v>615</v>
      </c>
      <c r="B81" t="s">
        <v>616</v>
      </c>
      <c r="G81" s="19" t="s">
        <v>153</v>
      </c>
      <c r="H81" s="29">
        <f>ROUND('Obras exteriores '!D20,2)</f>
        <v>0.15</v>
      </c>
      <c r="I81" s="29">
        <f>ROUND('APU ESTRUCTURAS'!J990,2)</f>
        <v>616.64</v>
      </c>
      <c r="J81" s="29">
        <f t="shared" si="7"/>
        <v>92.5</v>
      </c>
      <c r="K81" s="29"/>
      <c r="N81" s="12"/>
    </row>
    <row r="82" spans="1:16">
      <c r="A82" s="2" t="s">
        <v>617</v>
      </c>
      <c r="B82" s="272" t="s">
        <v>109</v>
      </c>
      <c r="G82" s="19"/>
      <c r="H82" s="29"/>
      <c r="I82" s="29"/>
      <c r="J82" s="273">
        <f>SUM(J83:J90)</f>
        <v>2563.88</v>
      </c>
      <c r="K82" s="29"/>
      <c r="N82" s="12"/>
    </row>
    <row r="83" spans="1:16">
      <c r="A83" t="s">
        <v>618</v>
      </c>
      <c r="B83" t="s">
        <v>619</v>
      </c>
      <c r="G83" s="19" t="s">
        <v>142</v>
      </c>
      <c r="H83" s="29">
        <f>ROUND('Obras exteriores '!D29,2)</f>
        <v>4.4000000000000004</v>
      </c>
      <c r="I83" s="29">
        <f>ROUND('APU ESTRUCTURAS'!J997,2)</f>
        <v>445.67</v>
      </c>
      <c r="J83" s="29">
        <f t="shared" si="7"/>
        <v>1960.95</v>
      </c>
      <c r="K83" s="29"/>
      <c r="N83" s="12"/>
    </row>
    <row r="84" spans="1:16">
      <c r="A84" t="s">
        <v>620</v>
      </c>
      <c r="B84" t="s">
        <v>604</v>
      </c>
      <c r="G84" s="19" t="s">
        <v>212</v>
      </c>
      <c r="H84" s="29">
        <f>ROUND('Obras exteriores '!D30,2)</f>
        <v>0.28999999999999998</v>
      </c>
      <c r="I84" s="29">
        <f>ROUND('APU ESTRUCTURAS'!J1016,2)</f>
        <v>445.67</v>
      </c>
      <c r="J84" s="29">
        <f t="shared" si="7"/>
        <v>129.24</v>
      </c>
      <c r="K84" s="29"/>
      <c r="N84" s="12"/>
    </row>
    <row r="85" spans="1:16">
      <c r="A85" t="s">
        <v>621</v>
      </c>
      <c r="B85" t="s">
        <v>606</v>
      </c>
      <c r="G85" s="19" t="s">
        <v>142</v>
      </c>
      <c r="H85" s="29">
        <f>ROUND('Obras exteriores '!D31,2)</f>
        <v>1.53</v>
      </c>
      <c r="I85" s="29">
        <f>ROUND('APU ESTRUCTURAS'!J1035,2)</f>
        <v>118</v>
      </c>
      <c r="J85" s="29">
        <f t="shared" si="7"/>
        <v>180.54</v>
      </c>
      <c r="K85" s="29"/>
      <c r="N85" s="12"/>
      <c r="P85" s="2"/>
    </row>
    <row r="86" spans="1:16">
      <c r="A86" t="s">
        <v>622</v>
      </c>
      <c r="B86" t="s">
        <v>608</v>
      </c>
      <c r="G86" s="19" t="s">
        <v>212</v>
      </c>
      <c r="H86" s="29">
        <f>ROUND('Obras exteriores '!D32,2)</f>
        <v>0.02</v>
      </c>
      <c r="I86" s="29">
        <f>ROUND('APU ESTRUCTURAS'!J1054,2)</f>
        <v>358</v>
      </c>
      <c r="J86" s="29">
        <f t="shared" si="7"/>
        <v>7.16</v>
      </c>
      <c r="K86" s="29"/>
      <c r="N86" s="12"/>
    </row>
    <row r="87" spans="1:16">
      <c r="A87" t="s">
        <v>623</v>
      </c>
      <c r="B87" t="s">
        <v>610</v>
      </c>
      <c r="G87" s="19" t="s">
        <v>142</v>
      </c>
      <c r="H87" s="29">
        <f>ROUND('Obras exteriores '!D33,2)</f>
        <v>20</v>
      </c>
      <c r="I87" s="29">
        <f>ROUND('APU ESTRUCTURAS'!J1061,2)</f>
        <v>2.95</v>
      </c>
      <c r="J87" s="29">
        <f t="shared" si="7"/>
        <v>59</v>
      </c>
      <c r="K87" s="29"/>
      <c r="N87" s="12"/>
    </row>
    <row r="88" spans="1:16">
      <c r="A88" t="s">
        <v>624</v>
      </c>
      <c r="B88" t="s">
        <v>612</v>
      </c>
      <c r="G88" s="19" t="s">
        <v>153</v>
      </c>
      <c r="H88" s="29">
        <f>ROUND('Obras exteriores '!D34,2)</f>
        <v>3.21</v>
      </c>
      <c r="I88" s="29">
        <f>ROUND('APU ESTRUCTURAS'!J1074,2)</f>
        <v>19.239999999999998</v>
      </c>
      <c r="J88" s="29">
        <f t="shared" si="7"/>
        <v>61.76</v>
      </c>
      <c r="K88" s="29"/>
      <c r="N88" s="12"/>
    </row>
    <row r="89" spans="1:16">
      <c r="A89" t="s">
        <v>625</v>
      </c>
      <c r="B89" t="s">
        <v>614</v>
      </c>
      <c r="G89" s="19" t="s">
        <v>153</v>
      </c>
      <c r="H89" s="29">
        <f>ROUND('Obras exteriores '!D35,2)</f>
        <v>3.78</v>
      </c>
      <c r="I89" s="29">
        <f>ROUND('APU ESTRUCTURAS'!J1089,2)</f>
        <v>19.239999999999998</v>
      </c>
      <c r="J89" s="29">
        <f t="shared" si="7"/>
        <v>72.73</v>
      </c>
      <c r="K89" s="29"/>
      <c r="N89" s="12"/>
    </row>
    <row r="90" spans="1:16">
      <c r="A90" t="s">
        <v>626</v>
      </c>
      <c r="B90" t="s">
        <v>616</v>
      </c>
      <c r="G90" s="19" t="s">
        <v>153</v>
      </c>
      <c r="H90" s="29">
        <f>ROUND('Obras exteriores '!D36,2)</f>
        <v>0.15</v>
      </c>
      <c r="I90" s="29">
        <f>ROUND('APU ESTRUCTURAS'!J1104,2)</f>
        <v>616.64</v>
      </c>
      <c r="J90" s="29">
        <f t="shared" si="7"/>
        <v>92.5</v>
      </c>
      <c r="K90" s="29"/>
      <c r="N90" s="12"/>
    </row>
    <row r="91" spans="1:16">
      <c r="A91" s="2" t="s">
        <v>627</v>
      </c>
      <c r="B91" s="272" t="s">
        <v>79</v>
      </c>
      <c r="G91" s="19"/>
      <c r="H91" s="29"/>
      <c r="I91" s="29"/>
      <c r="J91" s="273">
        <f>SUM(J92:J97)</f>
        <v>1865.8400000000001</v>
      </c>
      <c r="K91" s="29"/>
      <c r="N91" s="12"/>
    </row>
    <row r="92" spans="1:16">
      <c r="A92" t="s">
        <v>628</v>
      </c>
      <c r="B92" t="s">
        <v>629</v>
      </c>
      <c r="C92" s="205"/>
      <c r="G92" s="19" t="s">
        <v>142</v>
      </c>
      <c r="H92" s="29">
        <f>ROUND('Obras exteriores '!D47,2)</f>
        <v>2.4</v>
      </c>
      <c r="I92" s="29">
        <f>ROUND('APU ESTRUCTURAS'!J1111,2)</f>
        <v>447.89</v>
      </c>
      <c r="J92" s="29">
        <f t="shared" si="7"/>
        <v>1074.94</v>
      </c>
      <c r="K92" s="29"/>
      <c r="N92" s="12"/>
    </row>
    <row r="93" spans="1:16">
      <c r="A93" t="s">
        <v>630</v>
      </c>
      <c r="B93" t="s">
        <v>631</v>
      </c>
      <c r="C93" s="205"/>
      <c r="G93" s="19" t="s">
        <v>212</v>
      </c>
      <c r="H93" s="29">
        <f>ROUND('Obras exteriores '!D48,2)</f>
        <v>0.28000000000000003</v>
      </c>
      <c r="I93" s="29">
        <f>ROUND('APU ESTRUCTURAS'!J1130,2)</f>
        <v>447.89</v>
      </c>
      <c r="J93" s="29">
        <f t="shared" si="7"/>
        <v>125.41</v>
      </c>
      <c r="K93" s="29"/>
      <c r="N93" s="12"/>
    </row>
    <row r="94" spans="1:16">
      <c r="A94" t="s">
        <v>632</v>
      </c>
      <c r="B94" t="s">
        <v>606</v>
      </c>
      <c r="C94" s="226"/>
      <c r="G94" s="19" t="s">
        <v>142</v>
      </c>
      <c r="H94" s="29">
        <f>ROUND('Obras exteriores '!D49,2)</f>
        <v>4</v>
      </c>
      <c r="I94" s="29">
        <f>ROUND('APU ESTRUCTURAS'!J1149,2)</f>
        <v>118</v>
      </c>
      <c r="J94" s="29">
        <f t="shared" si="7"/>
        <v>472</v>
      </c>
      <c r="K94" s="29"/>
      <c r="N94" s="12"/>
      <c r="P94" s="2"/>
    </row>
    <row r="95" spans="1:16">
      <c r="A95" t="s">
        <v>633</v>
      </c>
      <c r="B95" t="s">
        <v>610</v>
      </c>
      <c r="C95" s="226"/>
      <c r="G95" s="19" t="s">
        <v>142</v>
      </c>
      <c r="H95" s="29">
        <f>ROUND('Obras exteriores '!D50,2)</f>
        <v>20</v>
      </c>
      <c r="I95" s="29">
        <f>ROUND('APU ESTRUCTURAS'!J1168,2)</f>
        <v>2.95</v>
      </c>
      <c r="J95" s="29">
        <f t="shared" si="7"/>
        <v>59</v>
      </c>
      <c r="K95" s="29"/>
      <c r="N95" s="12"/>
    </row>
    <row r="96" spans="1:16">
      <c r="A96" t="s">
        <v>634</v>
      </c>
      <c r="B96" t="s">
        <v>612</v>
      </c>
      <c r="C96" s="226"/>
      <c r="G96" s="19" t="s">
        <v>153</v>
      </c>
      <c r="H96" s="29">
        <f>ROUND('Obras exteriores '!D52,2)</f>
        <v>3.21</v>
      </c>
      <c r="I96" s="29">
        <f>ROUND('APU ESTRUCTURAS'!J1181,2)</f>
        <v>19.239999999999998</v>
      </c>
      <c r="J96" s="29">
        <f t="shared" si="7"/>
        <v>61.76</v>
      </c>
      <c r="K96" s="29"/>
      <c r="N96" s="12"/>
    </row>
    <row r="97" spans="1:16">
      <c r="A97" t="s">
        <v>635</v>
      </c>
      <c r="B97" t="s">
        <v>614</v>
      </c>
      <c r="C97" s="226"/>
      <c r="G97" s="19" t="s">
        <v>153</v>
      </c>
      <c r="H97" s="29">
        <f>ROUND('Obras exteriores '!D53,2)</f>
        <v>3.78</v>
      </c>
      <c r="I97" s="29">
        <f>ROUND('APU ESTRUCTURAS'!J1196,2)</f>
        <v>19.239999999999998</v>
      </c>
      <c r="J97" s="29">
        <f t="shared" si="7"/>
        <v>72.73</v>
      </c>
      <c r="K97" s="29"/>
      <c r="N97" s="12"/>
    </row>
    <row r="98" spans="1:16">
      <c r="A98" s="2" t="s">
        <v>636</v>
      </c>
      <c r="B98" s="272" t="s">
        <v>80</v>
      </c>
      <c r="G98" s="19"/>
      <c r="H98" s="29"/>
      <c r="I98" s="29"/>
      <c r="J98" s="273">
        <f>SUM(J99:J103)</f>
        <v>2325.5500000000002</v>
      </c>
      <c r="K98" s="29"/>
      <c r="N98" s="12"/>
    </row>
    <row r="99" spans="1:16">
      <c r="A99" t="s">
        <v>637</v>
      </c>
      <c r="B99" t="s">
        <v>638</v>
      </c>
      <c r="G99" s="19" t="s">
        <v>142</v>
      </c>
      <c r="H99" s="29">
        <f>ROUND('Obras exteriores '!D61,2)</f>
        <v>4.5</v>
      </c>
      <c r="I99" s="29">
        <f>ROUND('APU ESTRUCTURAS'!J1211,2)</f>
        <v>84.68</v>
      </c>
      <c r="J99" s="29">
        <f t="shared" si="7"/>
        <v>381.06</v>
      </c>
      <c r="K99" s="29"/>
      <c r="N99" s="12"/>
    </row>
    <row r="100" spans="1:16">
      <c r="A100" t="s">
        <v>639</v>
      </c>
      <c r="B100" t="s">
        <v>640</v>
      </c>
      <c r="G100" s="19" t="s">
        <v>305</v>
      </c>
      <c r="H100" s="29">
        <f>ROUND('Obras exteriores '!D62,2)</f>
        <v>4</v>
      </c>
      <c r="I100" s="29">
        <f>ROUND('APU ESTRUCTURAS'!J1230,2)</f>
        <v>7.52</v>
      </c>
      <c r="J100" s="29">
        <f t="shared" si="7"/>
        <v>30.08</v>
      </c>
      <c r="K100" s="29"/>
      <c r="N100" s="12"/>
    </row>
    <row r="101" spans="1:16">
      <c r="A101" t="s">
        <v>641</v>
      </c>
      <c r="B101" t="s">
        <v>610</v>
      </c>
      <c r="G101" s="19" t="s">
        <v>142</v>
      </c>
      <c r="H101" s="29">
        <f>ROUND('Obras exteriores '!D63,2)</f>
        <v>20</v>
      </c>
      <c r="I101" s="29">
        <f>ROUND('APU ESTRUCTURAS'!J1246,2)</f>
        <v>2.95</v>
      </c>
      <c r="J101" s="29">
        <f t="shared" si="7"/>
        <v>59</v>
      </c>
      <c r="K101" s="29"/>
      <c r="N101" s="12"/>
      <c r="P101" s="2"/>
    </row>
    <row r="102" spans="1:16">
      <c r="A102" t="s">
        <v>642</v>
      </c>
      <c r="B102" t="s">
        <v>643</v>
      </c>
      <c r="G102" s="19" t="s">
        <v>212</v>
      </c>
      <c r="H102" s="29">
        <f>ROUND('Obras exteriores '!D64,2)</f>
        <v>4</v>
      </c>
      <c r="I102" s="29">
        <f>ROUND('APU ESTRUCTURAS'!J1259,2)</f>
        <v>445.67</v>
      </c>
      <c r="J102" s="29">
        <f t="shared" si="7"/>
        <v>1782.68</v>
      </c>
      <c r="K102" s="29"/>
      <c r="N102" s="12"/>
    </row>
    <row r="103" spans="1:16">
      <c r="A103" t="s">
        <v>644</v>
      </c>
      <c r="B103" t="s">
        <v>614</v>
      </c>
      <c r="G103" s="19" t="s">
        <v>153</v>
      </c>
      <c r="H103" s="29">
        <f>ROUND('Obras exteriores '!D65,2)</f>
        <v>3.78</v>
      </c>
      <c r="I103" s="29">
        <f>ROUND('APU ESTRUCTURAS'!J1278,2)</f>
        <v>19.239999999999998</v>
      </c>
      <c r="J103" s="29">
        <f t="shared" si="7"/>
        <v>72.73</v>
      </c>
      <c r="K103" s="29"/>
      <c r="N103" s="12"/>
    </row>
    <row r="104" spans="1:16">
      <c r="A104" s="2" t="s">
        <v>645</v>
      </c>
      <c r="B104" s="272" t="s">
        <v>84</v>
      </c>
      <c r="G104" s="19"/>
      <c r="H104" s="29"/>
      <c r="I104" s="29"/>
      <c r="J104" s="273">
        <f>SUM(J105)</f>
        <v>138.82</v>
      </c>
      <c r="K104" s="29"/>
      <c r="N104" s="12"/>
    </row>
    <row r="105" spans="1:16">
      <c r="A105" t="s">
        <v>646</v>
      </c>
      <c r="B105" t="s">
        <v>84</v>
      </c>
      <c r="G105" s="19" t="s">
        <v>574</v>
      </c>
      <c r="H105" s="29">
        <f>ROUND('Obras exteriores '!D68,2)</f>
        <v>2</v>
      </c>
      <c r="I105" s="29">
        <f>ROUND('APU ESTRUCTURAS'!J1293,2)</f>
        <v>69.41</v>
      </c>
      <c r="J105" s="29">
        <f t="shared" si="7"/>
        <v>138.82</v>
      </c>
      <c r="K105" s="29"/>
      <c r="N105" s="12"/>
    </row>
    <row r="106" spans="1:16">
      <c r="A106" s="2" t="s">
        <v>647</v>
      </c>
      <c r="B106" s="272" t="s">
        <v>648</v>
      </c>
      <c r="G106" s="19"/>
      <c r="H106" s="29"/>
      <c r="I106" s="29"/>
      <c r="J106" s="273">
        <f>SUM(J107:J110)</f>
        <v>63175.9</v>
      </c>
      <c r="K106" s="29"/>
      <c r="N106" s="12"/>
    </row>
    <row r="107" spans="1:16">
      <c r="A107" t="s">
        <v>649</v>
      </c>
      <c r="B107" t="s">
        <v>650</v>
      </c>
      <c r="G107" s="19" t="s">
        <v>153</v>
      </c>
      <c r="H107" s="29">
        <f>ROUND('Obras exteriores '!D83,2)</f>
        <v>20</v>
      </c>
      <c r="I107" s="29">
        <f>ROUND('APU ESTRUCTURAS'!J1300,2)</f>
        <v>1480.2</v>
      </c>
      <c r="J107" s="29">
        <f t="shared" si="7"/>
        <v>29604</v>
      </c>
      <c r="K107" s="29"/>
      <c r="N107" s="12"/>
      <c r="P107" s="2"/>
    </row>
    <row r="108" spans="1:16">
      <c r="A108" t="s">
        <v>651</v>
      </c>
      <c r="B108" t="s">
        <v>652</v>
      </c>
      <c r="G108" s="19" t="s">
        <v>153</v>
      </c>
      <c r="H108" s="29">
        <f>ROUND('Obras exteriores '!D84,2)</f>
        <v>20</v>
      </c>
      <c r="I108" s="29">
        <f>ROUND('APU ESTRUCTURAS'!J1309,2)</f>
        <v>1568.97</v>
      </c>
      <c r="J108" s="29">
        <f t="shared" si="7"/>
        <v>31379.4</v>
      </c>
      <c r="K108" s="29"/>
      <c r="N108" s="12"/>
    </row>
    <row r="109" spans="1:16">
      <c r="A109" t="s">
        <v>653</v>
      </c>
      <c r="B109" t="s">
        <v>654</v>
      </c>
      <c r="G109" s="19" t="s">
        <v>153</v>
      </c>
      <c r="H109" s="29">
        <f>ROUND('Obras exteriores '!D85,2)</f>
        <v>20</v>
      </c>
      <c r="I109" s="29">
        <f>ROUND('APU ESTRUCTURAS'!J1319,2)</f>
        <v>107.37</v>
      </c>
      <c r="J109" s="29">
        <f t="shared" si="7"/>
        <v>2147.4</v>
      </c>
      <c r="K109" s="29"/>
      <c r="N109" s="12"/>
      <c r="P109" s="2"/>
    </row>
    <row r="110" spans="1:16">
      <c r="A110" t="s">
        <v>655</v>
      </c>
      <c r="B110" t="s">
        <v>656</v>
      </c>
      <c r="G110" s="19" t="s">
        <v>153</v>
      </c>
      <c r="H110" s="29">
        <f>ROUND('Obras exteriores '!D87,2)</f>
        <v>2.39</v>
      </c>
      <c r="I110" s="29">
        <f>ROUND('APU ESTRUCTURAS'!J1456,2)</f>
        <v>18.87</v>
      </c>
      <c r="J110" s="29">
        <f t="shared" si="7"/>
        <v>45.1</v>
      </c>
      <c r="K110" s="29"/>
      <c r="N110" s="12"/>
    </row>
    <row r="111" spans="1:16">
      <c r="A111" s="2" t="s">
        <v>657</v>
      </c>
      <c r="B111" s="272" t="s">
        <v>85</v>
      </c>
      <c r="G111" s="19"/>
      <c r="H111" s="29"/>
      <c r="I111" s="29"/>
      <c r="J111" s="273">
        <f>SUM(J112)</f>
        <v>59161.18</v>
      </c>
      <c r="K111" s="29"/>
      <c r="N111" s="12"/>
    </row>
    <row r="112" spans="1:16">
      <c r="A112" t="s">
        <v>658</v>
      </c>
      <c r="B112" t="s">
        <v>85</v>
      </c>
      <c r="G112" s="19" t="s">
        <v>142</v>
      </c>
      <c r="H112" s="29">
        <f>ROUND('Obras exteriores '!D92,2)</f>
        <v>2</v>
      </c>
      <c r="I112" s="29">
        <f>ROUND('APU ESTRUCTURAS'!J1472,2)</f>
        <v>29580.59</v>
      </c>
      <c r="J112" s="29">
        <f t="shared" si="7"/>
        <v>59161.18</v>
      </c>
      <c r="K112" s="29"/>
      <c r="N112" s="12"/>
    </row>
    <row r="113" spans="1:16">
      <c r="A113" s="8"/>
      <c r="H113" s="29"/>
      <c r="I113" s="29"/>
      <c r="J113" s="29"/>
      <c r="K113" s="29"/>
    </row>
    <row r="114" spans="1:16">
      <c r="H114" s="29"/>
      <c r="I114" s="29"/>
      <c r="J114" s="29"/>
      <c r="K114" s="29"/>
      <c r="P114" s="2"/>
    </row>
    <row r="115" spans="1:16">
      <c r="K11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A621-975F-4ABF-BC1D-4CDE77157FD9}">
  <sheetPr>
    <tabColor rgb="FFFF0000"/>
  </sheetPr>
  <dimension ref="A1:BI1481"/>
  <sheetViews>
    <sheetView workbookViewId="0">
      <selection activeCell="A1305" sqref="A1305"/>
    </sheetView>
  </sheetViews>
  <sheetFormatPr defaultRowHeight="15"/>
  <cols>
    <col min="1" max="1" width="17" bestFit="1" customWidth="1"/>
    <col min="2" max="2" width="13" customWidth="1"/>
    <col min="4" max="4" width="12.140625" customWidth="1"/>
    <col min="9" max="9" width="11.42578125" bestFit="1" customWidth="1"/>
    <col min="10" max="10" width="9.28515625" bestFit="1" customWidth="1"/>
    <col min="18" max="18" width="11.7109375" customWidth="1"/>
    <col min="19" max="19" width="19.5703125" customWidth="1"/>
    <col min="20" max="20" width="16.140625" customWidth="1"/>
  </cols>
  <sheetData>
    <row r="1" spans="1:16">
      <c r="A1" s="2" t="s">
        <v>286</v>
      </c>
      <c r="B1" s="2" t="str">
        <f>ESTRUCTURA!A5</f>
        <v>02.01.01</v>
      </c>
      <c r="C1" s="2" t="s">
        <v>467</v>
      </c>
      <c r="D1" s="2"/>
    </row>
    <row r="2" spans="1:16">
      <c r="A2" s="2" t="s">
        <v>287</v>
      </c>
      <c r="B2" s="2" t="s">
        <v>425</v>
      </c>
      <c r="C2" s="4" t="s">
        <v>289</v>
      </c>
      <c r="D2" s="5">
        <v>250</v>
      </c>
      <c r="E2" s="4" t="s">
        <v>290</v>
      </c>
      <c r="F2" s="5">
        <f>D2</f>
        <v>250</v>
      </c>
      <c r="G2" s="2" t="s">
        <v>291</v>
      </c>
      <c r="I2" s="4" t="s">
        <v>212</v>
      </c>
      <c r="J2" s="6">
        <f>J8+J12</f>
        <v>8.4600000000000009</v>
      </c>
    </row>
    <row r="3" spans="1:16">
      <c r="A3" s="2" t="s">
        <v>292</v>
      </c>
      <c r="B3" s="2" t="s">
        <v>293</v>
      </c>
      <c r="F3" s="4" t="s">
        <v>127</v>
      </c>
      <c r="G3" s="4" t="s">
        <v>294</v>
      </c>
      <c r="H3" s="4" t="s">
        <v>295</v>
      </c>
      <c r="I3" s="4" t="s">
        <v>296</v>
      </c>
      <c r="J3" s="4" t="s">
        <v>297</v>
      </c>
    </row>
    <row r="4" spans="1:16">
      <c r="B4" s="7" t="s">
        <v>298</v>
      </c>
    </row>
    <row r="5" spans="1:16">
      <c r="B5" t="s">
        <v>659</v>
      </c>
      <c r="F5" s="8" t="s">
        <v>300</v>
      </c>
      <c r="G5" s="9">
        <v>0.1</v>
      </c>
      <c r="H5" s="9">
        <f>ROUND(G5*8/$D$2,4)</f>
        <v>3.2000000000000002E-3</v>
      </c>
      <c r="I5" s="10">
        <v>34.729999999999997</v>
      </c>
      <c r="J5" s="12">
        <f>ROUND(H5*I5,2)</f>
        <v>0.11</v>
      </c>
      <c r="K5">
        <v>47</v>
      </c>
      <c r="P5" s="12"/>
    </row>
    <row r="6" spans="1:16">
      <c r="B6" t="s">
        <v>299</v>
      </c>
      <c r="F6" s="8" t="s">
        <v>300</v>
      </c>
      <c r="G6" s="9">
        <v>2</v>
      </c>
      <c r="H6" s="9">
        <f>ROUND(G6*8/$D$2,4)</f>
        <v>6.4000000000000001E-2</v>
      </c>
      <c r="I6" s="10">
        <v>28.94</v>
      </c>
      <c r="J6" s="12">
        <f t="shared" ref="J6:J7" si="0">ROUND(H6*I6,2)</f>
        <v>1.85</v>
      </c>
      <c r="K6">
        <v>47</v>
      </c>
      <c r="P6" s="12"/>
    </row>
    <row r="7" spans="1:16">
      <c r="B7" t="s">
        <v>302</v>
      </c>
      <c r="F7" s="8" t="s">
        <v>300</v>
      </c>
      <c r="G7" s="9">
        <v>1</v>
      </c>
      <c r="H7" s="9">
        <f>ROUND(G7*8/$D$2,4)</f>
        <v>3.2000000000000001E-2</v>
      </c>
      <c r="I7" s="10">
        <v>20.51</v>
      </c>
      <c r="J7" s="12">
        <f t="shared" si="0"/>
        <v>0.66</v>
      </c>
      <c r="K7">
        <v>47</v>
      </c>
      <c r="P7" s="12"/>
    </row>
    <row r="8" spans="1:16">
      <c r="H8" s="9"/>
      <c r="J8" s="6">
        <f>ROUND(SUM(J5:J7),2)</f>
        <v>2.62</v>
      </c>
    </row>
    <row r="9" spans="1:16">
      <c r="B9" s="7" t="s">
        <v>318</v>
      </c>
      <c r="H9" s="9"/>
    </row>
    <row r="10" spans="1:16">
      <c r="B10" t="s">
        <v>319</v>
      </c>
      <c r="F10" s="8" t="s">
        <v>320</v>
      </c>
      <c r="H10" s="9">
        <v>3</v>
      </c>
      <c r="I10" s="12">
        <f>ROUND(J8,2)</f>
        <v>2.62</v>
      </c>
      <c r="J10" s="12">
        <f>ROUND(H10%*I10,2)</f>
        <v>0.08</v>
      </c>
      <c r="K10">
        <v>37</v>
      </c>
    </row>
    <row r="11" spans="1:16">
      <c r="B11" t="s">
        <v>660</v>
      </c>
      <c r="F11" s="8" t="s">
        <v>347</v>
      </c>
      <c r="G11" s="9">
        <v>1</v>
      </c>
      <c r="H11" s="9">
        <f>ROUND(G11*8/$D$2,4)</f>
        <v>3.2000000000000001E-2</v>
      </c>
      <c r="I11" s="12">
        <v>180</v>
      </c>
      <c r="J11" s="12">
        <f t="shared" ref="J11" si="1">ROUND(H11*I11,2)</f>
        <v>5.76</v>
      </c>
      <c r="K11">
        <v>49</v>
      </c>
    </row>
    <row r="12" spans="1:16">
      <c r="A12" s="14"/>
      <c r="B12" s="14"/>
      <c r="C12" s="14"/>
      <c r="D12" s="14"/>
      <c r="E12" s="14"/>
      <c r="F12" s="14"/>
      <c r="G12" s="14"/>
      <c r="H12" s="14"/>
      <c r="I12" s="14"/>
      <c r="J12" s="16">
        <f>ROUND(SUM(J10:J11),2)</f>
        <v>5.84</v>
      </c>
    </row>
    <row r="13" spans="1:16">
      <c r="B13" s="7"/>
      <c r="F13" s="8"/>
      <c r="G13" s="9"/>
      <c r="H13" s="10"/>
    </row>
    <row r="14" spans="1:16">
      <c r="I14" s="12"/>
      <c r="J14" s="12"/>
    </row>
    <row r="15" spans="1:16">
      <c r="I15" s="2"/>
      <c r="J15" s="6"/>
    </row>
    <row r="17" spans="1:11">
      <c r="A17" s="2" t="s">
        <v>286</v>
      </c>
      <c r="B17" s="2" t="str">
        <f>ESTRUCTURA!A6</f>
        <v>02.01.02</v>
      </c>
      <c r="C17" s="2" t="s">
        <v>469</v>
      </c>
      <c r="D17" s="2"/>
    </row>
    <row r="18" spans="1:11">
      <c r="A18" s="2" t="s">
        <v>287</v>
      </c>
      <c r="B18" s="2" t="s">
        <v>425</v>
      </c>
      <c r="C18" s="4" t="s">
        <v>289</v>
      </c>
      <c r="D18" s="5">
        <v>4</v>
      </c>
      <c r="E18" s="4" t="s">
        <v>290</v>
      </c>
      <c r="F18" s="5">
        <f>D18</f>
        <v>4</v>
      </c>
      <c r="G18" s="2" t="s">
        <v>291</v>
      </c>
      <c r="I18" s="4" t="s">
        <v>212</v>
      </c>
      <c r="J18" s="6">
        <f>J23+J26</f>
        <v>49.41</v>
      </c>
    </row>
    <row r="19" spans="1:11">
      <c r="A19" s="2" t="s">
        <v>292</v>
      </c>
      <c r="B19" s="2" t="s">
        <v>293</v>
      </c>
      <c r="F19" s="4" t="s">
        <v>127</v>
      </c>
      <c r="G19" s="4" t="s">
        <v>294</v>
      </c>
      <c r="H19" s="4" t="s">
        <v>295</v>
      </c>
      <c r="I19" s="4" t="s">
        <v>296</v>
      </c>
      <c r="J19" s="4" t="s">
        <v>297</v>
      </c>
    </row>
    <row r="20" spans="1:11">
      <c r="B20" s="7" t="s">
        <v>298</v>
      </c>
    </row>
    <row r="21" spans="1:11">
      <c r="B21" t="s">
        <v>659</v>
      </c>
      <c r="F21" s="8" t="s">
        <v>300</v>
      </c>
      <c r="G21" s="9">
        <v>0.1</v>
      </c>
      <c r="H21" s="9">
        <f>ROUND(G21*8/$D$18,4)</f>
        <v>0.2</v>
      </c>
      <c r="I21" s="12">
        <v>34.729999999999997</v>
      </c>
      <c r="J21" s="12">
        <f>ROUND(H21*I21,2)</f>
        <v>6.95</v>
      </c>
      <c r="K21">
        <v>47</v>
      </c>
    </row>
    <row r="22" spans="1:11">
      <c r="B22" t="s">
        <v>302</v>
      </c>
      <c r="F22" s="8" t="s">
        <v>300</v>
      </c>
      <c r="G22" s="9">
        <v>1</v>
      </c>
      <c r="H22" s="9">
        <f>ROUND(G22*8/$D$18,4)</f>
        <v>2</v>
      </c>
      <c r="I22" s="12">
        <v>20.51</v>
      </c>
      <c r="J22" s="12">
        <f>ROUND(H22*I22,2)</f>
        <v>41.02</v>
      </c>
      <c r="K22">
        <v>47</v>
      </c>
    </row>
    <row r="23" spans="1:11">
      <c r="F23" s="8"/>
      <c r="G23" s="9"/>
      <c r="H23" s="9"/>
      <c r="I23" s="12"/>
      <c r="J23" s="6">
        <f>ROUND(SUM(J21:J22),2)</f>
        <v>47.97</v>
      </c>
    </row>
    <row r="24" spans="1:11">
      <c r="B24" s="7" t="s">
        <v>318</v>
      </c>
      <c r="H24" s="9"/>
      <c r="I24" s="12"/>
    </row>
    <row r="25" spans="1:11">
      <c r="B25" t="s">
        <v>319</v>
      </c>
      <c r="F25" s="8" t="s">
        <v>320</v>
      </c>
      <c r="H25" s="9">
        <v>3</v>
      </c>
      <c r="I25" s="12">
        <f>J23</f>
        <v>47.97</v>
      </c>
      <c r="J25" s="12">
        <f>ROUND(H25%*I25,2)</f>
        <v>1.44</v>
      </c>
      <c r="K25">
        <v>37</v>
      </c>
    </row>
    <row r="26" spans="1:11">
      <c r="A26" s="14"/>
      <c r="B26" s="14"/>
      <c r="C26" s="14"/>
      <c r="D26" s="14"/>
      <c r="E26" s="14"/>
      <c r="F26" s="14"/>
      <c r="G26" s="14"/>
      <c r="H26" s="14"/>
      <c r="I26" s="15"/>
      <c r="J26" s="16">
        <f>ROUND(SUM(J25),2)</f>
        <v>1.44</v>
      </c>
    </row>
    <row r="28" spans="1:11">
      <c r="A28" s="2" t="s">
        <v>286</v>
      </c>
      <c r="B28" s="2" t="str">
        <f>ESTRUCTURA!A7</f>
        <v>02.01.03</v>
      </c>
      <c r="C28" s="2" t="s">
        <v>471</v>
      </c>
      <c r="D28" s="2"/>
    </row>
    <row r="29" spans="1:11">
      <c r="A29" s="2" t="s">
        <v>287</v>
      </c>
      <c r="B29" s="2" t="s">
        <v>425</v>
      </c>
      <c r="C29" s="4" t="s">
        <v>289</v>
      </c>
      <c r="D29" s="5">
        <v>30</v>
      </c>
      <c r="E29" s="4" t="s">
        <v>290</v>
      </c>
      <c r="F29" s="5">
        <f>D29</f>
        <v>30</v>
      </c>
      <c r="G29" s="2" t="s">
        <v>291</v>
      </c>
      <c r="I29" s="4" t="s">
        <v>212</v>
      </c>
      <c r="J29" s="6">
        <f>J35+J39+J43</f>
        <v>66.23</v>
      </c>
    </row>
    <row r="30" spans="1:11">
      <c r="A30" s="2" t="s">
        <v>292</v>
      </c>
      <c r="B30" s="2" t="s">
        <v>293</v>
      </c>
      <c r="F30" s="4" t="s">
        <v>127</v>
      </c>
      <c r="G30" s="4" t="s">
        <v>294</v>
      </c>
      <c r="H30" s="4" t="s">
        <v>295</v>
      </c>
      <c r="I30" s="4" t="s">
        <v>296</v>
      </c>
      <c r="J30" s="4" t="s">
        <v>297</v>
      </c>
    </row>
    <row r="31" spans="1:11">
      <c r="B31" s="7" t="s">
        <v>298</v>
      </c>
    </row>
    <row r="32" spans="1:11">
      <c r="B32" t="s">
        <v>659</v>
      </c>
      <c r="F32" s="8" t="s">
        <v>300</v>
      </c>
      <c r="G32" s="9">
        <v>0.1</v>
      </c>
      <c r="H32" s="9">
        <f>ROUND(G32*8/$D$29,4)</f>
        <v>2.6700000000000002E-2</v>
      </c>
      <c r="I32" s="12">
        <v>34.729999999999997</v>
      </c>
      <c r="J32" s="12">
        <f>ROUND(H32*I32,2)</f>
        <v>0.93</v>
      </c>
      <c r="K32">
        <v>47</v>
      </c>
    </row>
    <row r="33" spans="1:11">
      <c r="B33" t="s">
        <v>302</v>
      </c>
      <c r="F33" s="8" t="s">
        <v>300</v>
      </c>
      <c r="G33" s="9">
        <v>1</v>
      </c>
      <c r="H33" s="9">
        <f t="shared" ref="H33:H34" si="2">ROUND(G33*8/$D$29,4)</f>
        <v>0.26669999999999999</v>
      </c>
      <c r="I33" s="12">
        <v>20.51</v>
      </c>
      <c r="J33" s="12">
        <f t="shared" ref="J33:J34" si="3">ROUND(H33*I33,2)</f>
        <v>5.47</v>
      </c>
      <c r="K33">
        <v>47</v>
      </c>
    </row>
    <row r="34" spans="1:11">
      <c r="B34" t="s">
        <v>661</v>
      </c>
      <c r="F34" s="8" t="s">
        <v>300</v>
      </c>
      <c r="G34" s="9">
        <v>1</v>
      </c>
      <c r="H34" s="9">
        <f t="shared" si="2"/>
        <v>0.26669999999999999</v>
      </c>
      <c r="I34" s="12">
        <v>29.94</v>
      </c>
      <c r="J34" s="12">
        <f t="shared" si="3"/>
        <v>7.98</v>
      </c>
      <c r="K34">
        <v>47</v>
      </c>
    </row>
    <row r="35" spans="1:11">
      <c r="F35" s="8"/>
      <c r="G35" s="9"/>
      <c r="H35" s="9"/>
      <c r="I35" s="12"/>
      <c r="J35" s="6">
        <f>ROUND(SUM(J32:J34),2)</f>
        <v>14.38</v>
      </c>
    </row>
    <row r="36" spans="1:11">
      <c r="B36" s="7" t="s">
        <v>662</v>
      </c>
      <c r="F36" s="8"/>
      <c r="G36" s="9"/>
      <c r="H36" s="9"/>
      <c r="I36" s="12"/>
      <c r="J36" s="12"/>
    </row>
    <row r="37" spans="1:11">
      <c r="B37" t="s">
        <v>663</v>
      </c>
      <c r="F37" s="8" t="s">
        <v>212</v>
      </c>
      <c r="G37" s="9"/>
      <c r="H37" s="9">
        <v>1.05</v>
      </c>
      <c r="I37" s="50">
        <v>44.07</v>
      </c>
      <c r="J37" s="12">
        <f t="shared" ref="J37:J38" si="4">ROUND(H37*I37,2)</f>
        <v>46.27</v>
      </c>
      <c r="K37">
        <v>5</v>
      </c>
    </row>
    <row r="38" spans="1:11">
      <c r="B38" t="s">
        <v>664</v>
      </c>
      <c r="F38" s="8" t="s">
        <v>212</v>
      </c>
      <c r="G38" s="9"/>
      <c r="H38" s="9">
        <v>0.08</v>
      </c>
      <c r="I38" s="12">
        <v>6.14</v>
      </c>
      <c r="J38" s="12">
        <f t="shared" si="4"/>
        <v>0.49</v>
      </c>
      <c r="K38">
        <v>30</v>
      </c>
    </row>
    <row r="39" spans="1:11">
      <c r="F39" s="8"/>
      <c r="H39" s="9"/>
      <c r="I39" s="12"/>
      <c r="J39" s="6">
        <f>ROUND(SUM(J37:J38),2)</f>
        <v>46.76</v>
      </c>
    </row>
    <row r="40" spans="1:11">
      <c r="B40" s="7" t="s">
        <v>318</v>
      </c>
      <c r="H40" s="9"/>
      <c r="I40" s="12"/>
    </row>
    <row r="41" spans="1:11">
      <c r="B41" t="s">
        <v>319</v>
      </c>
      <c r="F41" s="8" t="s">
        <v>320</v>
      </c>
      <c r="H41" s="9">
        <v>3</v>
      </c>
      <c r="I41" s="12">
        <f>J35</f>
        <v>14.38</v>
      </c>
      <c r="J41" s="12">
        <f>ROUND(H41%*I41,2)</f>
        <v>0.43</v>
      </c>
      <c r="K41">
        <v>37</v>
      </c>
    </row>
    <row r="42" spans="1:11">
      <c r="B42" t="s">
        <v>665</v>
      </c>
      <c r="F42" s="8" t="s">
        <v>347</v>
      </c>
      <c r="G42" s="9">
        <v>1</v>
      </c>
      <c r="H42" s="9">
        <f t="shared" ref="H42" si="5">ROUND(G42*8/$D$29,4)</f>
        <v>0.26669999999999999</v>
      </c>
      <c r="I42" s="12">
        <v>17.47</v>
      </c>
      <c r="J42" s="12">
        <f t="shared" ref="J42" si="6">ROUND(H42*I42,2)</f>
        <v>4.66</v>
      </c>
      <c r="K42">
        <v>49</v>
      </c>
    </row>
    <row r="43" spans="1:11">
      <c r="A43" s="14"/>
      <c r="B43" s="14"/>
      <c r="C43" s="14"/>
      <c r="D43" s="14"/>
      <c r="E43" s="14"/>
      <c r="F43" s="14"/>
      <c r="G43" s="14"/>
      <c r="H43" s="14"/>
      <c r="I43" s="15"/>
      <c r="J43" s="16">
        <f>ROUND(SUM(J41:J42),2)</f>
        <v>5.09</v>
      </c>
    </row>
    <row r="45" spans="1:11">
      <c r="A45" s="2" t="s">
        <v>286</v>
      </c>
      <c r="B45" s="2" t="str">
        <f>ESTRUCTURA!A8</f>
        <v>02.01.04</v>
      </c>
      <c r="C45" s="2" t="s">
        <v>473</v>
      </c>
      <c r="D45" s="2"/>
    </row>
    <row r="46" spans="1:11">
      <c r="A46" s="2" t="s">
        <v>287</v>
      </c>
      <c r="B46" s="2" t="s">
        <v>425</v>
      </c>
      <c r="C46" s="4" t="s">
        <v>289</v>
      </c>
      <c r="D46" s="5">
        <v>40</v>
      </c>
      <c r="E46" s="4" t="s">
        <v>290</v>
      </c>
      <c r="F46" s="5">
        <f>D46</f>
        <v>40</v>
      </c>
      <c r="G46" s="2" t="s">
        <v>291</v>
      </c>
      <c r="I46" s="4" t="s">
        <v>212</v>
      </c>
      <c r="J46" s="6">
        <f>J52+J55+J60</f>
        <v>19.770000000000003</v>
      </c>
    </row>
    <row r="47" spans="1:11">
      <c r="A47" s="2" t="s">
        <v>292</v>
      </c>
      <c r="B47" s="2" t="s">
        <v>293</v>
      </c>
      <c r="F47" s="4" t="s">
        <v>127</v>
      </c>
      <c r="G47" s="4" t="s">
        <v>294</v>
      </c>
      <c r="H47" s="4" t="s">
        <v>295</v>
      </c>
      <c r="I47" s="4" t="s">
        <v>296</v>
      </c>
      <c r="J47" s="4" t="s">
        <v>297</v>
      </c>
    </row>
    <row r="48" spans="1:11">
      <c r="B48" s="7" t="s">
        <v>298</v>
      </c>
    </row>
    <row r="49" spans="1:11">
      <c r="B49" t="s">
        <v>659</v>
      </c>
      <c r="F49" s="8" t="s">
        <v>300</v>
      </c>
      <c r="G49" s="9">
        <v>0.1</v>
      </c>
      <c r="H49" s="10">
        <f>ROUND(G49*8/$D$46,4)</f>
        <v>0.02</v>
      </c>
      <c r="I49" s="12">
        <v>34.729999999999997</v>
      </c>
      <c r="J49" s="12">
        <f t="shared" ref="J49:J51" si="7">ROUND(H49*I49,2)</f>
        <v>0.69</v>
      </c>
      <c r="K49">
        <v>47</v>
      </c>
    </row>
    <row r="50" spans="1:11">
      <c r="B50" t="s">
        <v>302</v>
      </c>
      <c r="F50" s="8" t="s">
        <v>300</v>
      </c>
      <c r="G50" s="9">
        <v>2</v>
      </c>
      <c r="H50" s="10">
        <f t="shared" ref="H50:H51" si="8">ROUND(G50*8/$D$46,4)</f>
        <v>0.4</v>
      </c>
      <c r="I50" s="12">
        <v>20.51</v>
      </c>
      <c r="J50" s="12">
        <f t="shared" si="7"/>
        <v>8.1999999999999993</v>
      </c>
      <c r="K50">
        <v>47</v>
      </c>
    </row>
    <row r="51" spans="1:11">
      <c r="B51" t="s">
        <v>661</v>
      </c>
      <c r="F51" s="8" t="s">
        <v>300</v>
      </c>
      <c r="G51" s="9">
        <v>1</v>
      </c>
      <c r="H51" s="10">
        <f t="shared" si="8"/>
        <v>0.2</v>
      </c>
      <c r="I51" s="12">
        <v>29.94</v>
      </c>
      <c r="J51" s="12">
        <f t="shared" si="7"/>
        <v>5.99</v>
      </c>
      <c r="K51">
        <v>47</v>
      </c>
    </row>
    <row r="52" spans="1:11">
      <c r="I52" s="12"/>
      <c r="J52" s="6">
        <f>ROUND(SUM(J49:J51),2)</f>
        <v>14.88</v>
      </c>
    </row>
    <row r="53" spans="1:11">
      <c r="B53" s="7" t="s">
        <v>662</v>
      </c>
      <c r="F53" s="8"/>
      <c r="G53" s="9"/>
      <c r="H53" s="10"/>
      <c r="I53" s="12"/>
      <c r="J53" s="12"/>
    </row>
    <row r="54" spans="1:11">
      <c r="B54" t="s">
        <v>664</v>
      </c>
      <c r="F54" s="8" t="s">
        <v>212</v>
      </c>
      <c r="G54" s="9"/>
      <c r="H54" s="10">
        <v>0.08</v>
      </c>
      <c r="I54" s="12">
        <v>6.14</v>
      </c>
      <c r="J54" s="12">
        <f t="shared" ref="J54" si="9">ROUND(H54*I54,2)</f>
        <v>0.49</v>
      </c>
      <c r="K54">
        <v>30</v>
      </c>
    </row>
    <row r="55" spans="1:11">
      <c r="F55" s="8"/>
      <c r="H55" s="10"/>
      <c r="I55" s="12"/>
      <c r="J55" s="6">
        <f>ROUND(SUM(J54:J54),2)</f>
        <v>0.49</v>
      </c>
    </row>
    <row r="56" spans="1:11">
      <c r="B56" s="7" t="s">
        <v>318</v>
      </c>
      <c r="I56" s="12"/>
    </row>
    <row r="57" spans="1:11">
      <c r="B57" t="s">
        <v>319</v>
      </c>
      <c r="F57" s="8" t="s">
        <v>320</v>
      </c>
      <c r="H57" s="10">
        <v>5</v>
      </c>
      <c r="I57" s="12">
        <f>J52</f>
        <v>14.88</v>
      </c>
      <c r="J57" s="12">
        <f>ROUND(H57%*I57,2)</f>
        <v>0.74</v>
      </c>
      <c r="K57">
        <v>37</v>
      </c>
    </row>
    <row r="58" spans="1:11">
      <c r="B58" t="s">
        <v>665</v>
      </c>
      <c r="F58" s="8" t="s">
        <v>347</v>
      </c>
      <c r="G58" s="9">
        <v>1</v>
      </c>
      <c r="H58" s="10">
        <f t="shared" ref="H58:H59" si="10">ROUND(G58*8/$D$46,4)</f>
        <v>0.2</v>
      </c>
      <c r="I58" s="12">
        <v>17.47</v>
      </c>
      <c r="J58" s="12">
        <f t="shared" ref="J58:J59" si="11">ROUND(H58*I58,2)</f>
        <v>3.49</v>
      </c>
      <c r="K58">
        <v>49</v>
      </c>
    </row>
    <row r="59" spans="1:11">
      <c r="B59" t="s">
        <v>666</v>
      </c>
      <c r="F59" s="8" t="s">
        <v>347</v>
      </c>
      <c r="G59" s="9">
        <v>0.05</v>
      </c>
      <c r="H59" s="10">
        <f t="shared" si="10"/>
        <v>0.01</v>
      </c>
      <c r="I59" s="12">
        <v>17.47</v>
      </c>
      <c r="J59" s="12">
        <f t="shared" si="11"/>
        <v>0.17</v>
      </c>
      <c r="K59">
        <v>48</v>
      </c>
    </row>
    <row r="60" spans="1:11">
      <c r="A60" s="14"/>
      <c r="B60" s="14"/>
      <c r="C60" s="14"/>
      <c r="D60" s="14"/>
      <c r="E60" s="14"/>
      <c r="F60" s="14"/>
      <c r="G60" s="14"/>
      <c r="H60" s="14"/>
      <c r="I60" s="15"/>
      <c r="J60" s="16">
        <f>ROUND(SUM(J57:J59),2)</f>
        <v>4.4000000000000004</v>
      </c>
    </row>
    <row r="62" spans="1:11">
      <c r="A62" s="2" t="s">
        <v>286</v>
      </c>
      <c r="B62" s="2" t="str">
        <f>ESTRUCTURA!A9</f>
        <v>02.01.05</v>
      </c>
      <c r="C62" s="2" t="s">
        <v>475</v>
      </c>
      <c r="D62" s="2"/>
    </row>
    <row r="63" spans="1:11">
      <c r="A63" s="2" t="s">
        <v>287</v>
      </c>
      <c r="B63" s="2" t="s">
        <v>288</v>
      </c>
      <c r="C63" s="4" t="s">
        <v>289</v>
      </c>
      <c r="D63" s="5">
        <v>500</v>
      </c>
      <c r="E63" s="4" t="s">
        <v>290</v>
      </c>
      <c r="F63" s="5">
        <f>D63</f>
        <v>500</v>
      </c>
      <c r="G63" s="2" t="s">
        <v>291</v>
      </c>
      <c r="I63" s="4" t="s">
        <v>142</v>
      </c>
      <c r="J63" s="6">
        <f>J69+J75</f>
        <v>7.99</v>
      </c>
    </row>
    <row r="64" spans="1:11">
      <c r="A64" s="2" t="s">
        <v>292</v>
      </c>
      <c r="B64" s="2" t="s">
        <v>293</v>
      </c>
      <c r="F64" s="4" t="s">
        <v>127</v>
      </c>
      <c r="G64" s="4" t="s">
        <v>294</v>
      </c>
      <c r="H64" s="4" t="s">
        <v>295</v>
      </c>
      <c r="I64" s="4" t="s">
        <v>296</v>
      </c>
      <c r="J64" s="4" t="s">
        <v>297</v>
      </c>
    </row>
    <row r="65" spans="1:11">
      <c r="B65" s="7" t="s">
        <v>298</v>
      </c>
    </row>
    <row r="66" spans="1:11">
      <c r="B66" t="s">
        <v>659</v>
      </c>
      <c r="F66" s="8" t="s">
        <v>300</v>
      </c>
      <c r="G66" s="9">
        <v>1</v>
      </c>
      <c r="H66" s="10">
        <f>ROUND(G66*8/$D$63,4)</f>
        <v>1.6E-2</v>
      </c>
      <c r="I66" s="12">
        <v>34.729999999999997</v>
      </c>
      <c r="J66" s="12">
        <f t="shared" ref="J66:J68" si="12">ROUND(H66*I66,2)</f>
        <v>0.56000000000000005</v>
      </c>
      <c r="K66">
        <v>47</v>
      </c>
    </row>
    <row r="67" spans="1:11">
      <c r="B67" t="s">
        <v>301</v>
      </c>
      <c r="F67" s="8" t="s">
        <v>300</v>
      </c>
      <c r="G67" s="9">
        <v>1</v>
      </c>
      <c r="H67" s="10">
        <f t="shared" ref="H67:H68" si="13">ROUND(G67*8/$D$63,4)</f>
        <v>1.6E-2</v>
      </c>
      <c r="I67" s="12">
        <v>22.66</v>
      </c>
      <c r="J67" s="12">
        <f t="shared" si="12"/>
        <v>0.36</v>
      </c>
      <c r="K67">
        <v>47</v>
      </c>
    </row>
    <row r="68" spans="1:11">
      <c r="B68" t="s">
        <v>302</v>
      </c>
      <c r="F68" s="8" t="s">
        <v>300</v>
      </c>
      <c r="G68" s="9">
        <v>3</v>
      </c>
      <c r="H68" s="10">
        <f t="shared" si="13"/>
        <v>4.8000000000000001E-2</v>
      </c>
      <c r="I68" s="12">
        <v>20.51</v>
      </c>
      <c r="J68" s="12">
        <f t="shared" si="12"/>
        <v>0.98</v>
      </c>
      <c r="K68">
        <v>47</v>
      </c>
    </row>
    <row r="69" spans="1:11">
      <c r="I69" s="12"/>
      <c r="J69" s="6">
        <f>ROUND(SUM(J66:J68),2)</f>
        <v>1.9</v>
      </c>
    </row>
    <row r="70" spans="1:11">
      <c r="B70" s="7" t="s">
        <v>318</v>
      </c>
      <c r="I70" s="12"/>
    </row>
    <row r="71" spans="1:11">
      <c r="B71" t="s">
        <v>319</v>
      </c>
      <c r="F71" s="8" t="s">
        <v>320</v>
      </c>
      <c r="H71" s="10">
        <v>5</v>
      </c>
      <c r="I71" s="12">
        <f>J69</f>
        <v>1.9</v>
      </c>
      <c r="J71" s="12">
        <f>ROUND(H71%*I71,2)</f>
        <v>0.1</v>
      </c>
      <c r="K71">
        <v>37</v>
      </c>
    </row>
    <row r="72" spans="1:11">
      <c r="B72" t="s">
        <v>665</v>
      </c>
      <c r="F72" s="8" t="s">
        <v>347</v>
      </c>
      <c r="G72" s="9">
        <v>1</v>
      </c>
      <c r="H72" s="10">
        <f>ROUND(G72*8/$D$63,4)</f>
        <v>1.6E-2</v>
      </c>
      <c r="I72" s="12">
        <v>17.47</v>
      </c>
      <c r="J72" s="12">
        <f t="shared" ref="J72:J74" si="14">ROUND(H72*I72,2)</f>
        <v>0.28000000000000003</v>
      </c>
      <c r="K72">
        <v>49</v>
      </c>
    </row>
    <row r="73" spans="1:11">
      <c r="B73" t="s">
        <v>667</v>
      </c>
      <c r="F73" s="8" t="s">
        <v>347</v>
      </c>
      <c r="G73" s="9">
        <v>1</v>
      </c>
      <c r="H73" s="10">
        <f t="shared" ref="H73:H74" si="15">ROUND(G73*8/$D$63,4)</f>
        <v>1.6E-2</v>
      </c>
      <c r="I73" s="12">
        <v>136.06</v>
      </c>
      <c r="J73" s="12">
        <f t="shared" si="14"/>
        <v>2.1800000000000002</v>
      </c>
      <c r="K73">
        <v>49</v>
      </c>
    </row>
    <row r="74" spans="1:11">
      <c r="B74" t="s">
        <v>668</v>
      </c>
      <c r="F74" s="8" t="s">
        <v>347</v>
      </c>
      <c r="G74" s="9">
        <v>1</v>
      </c>
      <c r="H74" s="10">
        <f t="shared" si="15"/>
        <v>1.6E-2</v>
      </c>
      <c r="I74" s="12">
        <v>220.52</v>
      </c>
      <c r="J74" s="12">
        <f t="shared" si="14"/>
        <v>3.53</v>
      </c>
      <c r="K74">
        <v>48</v>
      </c>
    </row>
    <row r="75" spans="1:11">
      <c r="A75" s="14"/>
      <c r="B75" s="14"/>
      <c r="C75" s="14"/>
      <c r="D75" s="14"/>
      <c r="E75" s="14"/>
      <c r="F75" s="14"/>
      <c r="G75" s="14"/>
      <c r="H75" s="14"/>
      <c r="I75" s="15"/>
      <c r="J75" s="16">
        <f>ROUND(SUM(J71:J74),2)</f>
        <v>6.09</v>
      </c>
    </row>
    <row r="77" spans="1:11">
      <c r="A77" s="2" t="s">
        <v>286</v>
      </c>
      <c r="B77" s="2" t="str">
        <f>ESTRUCTURA!A10</f>
        <v>02.01.06</v>
      </c>
      <c r="C77" s="2" t="s">
        <v>477</v>
      </c>
      <c r="D77" s="2"/>
    </row>
    <row r="78" spans="1:11">
      <c r="A78" s="2" t="s">
        <v>287</v>
      </c>
      <c r="B78" s="2" t="s">
        <v>323</v>
      </c>
      <c r="C78" s="4" t="s">
        <v>289</v>
      </c>
      <c r="D78" s="5">
        <v>80</v>
      </c>
      <c r="E78" s="4" t="s">
        <v>290</v>
      </c>
      <c r="F78" s="5">
        <f>D78</f>
        <v>80</v>
      </c>
      <c r="G78" s="2" t="s">
        <v>291</v>
      </c>
      <c r="I78" s="4" t="s">
        <v>153</v>
      </c>
      <c r="J78" s="6">
        <f>J82+J86</f>
        <v>12.11</v>
      </c>
    </row>
    <row r="79" spans="1:11">
      <c r="A79" s="2" t="s">
        <v>292</v>
      </c>
      <c r="B79" s="2" t="s">
        <v>293</v>
      </c>
      <c r="F79" s="4" t="s">
        <v>127</v>
      </c>
      <c r="G79" s="4" t="s">
        <v>294</v>
      </c>
      <c r="H79" s="4" t="s">
        <v>295</v>
      </c>
      <c r="I79" s="4" t="s">
        <v>296</v>
      </c>
      <c r="J79" s="4" t="s">
        <v>297</v>
      </c>
    </row>
    <row r="80" spans="1:11">
      <c r="B80" s="7" t="s">
        <v>298</v>
      </c>
    </row>
    <row r="81" spans="1:14">
      <c r="B81" t="s">
        <v>302</v>
      </c>
      <c r="F81" s="8" t="s">
        <v>300</v>
      </c>
      <c r="G81" s="9">
        <v>1</v>
      </c>
      <c r="H81" s="10">
        <f>ROUND(G81*8/$D$78,4)</f>
        <v>0.1</v>
      </c>
      <c r="I81" s="10">
        <v>20.51</v>
      </c>
      <c r="J81" s="12">
        <f>ROUND(H81*I81,2)</f>
        <v>2.0499999999999998</v>
      </c>
      <c r="K81">
        <v>47</v>
      </c>
    </row>
    <row r="82" spans="1:14">
      <c r="F82" s="8"/>
      <c r="G82" s="9"/>
      <c r="H82" s="10"/>
      <c r="I82" s="10"/>
      <c r="J82" s="6">
        <f>ROUND(SUM(J81:J81),2)</f>
        <v>2.0499999999999998</v>
      </c>
    </row>
    <row r="83" spans="1:14">
      <c r="B83" s="7" t="s">
        <v>318</v>
      </c>
      <c r="I83" s="10"/>
      <c r="J83" s="12"/>
    </row>
    <row r="84" spans="1:14">
      <c r="B84" t="s">
        <v>319</v>
      </c>
      <c r="F84" s="8" t="s">
        <v>320</v>
      </c>
      <c r="H84" s="10">
        <v>3</v>
      </c>
      <c r="I84" s="10">
        <f>J82</f>
        <v>2.0499999999999998</v>
      </c>
      <c r="J84" s="12">
        <f>ROUND(H84%*I84,2)</f>
        <v>0.06</v>
      </c>
      <c r="K84">
        <v>37</v>
      </c>
    </row>
    <row r="85" spans="1:14">
      <c r="B85" t="s">
        <v>669</v>
      </c>
      <c r="F85" s="8" t="s">
        <v>347</v>
      </c>
      <c r="G85" s="9">
        <v>1</v>
      </c>
      <c r="H85" s="10">
        <f>ROUND(G85*8/$D$78,4)</f>
        <v>0.1</v>
      </c>
      <c r="I85" s="10">
        <v>100</v>
      </c>
      <c r="J85" s="12">
        <f>ROUND(H85*I85,2)</f>
        <v>10</v>
      </c>
      <c r="K85">
        <v>48</v>
      </c>
    </row>
    <row r="86" spans="1:14">
      <c r="A86" s="14"/>
      <c r="B86" s="14"/>
      <c r="C86" s="14"/>
      <c r="D86" s="14"/>
      <c r="E86" s="14"/>
      <c r="F86" s="14"/>
      <c r="G86" s="14"/>
      <c r="H86" s="14"/>
      <c r="I86" s="15"/>
      <c r="J86" s="16">
        <f>ROUND(SUM(J84:J85),2)</f>
        <v>10.06</v>
      </c>
    </row>
    <row r="87" spans="1:14">
      <c r="J87" s="12"/>
    </row>
    <row r="88" spans="1:14">
      <c r="A88" s="2" t="s">
        <v>286</v>
      </c>
      <c r="B88" s="2" t="str">
        <f>ESTRUCTURA!A11</f>
        <v>02.01.07</v>
      </c>
      <c r="C88" s="2" t="s">
        <v>479</v>
      </c>
      <c r="D88" s="2"/>
      <c r="J88" s="12"/>
    </row>
    <row r="89" spans="1:14">
      <c r="A89" s="2" t="s">
        <v>287</v>
      </c>
      <c r="B89" s="2" t="s">
        <v>425</v>
      </c>
      <c r="C89" s="4" t="s">
        <v>289</v>
      </c>
      <c r="D89" s="5">
        <v>187.5</v>
      </c>
      <c r="E89" s="4" t="s">
        <v>290</v>
      </c>
      <c r="F89" s="5">
        <f>D89</f>
        <v>187.5</v>
      </c>
      <c r="G89" s="2" t="s">
        <v>291</v>
      </c>
      <c r="I89" s="4" t="s">
        <v>212</v>
      </c>
      <c r="J89" s="6">
        <f>J94+J99</f>
        <v>22.880000000000003</v>
      </c>
    </row>
    <row r="90" spans="1:14">
      <c r="A90" s="2" t="s">
        <v>292</v>
      </c>
      <c r="B90" s="2" t="s">
        <v>293</v>
      </c>
      <c r="F90" s="4" t="s">
        <v>127</v>
      </c>
      <c r="G90" s="4" t="s">
        <v>294</v>
      </c>
      <c r="H90" s="4" t="s">
        <v>295</v>
      </c>
      <c r="I90" s="4" t="s">
        <v>296</v>
      </c>
      <c r="J90" s="311" t="s">
        <v>297</v>
      </c>
    </row>
    <row r="91" spans="1:14">
      <c r="B91" s="7" t="s">
        <v>298</v>
      </c>
      <c r="J91" s="12"/>
    </row>
    <row r="92" spans="1:14">
      <c r="B92" t="s">
        <v>301</v>
      </c>
      <c r="F92" s="8" t="s">
        <v>300</v>
      </c>
      <c r="G92" s="9">
        <v>1</v>
      </c>
      <c r="H92" s="10">
        <f>ROUND(G92*8/$D$89,4)</f>
        <v>4.2700000000000002E-2</v>
      </c>
      <c r="I92" s="10">
        <v>22.66</v>
      </c>
      <c r="J92" s="12">
        <f>ROUND(H92*I92,2)</f>
        <v>0.97</v>
      </c>
      <c r="K92">
        <v>47</v>
      </c>
      <c r="N92" s="9"/>
    </row>
    <row r="93" spans="1:14">
      <c r="B93" t="s">
        <v>302</v>
      </c>
      <c r="F93" s="8" t="s">
        <v>300</v>
      </c>
      <c r="G93" s="9">
        <v>1</v>
      </c>
      <c r="H93" s="10">
        <f>ROUND(G93*8/$D$89,4)</f>
        <v>4.2700000000000002E-2</v>
      </c>
      <c r="I93" s="10">
        <v>20.51</v>
      </c>
      <c r="J93" s="12">
        <f>ROUND(H93*I93,2)</f>
        <v>0.88</v>
      </c>
      <c r="K93">
        <v>47</v>
      </c>
      <c r="N93" s="9"/>
    </row>
    <row r="94" spans="1:14">
      <c r="F94" s="8"/>
      <c r="G94" s="9"/>
      <c r="H94" s="10"/>
      <c r="I94" s="10"/>
      <c r="J94" s="6">
        <f>ROUND(SUM(J92:J93),2)</f>
        <v>1.85</v>
      </c>
    </row>
    <row r="95" spans="1:14">
      <c r="B95" s="7" t="s">
        <v>318</v>
      </c>
      <c r="I95" s="10"/>
      <c r="J95" s="12"/>
    </row>
    <row r="96" spans="1:14">
      <c r="B96" t="s">
        <v>319</v>
      </c>
      <c r="F96" s="8" t="s">
        <v>320</v>
      </c>
      <c r="H96" s="10">
        <v>3</v>
      </c>
      <c r="I96" s="10">
        <f>J94</f>
        <v>1.85</v>
      </c>
      <c r="J96" s="12">
        <f>ROUND(H96%*I96,2)</f>
        <v>0.06</v>
      </c>
      <c r="K96">
        <v>37</v>
      </c>
    </row>
    <row r="97" spans="1:11">
      <c r="B97" t="s">
        <v>670</v>
      </c>
      <c r="F97" s="8" t="s">
        <v>347</v>
      </c>
      <c r="G97" s="9">
        <v>1</v>
      </c>
      <c r="H97" s="10">
        <f>ROUND(G97*8/$D$89,4)</f>
        <v>4.2700000000000002E-2</v>
      </c>
      <c r="I97" s="308">
        <v>118.64</v>
      </c>
      <c r="J97" s="12">
        <f>ROUND(H97*I97,2)</f>
        <v>5.07</v>
      </c>
      <c r="K97">
        <v>48</v>
      </c>
    </row>
    <row r="98" spans="1:11">
      <c r="B98" t="s">
        <v>671</v>
      </c>
      <c r="F98" s="8" t="s">
        <v>347</v>
      </c>
      <c r="G98" s="9">
        <v>2</v>
      </c>
      <c r="H98" s="10">
        <f>ROUND(G98*8/$D$89,4)</f>
        <v>8.5300000000000001E-2</v>
      </c>
      <c r="I98" s="308">
        <v>186.44</v>
      </c>
      <c r="J98" s="12">
        <f>ROUND(H98*I98,2)</f>
        <v>15.9</v>
      </c>
      <c r="K98">
        <v>48</v>
      </c>
    </row>
    <row r="99" spans="1:11">
      <c r="A99" s="14"/>
      <c r="B99" s="14"/>
      <c r="C99" s="14"/>
      <c r="D99" s="14"/>
      <c r="E99" s="14"/>
      <c r="F99" s="14"/>
      <c r="G99" s="14"/>
      <c r="H99" s="14"/>
      <c r="I99" s="15"/>
      <c r="J99" s="16">
        <f>ROUND(SUM(J96:J98),2)</f>
        <v>21.03</v>
      </c>
    </row>
    <row r="100" spans="1:11">
      <c r="I100" s="2"/>
      <c r="J100" s="6"/>
    </row>
    <row r="101" spans="1:11">
      <c r="A101" s="2" t="s">
        <v>286</v>
      </c>
      <c r="B101" s="2" t="str">
        <f>ESTRUCTURA!A12</f>
        <v>02.01.08</v>
      </c>
      <c r="C101" s="2" t="s">
        <v>481</v>
      </c>
      <c r="E101" s="2"/>
      <c r="F101" s="2"/>
      <c r="G101" s="2"/>
      <c r="H101" s="2"/>
      <c r="I101" s="2"/>
    </row>
    <row r="102" spans="1:11">
      <c r="A102" s="2" t="s">
        <v>287</v>
      </c>
      <c r="B102" s="2" t="s">
        <v>288</v>
      </c>
      <c r="C102" s="4" t="s">
        <v>289</v>
      </c>
      <c r="D102" s="5">
        <v>500</v>
      </c>
      <c r="E102" s="4" t="s">
        <v>290</v>
      </c>
      <c r="F102" s="5">
        <f>D102</f>
        <v>500</v>
      </c>
      <c r="G102" s="2" t="s">
        <v>291</v>
      </c>
      <c r="I102" s="4" t="s">
        <v>142</v>
      </c>
      <c r="J102" s="6">
        <f>J108+J114</f>
        <v>7.99</v>
      </c>
    </row>
    <row r="103" spans="1:11">
      <c r="A103" s="2" t="s">
        <v>292</v>
      </c>
      <c r="B103" s="2" t="s">
        <v>293</v>
      </c>
      <c r="F103" s="4" t="s">
        <v>127</v>
      </c>
      <c r="G103" s="4" t="s">
        <v>294</v>
      </c>
      <c r="H103" s="4" t="s">
        <v>295</v>
      </c>
      <c r="I103" s="4" t="s">
        <v>296</v>
      </c>
      <c r="J103" s="4" t="s">
        <v>297</v>
      </c>
    </row>
    <row r="104" spans="1:11">
      <c r="B104" s="7" t="s">
        <v>298</v>
      </c>
    </row>
    <row r="105" spans="1:11">
      <c r="B105" t="s">
        <v>659</v>
      </c>
      <c r="F105" s="8" t="s">
        <v>300</v>
      </c>
      <c r="G105" s="9">
        <v>1</v>
      </c>
      <c r="H105" s="10">
        <f>ROUND(G105*8/$D$102,4)</f>
        <v>1.6E-2</v>
      </c>
      <c r="I105" s="10">
        <v>34.729999999999997</v>
      </c>
      <c r="J105" s="12">
        <f>ROUND(H105*I105,2)</f>
        <v>0.56000000000000005</v>
      </c>
      <c r="K105">
        <v>47</v>
      </c>
    </row>
    <row r="106" spans="1:11">
      <c r="B106" t="s">
        <v>301</v>
      </c>
      <c r="F106" s="8" t="s">
        <v>300</v>
      </c>
      <c r="G106" s="9">
        <v>1</v>
      </c>
      <c r="H106" s="10">
        <f>ROUND(G106*8/$D$102,4)</f>
        <v>1.6E-2</v>
      </c>
      <c r="I106" s="10">
        <v>22.66</v>
      </c>
      <c r="J106" s="12">
        <f>ROUND(H106*I106,2)</f>
        <v>0.36</v>
      </c>
      <c r="K106">
        <v>47</v>
      </c>
    </row>
    <row r="107" spans="1:11">
      <c r="B107" t="s">
        <v>302</v>
      </c>
      <c r="F107" s="8" t="s">
        <v>300</v>
      </c>
      <c r="G107" s="9">
        <v>3</v>
      </c>
      <c r="H107" s="10">
        <f>ROUND(G107*8/$D$102,4)</f>
        <v>4.8000000000000001E-2</v>
      </c>
      <c r="I107" s="10">
        <v>20.51</v>
      </c>
      <c r="J107" s="12">
        <f>ROUND(H107*I107,2)</f>
        <v>0.98</v>
      </c>
      <c r="K107">
        <v>47</v>
      </c>
    </row>
    <row r="108" spans="1:11">
      <c r="F108" s="8"/>
      <c r="I108" s="10"/>
      <c r="J108" s="6">
        <f>ROUND(SUM(J105:J107),2)</f>
        <v>1.9</v>
      </c>
    </row>
    <row r="109" spans="1:11">
      <c r="B109" s="7" t="s">
        <v>327</v>
      </c>
      <c r="F109" s="8"/>
      <c r="G109" s="9"/>
      <c r="I109" s="10"/>
    </row>
    <row r="110" spans="1:11">
      <c r="B110" t="s">
        <v>319</v>
      </c>
      <c r="F110" s="8" t="s">
        <v>320</v>
      </c>
      <c r="H110" s="10">
        <v>5</v>
      </c>
      <c r="I110" s="10">
        <f>J108</f>
        <v>1.9</v>
      </c>
      <c r="J110" s="12">
        <f>ROUND(H110%*I110,2)</f>
        <v>0.1</v>
      </c>
      <c r="K110">
        <v>37</v>
      </c>
    </row>
    <row r="111" spans="1:11">
      <c r="B111" t="s">
        <v>665</v>
      </c>
      <c r="F111" s="8" t="s">
        <v>347</v>
      </c>
      <c r="G111" s="9">
        <v>1</v>
      </c>
      <c r="H111" s="10">
        <f>ROUND(G111*8/$D$102,4)</f>
        <v>1.6E-2</v>
      </c>
      <c r="I111" s="10">
        <v>17.47</v>
      </c>
      <c r="J111" s="12">
        <f>ROUND(H111*I111,2)</f>
        <v>0.28000000000000003</v>
      </c>
      <c r="K111">
        <v>49</v>
      </c>
    </row>
    <row r="112" spans="1:11">
      <c r="B112" t="s">
        <v>667</v>
      </c>
      <c r="F112" s="8" t="s">
        <v>347</v>
      </c>
      <c r="G112" s="9">
        <v>1</v>
      </c>
      <c r="H112" s="10">
        <f>ROUND(G112*8/$D$102,4)</f>
        <v>1.6E-2</v>
      </c>
      <c r="I112" s="10">
        <v>136.06</v>
      </c>
      <c r="J112" s="12">
        <f>ROUND(H112*I112,2)</f>
        <v>2.1800000000000002</v>
      </c>
      <c r="K112">
        <v>49</v>
      </c>
    </row>
    <row r="113" spans="1:11">
      <c r="B113" t="s">
        <v>668</v>
      </c>
      <c r="C113" s="220"/>
      <c r="D113" s="220"/>
      <c r="E113" s="220"/>
      <c r="F113" s="8" t="s">
        <v>347</v>
      </c>
      <c r="G113" s="9">
        <v>1</v>
      </c>
      <c r="H113" s="10">
        <f>ROUND(G113*8/$D$102,4)</f>
        <v>1.6E-2</v>
      </c>
      <c r="I113" s="10">
        <v>220.52</v>
      </c>
      <c r="J113" s="12">
        <f>ROUND(H113*I113,2)</f>
        <v>3.53</v>
      </c>
      <c r="K113">
        <v>48</v>
      </c>
    </row>
    <row r="114" spans="1:11">
      <c r="A114" s="14"/>
      <c r="B114" s="14"/>
      <c r="C114" s="14"/>
      <c r="D114" s="14"/>
      <c r="E114" s="14"/>
      <c r="F114" s="14"/>
      <c r="G114" s="14"/>
      <c r="H114" s="14"/>
      <c r="I114" s="14"/>
      <c r="J114" s="16">
        <f>ROUND(SUM(J110:J113),2)</f>
        <v>6.09</v>
      </c>
    </row>
    <row r="115" spans="1:11">
      <c r="I115" s="2"/>
      <c r="J115" s="6"/>
    </row>
    <row r="116" spans="1:11">
      <c r="A116" s="2" t="s">
        <v>286</v>
      </c>
      <c r="B116" s="2" t="str">
        <f>ESTRUCTURA!A13</f>
        <v>02.01.09</v>
      </c>
      <c r="C116" s="2" t="s">
        <v>483</v>
      </c>
      <c r="D116" s="2"/>
      <c r="E116" s="2"/>
      <c r="F116" s="2"/>
      <c r="G116" s="2"/>
      <c r="H116" s="2"/>
      <c r="I116" s="2"/>
    </row>
    <row r="117" spans="1:11">
      <c r="A117" s="2" t="s">
        <v>287</v>
      </c>
      <c r="B117" s="2" t="s">
        <v>335</v>
      </c>
      <c r="C117" s="4" t="s">
        <v>289</v>
      </c>
      <c r="D117" s="5">
        <v>25</v>
      </c>
      <c r="E117" s="4" t="s">
        <v>290</v>
      </c>
      <c r="F117" s="5">
        <f>D117</f>
        <v>25</v>
      </c>
      <c r="G117" s="2" t="s">
        <v>291</v>
      </c>
      <c r="I117" s="4" t="s">
        <v>158</v>
      </c>
      <c r="J117" s="6">
        <f>J123+J127+J131</f>
        <v>76.88</v>
      </c>
    </row>
    <row r="118" spans="1:11">
      <c r="A118" s="2" t="s">
        <v>292</v>
      </c>
      <c r="B118" s="2" t="s">
        <v>293</v>
      </c>
      <c r="F118" s="4" t="s">
        <v>127</v>
      </c>
      <c r="G118" s="4" t="s">
        <v>294</v>
      </c>
      <c r="H118" s="4" t="s">
        <v>295</v>
      </c>
      <c r="I118" s="4" t="s">
        <v>296</v>
      </c>
      <c r="J118" s="4" t="s">
        <v>297</v>
      </c>
    </row>
    <row r="119" spans="1:11">
      <c r="B119" s="7" t="s">
        <v>298</v>
      </c>
    </row>
    <row r="120" spans="1:11">
      <c r="B120" t="s">
        <v>659</v>
      </c>
      <c r="F120" s="8" t="s">
        <v>300</v>
      </c>
      <c r="G120" s="9">
        <v>0.1</v>
      </c>
      <c r="H120" s="10">
        <f>ROUND(G120*8/$D$117,4)</f>
        <v>3.2000000000000001E-2</v>
      </c>
      <c r="I120" s="10">
        <v>34.729999999999997</v>
      </c>
      <c r="J120" s="12">
        <f>ROUND(H120*I120,2)</f>
        <v>1.1100000000000001</v>
      </c>
      <c r="K120">
        <v>47</v>
      </c>
    </row>
    <row r="121" spans="1:11">
      <c r="B121" t="s">
        <v>661</v>
      </c>
      <c r="F121" s="8" t="s">
        <v>300</v>
      </c>
      <c r="G121" s="9">
        <v>1</v>
      </c>
      <c r="H121" s="10">
        <f t="shared" ref="H121:H122" si="16">ROUND(G121*8/$D$117,4)</f>
        <v>0.32</v>
      </c>
      <c r="I121" s="10">
        <v>29.94</v>
      </c>
      <c r="J121" s="12">
        <f t="shared" ref="J121:J122" si="17">ROUND(H121*I121,2)</f>
        <v>9.58</v>
      </c>
      <c r="K121">
        <v>47</v>
      </c>
    </row>
    <row r="122" spans="1:11">
      <c r="B122" t="s">
        <v>302</v>
      </c>
      <c r="F122" s="8" t="s">
        <v>300</v>
      </c>
      <c r="G122" s="9">
        <v>2</v>
      </c>
      <c r="H122" s="10">
        <f t="shared" si="16"/>
        <v>0.64</v>
      </c>
      <c r="I122" s="10">
        <v>20.51</v>
      </c>
      <c r="J122" s="12">
        <f t="shared" si="17"/>
        <v>13.13</v>
      </c>
      <c r="K122">
        <v>47</v>
      </c>
    </row>
    <row r="123" spans="1:11">
      <c r="F123" s="8"/>
      <c r="I123" s="10"/>
      <c r="J123" s="6">
        <f>ROUND(SUM(J120:J122),2)</f>
        <v>23.82</v>
      </c>
    </row>
    <row r="124" spans="1:11">
      <c r="B124" s="7" t="s">
        <v>303</v>
      </c>
      <c r="F124" s="8"/>
      <c r="H124" s="10"/>
      <c r="I124" s="10"/>
    </row>
    <row r="125" spans="1:11">
      <c r="B125" t="s">
        <v>672</v>
      </c>
      <c r="F125" s="8" t="s">
        <v>212</v>
      </c>
      <c r="H125" s="10">
        <v>0.08</v>
      </c>
      <c r="I125" s="10">
        <v>6.14</v>
      </c>
      <c r="J125" s="12">
        <f>ROUND(H125*I125,2)</f>
        <v>0.49</v>
      </c>
      <c r="K125">
        <v>30</v>
      </c>
    </row>
    <row r="126" spans="1:11">
      <c r="B126" t="s">
        <v>663</v>
      </c>
      <c r="F126" s="8" t="s">
        <v>212</v>
      </c>
      <c r="H126" s="10">
        <v>1.05</v>
      </c>
      <c r="I126" s="10">
        <v>44.07</v>
      </c>
      <c r="J126" s="12">
        <f t="shared" ref="J126" si="18">ROUND(H126*I126,2)</f>
        <v>46.27</v>
      </c>
      <c r="K126">
        <v>5</v>
      </c>
    </row>
    <row r="127" spans="1:11">
      <c r="F127" s="8"/>
      <c r="H127" s="10"/>
      <c r="I127" s="10"/>
      <c r="J127" s="6">
        <f>ROUND(SUM(J125:J126),2)</f>
        <v>46.76</v>
      </c>
    </row>
    <row r="128" spans="1:11">
      <c r="B128" s="7" t="s">
        <v>327</v>
      </c>
      <c r="F128" s="8"/>
      <c r="G128" s="9"/>
      <c r="I128" s="10"/>
    </row>
    <row r="129" spans="1:11">
      <c r="B129" t="s">
        <v>319</v>
      </c>
      <c r="F129" s="8" t="s">
        <v>320</v>
      </c>
      <c r="G129" s="9"/>
      <c r="H129" s="10">
        <v>3</v>
      </c>
      <c r="I129" s="10">
        <f>J123</f>
        <v>23.82</v>
      </c>
      <c r="J129" s="12">
        <f>ROUND(H129%*I129,2)</f>
        <v>0.71</v>
      </c>
      <c r="K129">
        <v>37</v>
      </c>
    </row>
    <row r="130" spans="1:11">
      <c r="B130" t="s">
        <v>665</v>
      </c>
      <c r="F130" s="8" t="s">
        <v>347</v>
      </c>
      <c r="G130" s="9">
        <v>1</v>
      </c>
      <c r="H130" s="10">
        <f t="shared" ref="H130" si="19">ROUND(G130*8/$D$117,4)</f>
        <v>0.32</v>
      </c>
      <c r="I130" s="10">
        <v>17.47</v>
      </c>
      <c r="J130" s="12">
        <f t="shared" ref="J130" si="20">ROUND(H130*I130,2)</f>
        <v>5.59</v>
      </c>
      <c r="K130">
        <v>49</v>
      </c>
    </row>
    <row r="131" spans="1:11">
      <c r="A131" s="14"/>
      <c r="B131" s="14"/>
      <c r="C131" s="14"/>
      <c r="D131" s="14"/>
      <c r="E131" s="14"/>
      <c r="F131" s="14"/>
      <c r="G131" s="14"/>
      <c r="H131" s="14"/>
      <c r="I131" s="14"/>
      <c r="J131" s="16">
        <f>ROUND(SUM(J129:J130),2)</f>
        <v>6.3</v>
      </c>
    </row>
    <row r="132" spans="1:11">
      <c r="I132" s="2"/>
      <c r="J132" s="6"/>
    </row>
    <row r="133" spans="1:11">
      <c r="I133" s="2"/>
      <c r="J133" s="6"/>
    </row>
    <row r="134" spans="1:11">
      <c r="I134" s="2"/>
      <c r="J134" s="6"/>
    </row>
    <row r="135" spans="1:11">
      <c r="I135" s="2"/>
      <c r="J135" s="6"/>
    </row>
    <row r="136" spans="1:11">
      <c r="I136" s="2"/>
      <c r="J136" s="6"/>
    </row>
    <row r="137" spans="1:11">
      <c r="I137" s="2"/>
      <c r="J137" s="6"/>
    </row>
    <row r="138" spans="1:11">
      <c r="A138" s="31" t="s">
        <v>286</v>
      </c>
      <c r="B138" s="2" t="str">
        <f>ESTRUCTURA!A16</f>
        <v>02.02.01.01</v>
      </c>
      <c r="C138" s="244" t="s">
        <v>488</v>
      </c>
      <c r="D138" s="31"/>
    </row>
    <row r="139" spans="1:11">
      <c r="A139" s="31" t="s">
        <v>287</v>
      </c>
      <c r="B139" s="31" t="s">
        <v>288</v>
      </c>
      <c r="C139" s="32" t="s">
        <v>289</v>
      </c>
      <c r="D139" s="33">
        <v>50</v>
      </c>
      <c r="E139" s="32" t="s">
        <v>290</v>
      </c>
      <c r="F139" s="33">
        <f>D139</f>
        <v>50</v>
      </c>
      <c r="G139" s="31" t="s">
        <v>291</v>
      </c>
      <c r="I139" s="32" t="s">
        <v>142</v>
      </c>
      <c r="J139" s="34">
        <f>J147+J154+J158</f>
        <v>237.35000000000002</v>
      </c>
    </row>
    <row r="140" spans="1:11">
      <c r="A140" s="31" t="s">
        <v>292</v>
      </c>
      <c r="B140" s="31" t="s">
        <v>293</v>
      </c>
      <c r="F140" s="32" t="s">
        <v>127</v>
      </c>
      <c r="G140" s="32" t="s">
        <v>294</v>
      </c>
      <c r="H140" s="32" t="s">
        <v>295</v>
      </c>
      <c r="I140" s="32" t="s">
        <v>296</v>
      </c>
      <c r="J140" s="32" t="s">
        <v>297</v>
      </c>
    </row>
    <row r="141" spans="1:11">
      <c r="B141" s="35" t="s">
        <v>298</v>
      </c>
    </row>
    <row r="142" spans="1:11">
      <c r="B142" t="s">
        <v>659</v>
      </c>
      <c r="F142" s="8" t="s">
        <v>300</v>
      </c>
      <c r="G142" s="9">
        <v>0.1</v>
      </c>
      <c r="H142" s="10">
        <f>ROUND(G142*8/$D$139,4)</f>
        <v>1.6E-2</v>
      </c>
      <c r="I142" s="10">
        <v>34.729999999999997</v>
      </c>
      <c r="J142" s="12">
        <f>ROUND(H142*I142,2)</f>
        <v>0.56000000000000005</v>
      </c>
      <c r="K142">
        <v>47</v>
      </c>
    </row>
    <row r="143" spans="1:11">
      <c r="B143" t="s">
        <v>299</v>
      </c>
      <c r="F143" s="8" t="s">
        <v>300</v>
      </c>
      <c r="G143" s="9">
        <v>1</v>
      </c>
      <c r="H143" s="10">
        <f t="shared" ref="H143:H146" si="21">ROUND(G143*8/$D$139,4)</f>
        <v>0.16</v>
      </c>
      <c r="I143" s="10">
        <v>28.94</v>
      </c>
      <c r="J143" s="12">
        <f t="shared" ref="J143:J146" si="22">ROUND(H143*I143,2)</f>
        <v>4.63</v>
      </c>
      <c r="K143">
        <v>47</v>
      </c>
    </row>
    <row r="144" spans="1:11">
      <c r="B144" t="s">
        <v>301</v>
      </c>
      <c r="F144" s="8" t="s">
        <v>300</v>
      </c>
      <c r="G144" s="9">
        <v>2</v>
      </c>
      <c r="H144" s="10">
        <f t="shared" si="21"/>
        <v>0.32</v>
      </c>
      <c r="I144" s="10">
        <v>22.66</v>
      </c>
      <c r="J144" s="12">
        <f t="shared" si="22"/>
        <v>7.25</v>
      </c>
      <c r="K144">
        <v>47</v>
      </c>
    </row>
    <row r="145" spans="1:11">
      <c r="B145" t="s">
        <v>302</v>
      </c>
      <c r="F145" s="8" t="s">
        <v>300</v>
      </c>
      <c r="G145" s="9">
        <v>5</v>
      </c>
      <c r="H145" s="10">
        <f t="shared" si="21"/>
        <v>0.8</v>
      </c>
      <c r="I145" s="10">
        <v>20.51</v>
      </c>
      <c r="J145" s="12">
        <f t="shared" si="22"/>
        <v>16.41</v>
      </c>
      <c r="K145">
        <v>47</v>
      </c>
    </row>
    <row r="146" spans="1:11">
      <c r="B146" t="s">
        <v>661</v>
      </c>
      <c r="F146" s="8" t="s">
        <v>300</v>
      </c>
      <c r="G146" s="9">
        <v>1</v>
      </c>
      <c r="H146" s="10">
        <f t="shared" si="21"/>
        <v>0.16</v>
      </c>
      <c r="I146" s="10">
        <v>29.94</v>
      </c>
      <c r="J146" s="12">
        <f t="shared" si="22"/>
        <v>4.79</v>
      </c>
      <c r="K146">
        <v>47</v>
      </c>
    </row>
    <row r="147" spans="1:11">
      <c r="F147" s="8"/>
      <c r="G147" s="9"/>
      <c r="H147" s="10"/>
      <c r="I147" s="10"/>
      <c r="J147" s="34">
        <f>ROUND(SUM(J142:J146),2)</f>
        <v>33.64</v>
      </c>
    </row>
    <row r="148" spans="1:11">
      <c r="B148" s="35" t="s">
        <v>662</v>
      </c>
      <c r="F148" s="8"/>
      <c r="G148" s="9"/>
      <c r="H148" s="10"/>
      <c r="I148" s="10"/>
      <c r="J148" s="12"/>
    </row>
    <row r="149" spans="1:11">
      <c r="B149" t="s">
        <v>315</v>
      </c>
      <c r="F149" s="8" t="s">
        <v>316</v>
      </c>
      <c r="H149" s="10">
        <v>3.8</v>
      </c>
      <c r="I149" s="10">
        <v>24.52</v>
      </c>
      <c r="J149" s="12">
        <f t="shared" ref="J149:J153" si="23">ROUND(H149*I149,2)</f>
        <v>93.18</v>
      </c>
      <c r="K149">
        <v>21</v>
      </c>
    </row>
    <row r="150" spans="1:11">
      <c r="B150" t="s">
        <v>664</v>
      </c>
      <c r="F150" s="8" t="s">
        <v>212</v>
      </c>
      <c r="H150" s="10">
        <v>0.08</v>
      </c>
      <c r="I150" s="10">
        <v>6.14</v>
      </c>
      <c r="J150" s="12">
        <f t="shared" si="23"/>
        <v>0.49</v>
      </c>
      <c r="K150">
        <v>30</v>
      </c>
    </row>
    <row r="151" spans="1:11">
      <c r="B151" t="s">
        <v>673</v>
      </c>
      <c r="F151" s="8" t="s">
        <v>447</v>
      </c>
      <c r="H151" s="10">
        <v>0.5</v>
      </c>
      <c r="I151" s="10">
        <v>13.93</v>
      </c>
      <c r="J151" s="12">
        <f t="shared" si="23"/>
        <v>6.97</v>
      </c>
      <c r="K151">
        <v>34</v>
      </c>
    </row>
    <row r="152" spans="1:11">
      <c r="B152" t="s">
        <v>321</v>
      </c>
      <c r="F152" s="8" t="s">
        <v>212</v>
      </c>
      <c r="H152" s="10">
        <v>0.93</v>
      </c>
      <c r="I152" s="308">
        <v>70.92</v>
      </c>
      <c r="J152" s="12">
        <f t="shared" si="23"/>
        <v>65.959999999999994</v>
      </c>
    </row>
    <row r="153" spans="1:11">
      <c r="B153" t="s">
        <v>674</v>
      </c>
      <c r="F153" s="8" t="s">
        <v>212</v>
      </c>
      <c r="H153" s="10">
        <v>0.4</v>
      </c>
      <c r="I153" s="308">
        <v>80</v>
      </c>
      <c r="J153" s="12">
        <f t="shared" si="23"/>
        <v>32</v>
      </c>
      <c r="K153">
        <v>5</v>
      </c>
    </row>
    <row r="154" spans="1:11">
      <c r="F154" s="8"/>
      <c r="H154" s="10"/>
      <c r="I154" s="10"/>
      <c r="J154" s="34">
        <f>ROUND(SUM(J149:J153),2)</f>
        <v>198.6</v>
      </c>
    </row>
    <row r="155" spans="1:11">
      <c r="B155" s="35" t="s">
        <v>318</v>
      </c>
      <c r="I155" s="10"/>
    </row>
    <row r="156" spans="1:11">
      <c r="B156" t="s">
        <v>319</v>
      </c>
      <c r="F156" s="8" t="s">
        <v>320</v>
      </c>
      <c r="H156" s="10">
        <v>3</v>
      </c>
      <c r="I156" s="10">
        <f>J147</f>
        <v>33.64</v>
      </c>
      <c r="J156" s="12">
        <f>ROUND(H156%*I156,2)</f>
        <v>1.01</v>
      </c>
      <c r="K156">
        <v>37</v>
      </c>
    </row>
    <row r="157" spans="1:11">
      <c r="B157" t="s">
        <v>675</v>
      </c>
      <c r="F157" s="8" t="s">
        <v>347</v>
      </c>
      <c r="G157" s="9">
        <v>1</v>
      </c>
      <c r="H157" s="10">
        <f>ROUND(G157*8/$D$139,4)</f>
        <v>0.16</v>
      </c>
      <c r="I157" s="10">
        <v>25.63</v>
      </c>
      <c r="J157" s="12">
        <f t="shared" ref="J157" si="24">ROUND(H157*I157,2)</f>
        <v>4.0999999999999996</v>
      </c>
      <c r="K157">
        <v>48</v>
      </c>
    </row>
    <row r="158" spans="1:11">
      <c r="A158" s="14"/>
      <c r="B158" s="14"/>
      <c r="C158" s="14"/>
      <c r="D158" s="14"/>
      <c r="E158" s="14"/>
      <c r="F158" s="14"/>
      <c r="G158" s="14"/>
      <c r="H158" s="14"/>
      <c r="I158" s="14"/>
      <c r="J158" s="36">
        <f>ROUND(SUM(J156:J157),2)</f>
        <v>5.1100000000000003</v>
      </c>
    </row>
    <row r="160" spans="1:11">
      <c r="A160" s="31" t="s">
        <v>286</v>
      </c>
      <c r="B160" s="2" t="str">
        <f>ESTRUCTURA!A18</f>
        <v>02.02.02.01</v>
      </c>
      <c r="C160" s="31" t="s">
        <v>492</v>
      </c>
      <c r="D160" s="31"/>
    </row>
    <row r="161" spans="1:11">
      <c r="A161" s="31" t="s">
        <v>287</v>
      </c>
      <c r="B161" s="31" t="s">
        <v>288</v>
      </c>
      <c r="C161" s="32" t="s">
        <v>289</v>
      </c>
      <c r="D161" s="33">
        <v>50</v>
      </c>
      <c r="E161" s="32" t="s">
        <v>290</v>
      </c>
      <c r="F161" s="33">
        <f>D161</f>
        <v>50</v>
      </c>
      <c r="G161" s="31" t="s">
        <v>291</v>
      </c>
      <c r="I161" s="32" t="s">
        <v>142</v>
      </c>
      <c r="J161" s="34">
        <f>J169+J176+J180</f>
        <v>237.35000000000002</v>
      </c>
    </row>
    <row r="162" spans="1:11">
      <c r="A162" s="31" t="s">
        <v>292</v>
      </c>
      <c r="B162" s="31" t="s">
        <v>293</v>
      </c>
      <c r="F162" s="32" t="s">
        <v>127</v>
      </c>
      <c r="G162" s="32" t="s">
        <v>294</v>
      </c>
      <c r="H162" s="32" t="s">
        <v>295</v>
      </c>
      <c r="I162" s="32" t="s">
        <v>296</v>
      </c>
      <c r="J162" s="32" t="s">
        <v>297</v>
      </c>
    </row>
    <row r="163" spans="1:11">
      <c r="B163" s="35" t="s">
        <v>298</v>
      </c>
    </row>
    <row r="164" spans="1:11">
      <c r="B164" t="s">
        <v>659</v>
      </c>
      <c r="F164" s="8" t="s">
        <v>300</v>
      </c>
      <c r="G164" s="9">
        <v>0.1</v>
      </c>
      <c r="H164" s="10">
        <f>ROUND(G164*8/$D$161,4)</f>
        <v>1.6E-2</v>
      </c>
      <c r="I164" s="10">
        <v>34.729999999999997</v>
      </c>
      <c r="J164" s="12">
        <f>ROUND(H164*I164,2)</f>
        <v>0.56000000000000005</v>
      </c>
      <c r="K164">
        <v>47</v>
      </c>
    </row>
    <row r="165" spans="1:11">
      <c r="B165" t="s">
        <v>299</v>
      </c>
      <c r="F165" s="8" t="s">
        <v>300</v>
      </c>
      <c r="G165" s="9">
        <v>1</v>
      </c>
      <c r="H165" s="10">
        <f t="shared" ref="H165:H168" si="25">ROUND(G165*8/$D$161,4)</f>
        <v>0.16</v>
      </c>
      <c r="I165" s="10">
        <v>28.94</v>
      </c>
      <c r="J165" s="12">
        <f t="shared" ref="J165:J168" si="26">ROUND(H165*I165,2)</f>
        <v>4.63</v>
      </c>
      <c r="K165">
        <v>47</v>
      </c>
    </row>
    <row r="166" spans="1:11">
      <c r="B166" t="s">
        <v>301</v>
      </c>
      <c r="F166" s="8" t="s">
        <v>300</v>
      </c>
      <c r="G166" s="9">
        <v>2</v>
      </c>
      <c r="H166" s="10">
        <f t="shared" si="25"/>
        <v>0.32</v>
      </c>
      <c r="I166" s="10">
        <v>22.66</v>
      </c>
      <c r="J166" s="12">
        <f t="shared" si="26"/>
        <v>7.25</v>
      </c>
      <c r="K166">
        <v>47</v>
      </c>
    </row>
    <row r="167" spans="1:11">
      <c r="B167" t="s">
        <v>302</v>
      </c>
      <c r="F167" s="8" t="s">
        <v>300</v>
      </c>
      <c r="G167" s="9">
        <v>5</v>
      </c>
      <c r="H167" s="10">
        <f t="shared" si="25"/>
        <v>0.8</v>
      </c>
      <c r="I167" s="10">
        <v>20.51</v>
      </c>
      <c r="J167" s="12">
        <f t="shared" si="26"/>
        <v>16.41</v>
      </c>
      <c r="K167">
        <v>47</v>
      </c>
    </row>
    <row r="168" spans="1:11">
      <c r="B168" t="s">
        <v>661</v>
      </c>
      <c r="F168" s="8" t="s">
        <v>300</v>
      </c>
      <c r="G168" s="9">
        <v>1</v>
      </c>
      <c r="H168" s="10">
        <f t="shared" si="25"/>
        <v>0.16</v>
      </c>
      <c r="I168" s="10">
        <v>29.94</v>
      </c>
      <c r="J168" s="12">
        <f t="shared" si="26"/>
        <v>4.79</v>
      </c>
      <c r="K168">
        <v>47</v>
      </c>
    </row>
    <row r="169" spans="1:11">
      <c r="F169" s="8"/>
      <c r="G169" s="9"/>
      <c r="H169" s="10"/>
      <c r="I169" s="10"/>
      <c r="J169" s="34">
        <f>ROUND(SUM(J164:J168),2)</f>
        <v>33.64</v>
      </c>
    </row>
    <row r="170" spans="1:11">
      <c r="B170" s="35" t="s">
        <v>662</v>
      </c>
      <c r="F170" s="8"/>
      <c r="G170" s="9"/>
      <c r="H170" s="10"/>
      <c r="I170" s="10"/>
      <c r="J170" s="12"/>
    </row>
    <row r="171" spans="1:11">
      <c r="B171" t="s">
        <v>315</v>
      </c>
      <c r="F171" s="8" t="s">
        <v>316</v>
      </c>
      <c r="H171" s="10">
        <v>3.8</v>
      </c>
      <c r="I171" s="10">
        <v>24.52</v>
      </c>
      <c r="J171" s="12">
        <f t="shared" ref="J171:J175" si="27">ROUND(H171*I171,2)</f>
        <v>93.18</v>
      </c>
      <c r="K171">
        <v>21</v>
      </c>
    </row>
    <row r="172" spans="1:11">
      <c r="B172" t="s">
        <v>664</v>
      </c>
      <c r="F172" s="8" t="s">
        <v>212</v>
      </c>
      <c r="H172" s="10">
        <v>0.08</v>
      </c>
      <c r="I172" s="10">
        <v>6.14</v>
      </c>
      <c r="J172" s="12">
        <f t="shared" si="27"/>
        <v>0.49</v>
      </c>
      <c r="K172">
        <v>30</v>
      </c>
    </row>
    <row r="173" spans="1:11">
      <c r="B173" t="s">
        <v>673</v>
      </c>
      <c r="F173" s="8" t="s">
        <v>447</v>
      </c>
      <c r="H173" s="10">
        <v>0.5</v>
      </c>
      <c r="I173" s="10">
        <v>13.93</v>
      </c>
      <c r="J173" s="12">
        <f t="shared" si="27"/>
        <v>6.97</v>
      </c>
      <c r="K173">
        <v>34</v>
      </c>
    </row>
    <row r="174" spans="1:11">
      <c r="B174" t="s">
        <v>321</v>
      </c>
      <c r="F174" s="8" t="s">
        <v>212</v>
      </c>
      <c r="H174" s="10">
        <v>0.93</v>
      </c>
      <c r="I174" s="308">
        <v>70.92</v>
      </c>
      <c r="J174" s="12">
        <f t="shared" si="27"/>
        <v>65.959999999999994</v>
      </c>
      <c r="K174">
        <v>38</v>
      </c>
    </row>
    <row r="175" spans="1:11">
      <c r="B175" t="s">
        <v>674</v>
      </c>
      <c r="F175" s="8" t="s">
        <v>212</v>
      </c>
      <c r="H175" s="10">
        <v>0.4</v>
      </c>
      <c r="I175" s="308">
        <v>80</v>
      </c>
      <c r="J175" s="12">
        <f t="shared" si="27"/>
        <v>32</v>
      </c>
      <c r="K175">
        <v>5</v>
      </c>
    </row>
    <row r="176" spans="1:11">
      <c r="F176" s="8"/>
      <c r="H176" s="10"/>
      <c r="I176" s="10"/>
      <c r="J176" s="34">
        <f>ROUND(SUM(J171:J175),2)</f>
        <v>198.6</v>
      </c>
    </row>
    <row r="177" spans="1:11">
      <c r="B177" s="35" t="s">
        <v>318</v>
      </c>
      <c r="I177" s="10"/>
    </row>
    <row r="178" spans="1:11">
      <c r="B178" t="s">
        <v>319</v>
      </c>
      <c r="F178" s="8" t="s">
        <v>320</v>
      </c>
      <c r="H178" s="10">
        <v>3</v>
      </c>
      <c r="I178" s="10">
        <f>J169</f>
        <v>33.64</v>
      </c>
      <c r="J178" s="12">
        <f>ROUND(H178%*I178,2)</f>
        <v>1.01</v>
      </c>
      <c r="K178">
        <v>37</v>
      </c>
    </row>
    <row r="179" spans="1:11">
      <c r="B179" t="s">
        <v>675</v>
      </c>
      <c r="F179" s="8" t="s">
        <v>347</v>
      </c>
      <c r="G179" s="9">
        <v>1</v>
      </c>
      <c r="H179" s="10">
        <f t="shared" ref="H179" si="28">ROUND(G179*8/$D$161,4)</f>
        <v>0.16</v>
      </c>
      <c r="I179" s="10">
        <v>25.63</v>
      </c>
      <c r="J179" s="12">
        <f>ROUND(H179*I179,2)</f>
        <v>4.0999999999999996</v>
      </c>
      <c r="K179">
        <v>48</v>
      </c>
    </row>
    <row r="180" spans="1:11">
      <c r="A180" s="14"/>
      <c r="B180" s="14"/>
      <c r="C180" s="14"/>
      <c r="D180" s="14"/>
      <c r="E180" s="14"/>
      <c r="F180" s="14"/>
      <c r="G180" s="14"/>
      <c r="H180" s="14"/>
      <c r="I180" s="14"/>
      <c r="J180" s="36">
        <f>ROUND(SUM(J178:J179),2)</f>
        <v>5.1100000000000003</v>
      </c>
    </row>
    <row r="182" spans="1:11">
      <c r="A182" s="31" t="s">
        <v>286</v>
      </c>
      <c r="B182" s="31" t="str">
        <f>ESTRUCTURA!A20</f>
        <v>02.02.03.01</v>
      </c>
      <c r="C182" s="31" t="s">
        <v>676</v>
      </c>
      <c r="D182" s="31"/>
    </row>
    <row r="183" spans="1:11">
      <c r="A183" s="31" t="s">
        <v>287</v>
      </c>
      <c r="B183" s="31" t="s">
        <v>288</v>
      </c>
      <c r="C183" s="32" t="s">
        <v>289</v>
      </c>
      <c r="D183" s="33">
        <v>110</v>
      </c>
      <c r="E183" s="32" t="s">
        <v>290</v>
      </c>
      <c r="F183" s="33">
        <f>D183</f>
        <v>110</v>
      </c>
      <c r="G183" s="31" t="s">
        <v>291</v>
      </c>
      <c r="I183" s="32" t="s">
        <v>142</v>
      </c>
      <c r="J183" s="34">
        <f>J189+J195+J199</f>
        <v>39.159999999999997</v>
      </c>
    </row>
    <row r="184" spans="1:11">
      <c r="A184" s="31" t="s">
        <v>292</v>
      </c>
      <c r="B184" s="31" t="s">
        <v>293</v>
      </c>
      <c r="F184" s="32" t="s">
        <v>127</v>
      </c>
      <c r="G184" s="32" t="s">
        <v>294</v>
      </c>
      <c r="H184" s="32" t="s">
        <v>295</v>
      </c>
      <c r="I184" s="32" t="s">
        <v>296</v>
      </c>
      <c r="J184" s="32" t="s">
        <v>297</v>
      </c>
    </row>
    <row r="185" spans="1:11">
      <c r="B185" s="35" t="s">
        <v>298</v>
      </c>
    </row>
    <row r="186" spans="1:11">
      <c r="B186" t="s">
        <v>299</v>
      </c>
      <c r="F186" s="8" t="s">
        <v>300</v>
      </c>
      <c r="G186" s="9">
        <v>2</v>
      </c>
      <c r="H186" s="10">
        <f>ROUND(G186*8/$D$183,4)</f>
        <v>0.14549999999999999</v>
      </c>
      <c r="I186" s="10">
        <v>28.94</v>
      </c>
      <c r="J186" s="12">
        <f>ROUND(H186*I186,2)</f>
        <v>4.21</v>
      </c>
      <c r="K186">
        <v>47</v>
      </c>
    </row>
    <row r="187" spans="1:11">
      <c r="B187" t="s">
        <v>301</v>
      </c>
      <c r="F187" s="8" t="s">
        <v>300</v>
      </c>
      <c r="G187" s="9">
        <v>1</v>
      </c>
      <c r="H187" s="10">
        <f t="shared" ref="H187:H188" si="29">ROUND(G187*8/$D$183,4)</f>
        <v>7.2700000000000001E-2</v>
      </c>
      <c r="I187" s="10">
        <v>22.66</v>
      </c>
      <c r="J187" s="12">
        <f t="shared" ref="J187:J188" si="30">ROUND(H187*I187,2)</f>
        <v>1.65</v>
      </c>
      <c r="K187">
        <v>47</v>
      </c>
    </row>
    <row r="188" spans="1:11">
      <c r="B188" t="s">
        <v>302</v>
      </c>
      <c r="F188" s="8" t="s">
        <v>300</v>
      </c>
      <c r="G188" s="9">
        <v>6</v>
      </c>
      <c r="H188" s="10">
        <f t="shared" si="29"/>
        <v>0.43640000000000001</v>
      </c>
      <c r="I188" s="10">
        <v>20.51</v>
      </c>
      <c r="J188" s="12">
        <f t="shared" si="30"/>
        <v>8.9499999999999993</v>
      </c>
      <c r="K188">
        <v>47</v>
      </c>
    </row>
    <row r="189" spans="1:11">
      <c r="F189" s="8"/>
      <c r="G189" s="9"/>
      <c r="H189" s="10"/>
      <c r="I189" s="10"/>
      <c r="J189" s="34">
        <f>ROUND(SUM(J186:J188),2)</f>
        <v>14.81</v>
      </c>
    </row>
    <row r="190" spans="1:11">
      <c r="B190" s="35" t="s">
        <v>662</v>
      </c>
      <c r="F190" s="8"/>
      <c r="G190" s="9"/>
      <c r="H190" s="10"/>
      <c r="I190" s="10"/>
      <c r="J190" s="12"/>
    </row>
    <row r="191" spans="1:11">
      <c r="B191" t="s">
        <v>315</v>
      </c>
      <c r="F191" s="8" t="s">
        <v>316</v>
      </c>
      <c r="H191" s="10">
        <v>0.42</v>
      </c>
      <c r="I191" s="10">
        <v>24.52</v>
      </c>
      <c r="J191" s="12">
        <f>ROUND(H191*I191,2)</f>
        <v>10.3</v>
      </c>
      <c r="K191">
        <v>21</v>
      </c>
    </row>
    <row r="192" spans="1:11">
      <c r="B192" t="s">
        <v>664</v>
      </c>
      <c r="F192" s="8" t="s">
        <v>212</v>
      </c>
      <c r="H192" s="10">
        <v>2.5000000000000001E-2</v>
      </c>
      <c r="I192" s="10">
        <v>6.14</v>
      </c>
      <c r="J192" s="12">
        <f t="shared" ref="J192:J193" si="31">ROUND(H192*I192,2)</f>
        <v>0.15</v>
      </c>
      <c r="K192">
        <v>30</v>
      </c>
    </row>
    <row r="193" spans="1:11">
      <c r="B193" t="s">
        <v>321</v>
      </c>
      <c r="F193" s="8" t="s">
        <v>212</v>
      </c>
      <c r="H193" s="10">
        <v>0.16200000000000001</v>
      </c>
      <c r="I193" s="308">
        <v>70.92</v>
      </c>
      <c r="J193" s="12">
        <f t="shared" si="31"/>
        <v>11.49</v>
      </c>
      <c r="K193">
        <v>38</v>
      </c>
    </row>
    <row r="194" spans="1:11">
      <c r="B194" t="s">
        <v>677</v>
      </c>
      <c r="F194" s="8" t="s">
        <v>314</v>
      </c>
      <c r="H194" s="10">
        <v>0.18</v>
      </c>
      <c r="I194" s="10">
        <v>5.8</v>
      </c>
      <c r="J194" s="12">
        <f>ROUND(H194*I194,2)</f>
        <v>1.04</v>
      </c>
      <c r="K194">
        <v>43</v>
      </c>
    </row>
    <row r="195" spans="1:11">
      <c r="F195" s="8"/>
      <c r="H195" s="10"/>
      <c r="I195" s="10"/>
      <c r="J195" s="34">
        <f>ROUND(SUM(J191:J194),2)</f>
        <v>22.98</v>
      </c>
    </row>
    <row r="196" spans="1:11">
      <c r="B196" s="35" t="s">
        <v>318</v>
      </c>
      <c r="I196" s="10"/>
    </row>
    <row r="197" spans="1:11">
      <c r="B197" t="s">
        <v>319</v>
      </c>
      <c r="F197" s="8" t="s">
        <v>320</v>
      </c>
      <c r="H197" s="10">
        <v>3</v>
      </c>
      <c r="I197" s="10">
        <f>J189</f>
        <v>14.81</v>
      </c>
      <c r="J197" s="12">
        <f>ROUND(H197%*I197,2)</f>
        <v>0.44</v>
      </c>
      <c r="K197">
        <v>37</v>
      </c>
    </row>
    <row r="198" spans="1:11">
      <c r="B198" t="s">
        <v>675</v>
      </c>
      <c r="F198" s="8" t="s">
        <v>347</v>
      </c>
      <c r="G198" s="9">
        <v>0.5</v>
      </c>
      <c r="H198" s="10">
        <f>ROUND(G198*8/$D$183,4)</f>
        <v>3.6400000000000002E-2</v>
      </c>
      <c r="I198" s="10">
        <v>25.63</v>
      </c>
      <c r="J198" s="12">
        <f>ROUND(H198*I198,2)</f>
        <v>0.93</v>
      </c>
      <c r="K198">
        <v>48</v>
      </c>
    </row>
    <row r="199" spans="1:11">
      <c r="A199" s="14"/>
      <c r="B199" s="14"/>
      <c r="C199" s="14"/>
      <c r="D199" s="14"/>
      <c r="E199" s="14"/>
      <c r="F199" s="14"/>
      <c r="G199" s="14"/>
      <c r="H199" s="14"/>
      <c r="I199" s="46"/>
      <c r="J199" s="36">
        <f>ROUND(SUM(J197:J198),2)</f>
        <v>1.37</v>
      </c>
    </row>
    <row r="200" spans="1:11">
      <c r="I200" s="10"/>
      <c r="J200" s="34"/>
    </row>
    <row r="201" spans="1:11">
      <c r="A201" s="244" t="s">
        <v>286</v>
      </c>
      <c r="B201" s="244" t="str">
        <f>ESTRUCTURA!A22</f>
        <v>02.02.04.01</v>
      </c>
      <c r="C201" s="244" t="s">
        <v>678</v>
      </c>
      <c r="D201" s="244"/>
      <c r="E201" s="244"/>
      <c r="F201" s="265"/>
      <c r="G201" s="265"/>
      <c r="H201" s="265"/>
      <c r="I201" s="267"/>
      <c r="J201" s="265"/>
    </row>
    <row r="202" spans="1:11">
      <c r="A202" s="244" t="s">
        <v>287</v>
      </c>
      <c r="B202" s="244" t="s">
        <v>288</v>
      </c>
      <c r="C202" s="244" t="s">
        <v>289</v>
      </c>
      <c r="D202" s="256">
        <v>120</v>
      </c>
      <c r="E202" s="256" t="s">
        <v>290</v>
      </c>
      <c r="F202" s="256">
        <f>D202</f>
        <v>120</v>
      </c>
      <c r="G202" s="256" t="s">
        <v>291</v>
      </c>
      <c r="H202" s="244"/>
      <c r="I202" s="312" t="s">
        <v>142</v>
      </c>
      <c r="J202" s="254">
        <f>J208+J214+J218</f>
        <v>26.64</v>
      </c>
    </row>
    <row r="203" spans="1:11">
      <c r="A203" s="244" t="s">
        <v>292</v>
      </c>
      <c r="B203" s="244" t="s">
        <v>293</v>
      </c>
      <c r="C203" s="244"/>
      <c r="D203" s="266"/>
      <c r="E203" s="266"/>
      <c r="F203" s="256" t="s">
        <v>127</v>
      </c>
      <c r="G203" s="256" t="s">
        <v>294</v>
      </c>
      <c r="H203" s="244" t="s">
        <v>295</v>
      </c>
      <c r="I203" s="312" t="s">
        <v>296</v>
      </c>
      <c r="J203" s="244" t="s">
        <v>297</v>
      </c>
    </row>
    <row r="204" spans="1:11">
      <c r="A204" s="265"/>
      <c r="B204" s="245" t="s">
        <v>298</v>
      </c>
      <c r="C204" s="265"/>
      <c r="D204" s="266"/>
      <c r="E204" s="266"/>
      <c r="F204" s="266"/>
      <c r="G204" s="266"/>
      <c r="H204" s="265"/>
      <c r="I204" s="267"/>
      <c r="J204" s="265"/>
    </row>
    <row r="205" spans="1:11">
      <c r="A205" s="265"/>
      <c r="B205" s="265" t="s">
        <v>299</v>
      </c>
      <c r="C205" s="265"/>
      <c r="D205" s="266"/>
      <c r="E205" s="266"/>
      <c r="F205" s="266" t="s">
        <v>300</v>
      </c>
      <c r="G205" s="266">
        <v>2</v>
      </c>
      <c r="H205" s="267">
        <f>ROUND(G205*8/$D$202,4)</f>
        <v>0.1333</v>
      </c>
      <c r="I205" s="267">
        <v>28.94</v>
      </c>
      <c r="J205" s="268">
        <f>ROUND(H205*I205,2)</f>
        <v>3.86</v>
      </c>
      <c r="K205">
        <v>47</v>
      </c>
    </row>
    <row r="206" spans="1:11">
      <c r="A206" s="265"/>
      <c r="B206" s="265" t="s">
        <v>301</v>
      </c>
      <c r="C206" s="265"/>
      <c r="D206" s="266"/>
      <c r="E206" s="266"/>
      <c r="F206" s="266" t="s">
        <v>300</v>
      </c>
      <c r="G206" s="266">
        <v>2</v>
      </c>
      <c r="H206" s="267">
        <f t="shared" ref="H206:H207" si="32">ROUND(G206*8/$D$202,4)</f>
        <v>0.1333</v>
      </c>
      <c r="I206" s="267">
        <v>22.66</v>
      </c>
      <c r="J206" s="268">
        <f t="shared" ref="J206:J207" si="33">ROUND(H206*I206,2)</f>
        <v>3.02</v>
      </c>
      <c r="K206">
        <v>47</v>
      </c>
    </row>
    <row r="207" spans="1:11">
      <c r="A207" s="265"/>
      <c r="B207" s="265" t="s">
        <v>302</v>
      </c>
      <c r="C207" s="265"/>
      <c r="D207" s="266"/>
      <c r="E207" s="266"/>
      <c r="F207" s="266" t="s">
        <v>300</v>
      </c>
      <c r="G207" s="266">
        <v>6</v>
      </c>
      <c r="H207" s="267">
        <f t="shared" si="32"/>
        <v>0.4</v>
      </c>
      <c r="I207" s="267">
        <v>20.51</v>
      </c>
      <c r="J207" s="268">
        <f t="shared" si="33"/>
        <v>8.1999999999999993</v>
      </c>
      <c r="K207">
        <v>47</v>
      </c>
    </row>
    <row r="208" spans="1:11">
      <c r="A208" s="265"/>
      <c r="B208" s="265"/>
      <c r="C208" s="265"/>
      <c r="D208" s="266"/>
      <c r="E208" s="266"/>
      <c r="F208" s="266"/>
      <c r="G208" s="266"/>
      <c r="H208" s="267"/>
      <c r="I208" s="267"/>
      <c r="J208" s="254">
        <f>ROUND(SUM(J205:J207),2)</f>
        <v>15.08</v>
      </c>
    </row>
    <row r="209" spans="1:11">
      <c r="A209" s="265"/>
      <c r="B209" s="245" t="s">
        <v>662</v>
      </c>
      <c r="C209" s="265"/>
      <c r="D209" s="266"/>
      <c r="E209" s="266"/>
      <c r="F209" s="266"/>
      <c r="G209" s="266"/>
      <c r="H209" s="267"/>
      <c r="I209" s="267"/>
      <c r="J209" s="265"/>
    </row>
    <row r="210" spans="1:11">
      <c r="A210" s="265"/>
      <c r="B210" s="265" t="s">
        <v>315</v>
      </c>
      <c r="C210" s="265"/>
      <c r="D210" s="266"/>
      <c r="E210" s="266"/>
      <c r="F210" s="266" t="s">
        <v>316</v>
      </c>
      <c r="G210" s="266"/>
      <c r="H210" s="267">
        <v>0.19</v>
      </c>
      <c r="I210" s="267">
        <v>24.52</v>
      </c>
      <c r="J210" s="268">
        <f>ROUND(H210*I210,2)</f>
        <v>4.66</v>
      </c>
      <c r="K210">
        <v>21</v>
      </c>
    </row>
    <row r="211" spans="1:11">
      <c r="A211" s="265"/>
      <c r="B211" s="265" t="s">
        <v>664</v>
      </c>
      <c r="C211" s="265"/>
      <c r="D211" s="266"/>
      <c r="E211" s="266"/>
      <c r="F211" s="266" t="s">
        <v>212</v>
      </c>
      <c r="G211" s="266"/>
      <c r="H211" s="267">
        <v>8.0999999999999996E-3</v>
      </c>
      <c r="I211" s="267">
        <v>6.14</v>
      </c>
      <c r="J211" s="268">
        <f t="shared" ref="J211:J212" si="34">ROUND(H211*I211,2)</f>
        <v>0.05</v>
      </c>
      <c r="K211">
        <v>30</v>
      </c>
    </row>
    <row r="212" spans="1:11">
      <c r="A212" s="265"/>
      <c r="B212" s="265" t="s">
        <v>673</v>
      </c>
      <c r="C212" s="265"/>
      <c r="D212" s="266"/>
      <c r="E212" s="266"/>
      <c r="F212" s="266" t="s">
        <v>447</v>
      </c>
      <c r="G212" s="266"/>
      <c r="H212" s="267">
        <v>6.0000000000000001E-3</v>
      </c>
      <c r="I212" s="267">
        <v>13.93</v>
      </c>
      <c r="J212" s="268">
        <f t="shared" si="34"/>
        <v>0.08</v>
      </c>
      <c r="K212">
        <v>34</v>
      </c>
    </row>
    <row r="213" spans="1:11">
      <c r="A213" s="265"/>
      <c r="B213" s="265" t="s">
        <v>321</v>
      </c>
      <c r="C213" s="265"/>
      <c r="D213" s="266"/>
      <c r="E213" s="266"/>
      <c r="F213" s="266" t="s">
        <v>212</v>
      </c>
      <c r="G213" s="266"/>
      <c r="H213" s="267">
        <v>6.5000000000000002E-2</v>
      </c>
      <c r="I213" s="309">
        <v>70.92</v>
      </c>
      <c r="J213" s="268">
        <f>ROUND(H213*I213,2)</f>
        <v>4.6100000000000003</v>
      </c>
      <c r="K213">
        <v>38</v>
      </c>
    </row>
    <row r="214" spans="1:11">
      <c r="A214" s="265"/>
      <c r="B214" s="265"/>
      <c r="C214" s="265"/>
      <c r="D214" s="266"/>
      <c r="E214" s="266"/>
      <c r="F214" s="266"/>
      <c r="G214" s="266"/>
      <c r="H214" s="267"/>
      <c r="I214" s="267"/>
      <c r="J214" s="254">
        <f>ROUND(SUM(J210:J213),2)</f>
        <v>9.4</v>
      </c>
    </row>
    <row r="215" spans="1:11">
      <c r="A215" s="265"/>
      <c r="B215" s="245" t="s">
        <v>318</v>
      </c>
      <c r="C215" s="265"/>
      <c r="D215" s="266"/>
      <c r="E215" s="266"/>
      <c r="F215" s="266"/>
      <c r="G215" s="266"/>
      <c r="H215" s="267"/>
      <c r="I215" s="267"/>
      <c r="J215" s="265"/>
    </row>
    <row r="216" spans="1:11">
      <c r="A216" s="265"/>
      <c r="B216" s="265" t="s">
        <v>319</v>
      </c>
      <c r="C216" s="265"/>
      <c r="D216" s="266"/>
      <c r="E216" s="266"/>
      <c r="F216" s="266" t="s">
        <v>320</v>
      </c>
      <c r="G216" s="266"/>
      <c r="H216" s="267">
        <v>3</v>
      </c>
      <c r="I216" s="267">
        <f>J208</f>
        <v>15.08</v>
      </c>
      <c r="J216" s="268">
        <f>ROUND(H216%*I216,2)</f>
        <v>0.45</v>
      </c>
      <c r="K216">
        <v>37</v>
      </c>
    </row>
    <row r="217" spans="1:11">
      <c r="A217" s="265"/>
      <c r="B217" s="265" t="s">
        <v>675</v>
      </c>
      <c r="C217" s="265"/>
      <c r="D217" s="266"/>
      <c r="E217" s="266"/>
      <c r="F217" s="266" t="s">
        <v>347</v>
      </c>
      <c r="G217" s="266">
        <v>1</v>
      </c>
      <c r="H217" s="267">
        <f t="shared" ref="H217" si="35">ROUND(G217*8/$D$202,4)</f>
        <v>6.6699999999999995E-2</v>
      </c>
      <c r="I217" s="267">
        <v>25.63</v>
      </c>
      <c r="J217" s="268">
        <f>ROUND(H217*I217,2)</f>
        <v>1.71</v>
      </c>
      <c r="K217">
        <v>48</v>
      </c>
    </row>
    <row r="218" spans="1:11">
      <c r="A218" s="269" t="s">
        <v>679</v>
      </c>
      <c r="B218" s="269" t="s">
        <v>679</v>
      </c>
      <c r="C218" s="269" t="s">
        <v>679</v>
      </c>
      <c r="D218" s="269" t="s">
        <v>679</v>
      </c>
      <c r="E218" s="269" t="s">
        <v>679</v>
      </c>
      <c r="F218" s="269" t="s">
        <v>679</v>
      </c>
      <c r="G218" s="269" t="s">
        <v>679</v>
      </c>
      <c r="H218" s="269" t="s">
        <v>679</v>
      </c>
      <c r="I218" s="270" t="s">
        <v>679</v>
      </c>
      <c r="J218" s="255">
        <f>ROUND(SUM(J216:J217),2)</f>
        <v>2.16</v>
      </c>
    </row>
    <row r="219" spans="1:11">
      <c r="A219" s="265"/>
      <c r="B219" s="265"/>
      <c r="C219" s="265"/>
      <c r="D219" s="265"/>
      <c r="E219" s="265"/>
      <c r="F219" s="265"/>
      <c r="G219" s="265"/>
      <c r="H219" s="265"/>
      <c r="I219" s="267"/>
      <c r="J219" s="254"/>
    </row>
    <row r="220" spans="1:11">
      <c r="A220" s="31" t="s">
        <v>286</v>
      </c>
      <c r="B220" s="31" t="str">
        <f>ESTRUCTURA!A25</f>
        <v>02.03.01.01</v>
      </c>
      <c r="C220" s="31" t="s">
        <v>505</v>
      </c>
      <c r="D220" s="31"/>
      <c r="I220" s="10"/>
    </row>
    <row r="221" spans="1:11">
      <c r="A221" s="31" t="s">
        <v>287</v>
      </c>
      <c r="B221" s="31" t="s">
        <v>425</v>
      </c>
      <c r="C221" s="32" t="s">
        <v>289</v>
      </c>
      <c r="D221" s="33">
        <v>25</v>
      </c>
      <c r="E221" s="32" t="s">
        <v>290</v>
      </c>
      <c r="F221" s="33">
        <f>D221</f>
        <v>25</v>
      </c>
      <c r="G221" s="31" t="s">
        <v>291</v>
      </c>
      <c r="I221" s="305" t="s">
        <v>212</v>
      </c>
      <c r="J221" s="34">
        <f>J227+J235+J240</f>
        <v>424.08000000000004</v>
      </c>
    </row>
    <row r="222" spans="1:11">
      <c r="A222" s="31" t="s">
        <v>292</v>
      </c>
      <c r="B222" s="31" t="s">
        <v>293</v>
      </c>
      <c r="F222" s="32" t="s">
        <v>127</v>
      </c>
      <c r="G222" s="32" t="s">
        <v>294</v>
      </c>
      <c r="H222" s="32" t="s">
        <v>295</v>
      </c>
      <c r="I222" s="305" t="s">
        <v>296</v>
      </c>
      <c r="J222" s="32" t="s">
        <v>297</v>
      </c>
    </row>
    <row r="223" spans="1:11">
      <c r="B223" s="35" t="s">
        <v>298</v>
      </c>
      <c r="I223" s="10"/>
    </row>
    <row r="224" spans="1:11">
      <c r="B224" t="s">
        <v>299</v>
      </c>
      <c r="F224" s="8" t="s">
        <v>300</v>
      </c>
      <c r="G224" s="9">
        <v>2</v>
      </c>
      <c r="H224" s="10">
        <f>ROUND(G224*8/$D$221,4)</f>
        <v>0.64</v>
      </c>
      <c r="I224" s="10">
        <v>28.94</v>
      </c>
      <c r="J224" s="12">
        <f>ROUND(H224*I224,2)</f>
        <v>18.52</v>
      </c>
      <c r="K224">
        <v>47</v>
      </c>
    </row>
    <row r="225" spans="1:11">
      <c r="B225" t="s">
        <v>301</v>
      </c>
      <c r="F225" s="8" t="s">
        <v>300</v>
      </c>
      <c r="G225" s="9">
        <v>2</v>
      </c>
      <c r="H225" s="10">
        <f t="shared" ref="H225:H226" si="36">ROUND(G225*8/$D$221,4)</f>
        <v>0.64</v>
      </c>
      <c r="I225" s="10">
        <v>22.66</v>
      </c>
      <c r="J225" s="12">
        <f t="shared" ref="J225:J226" si="37">ROUND(H225*I225,2)</f>
        <v>14.5</v>
      </c>
      <c r="K225">
        <v>47</v>
      </c>
    </row>
    <row r="226" spans="1:11">
      <c r="B226" t="s">
        <v>302</v>
      </c>
      <c r="F226" s="8" t="s">
        <v>300</v>
      </c>
      <c r="G226" s="9">
        <v>6</v>
      </c>
      <c r="H226" s="10">
        <f t="shared" si="36"/>
        <v>1.92</v>
      </c>
      <c r="I226" s="10">
        <v>20.51</v>
      </c>
      <c r="J226" s="12">
        <f t="shared" si="37"/>
        <v>39.380000000000003</v>
      </c>
      <c r="K226">
        <v>47</v>
      </c>
    </row>
    <row r="227" spans="1:11">
      <c r="F227" s="8"/>
      <c r="G227" s="9"/>
      <c r="H227" s="10"/>
      <c r="I227" s="10"/>
      <c r="J227" s="34">
        <f>ROUND(SUM(J224:J226),2)</f>
        <v>72.400000000000006</v>
      </c>
    </row>
    <row r="228" spans="1:11">
      <c r="B228" s="35" t="s">
        <v>662</v>
      </c>
      <c r="F228" s="8"/>
      <c r="G228" s="9"/>
      <c r="H228" s="10"/>
      <c r="I228" s="10"/>
      <c r="J228" s="12"/>
    </row>
    <row r="229" spans="1:11">
      <c r="B229" t="s">
        <v>680</v>
      </c>
      <c r="F229" s="8" t="s">
        <v>212</v>
      </c>
      <c r="H229" s="10">
        <v>0.53</v>
      </c>
      <c r="I229" s="10">
        <v>55.08</v>
      </c>
      <c r="J229" s="12">
        <f>ROUND(H229*I229,2)</f>
        <v>29.19</v>
      </c>
      <c r="K229">
        <v>5</v>
      </c>
    </row>
    <row r="230" spans="1:11">
      <c r="B230" t="s">
        <v>681</v>
      </c>
      <c r="F230" s="8" t="s">
        <v>212</v>
      </c>
      <c r="H230" s="10">
        <v>0.52</v>
      </c>
      <c r="I230" s="10">
        <v>47</v>
      </c>
      <c r="J230" s="12">
        <f t="shared" ref="J230:J234" si="38">ROUND(H230*I230,2)</f>
        <v>24.44</v>
      </c>
      <c r="K230">
        <v>4</v>
      </c>
    </row>
    <row r="231" spans="1:11">
      <c r="B231" t="s">
        <v>315</v>
      </c>
      <c r="F231" s="8" t="s">
        <v>316</v>
      </c>
      <c r="H231" s="10">
        <v>9.73</v>
      </c>
      <c r="I231" s="10">
        <v>24.52</v>
      </c>
      <c r="J231" s="12">
        <f t="shared" si="38"/>
        <v>238.58</v>
      </c>
      <c r="K231">
        <v>21</v>
      </c>
    </row>
    <row r="232" spans="1:11">
      <c r="B232" t="s">
        <v>664</v>
      </c>
      <c r="F232" s="8" t="s">
        <v>212</v>
      </c>
      <c r="H232" s="10">
        <v>0.186</v>
      </c>
      <c r="I232" s="10">
        <v>6.14</v>
      </c>
      <c r="J232" s="12">
        <f>ROUND(H232*I232,2)</f>
        <v>1.1399999999999999</v>
      </c>
      <c r="K232">
        <v>30</v>
      </c>
    </row>
    <row r="233" spans="1:11">
      <c r="B233" t="s">
        <v>673</v>
      </c>
      <c r="F233" s="8" t="s">
        <v>447</v>
      </c>
      <c r="H233" s="10">
        <v>0.36</v>
      </c>
      <c r="I233" s="10">
        <v>13.93</v>
      </c>
      <c r="J233" s="12">
        <f t="shared" si="38"/>
        <v>5.01</v>
      </c>
      <c r="K233">
        <v>34</v>
      </c>
    </row>
    <row r="234" spans="1:11">
      <c r="B234" t="s">
        <v>682</v>
      </c>
      <c r="F234" s="8" t="s">
        <v>447</v>
      </c>
      <c r="H234" s="10">
        <v>1.5</v>
      </c>
      <c r="I234" s="308">
        <v>27.88</v>
      </c>
      <c r="J234" s="12">
        <f t="shared" si="38"/>
        <v>41.82</v>
      </c>
      <c r="K234">
        <v>30</v>
      </c>
    </row>
    <row r="235" spans="1:11">
      <c r="F235" s="8"/>
      <c r="H235" s="10"/>
      <c r="I235" s="10"/>
      <c r="J235" s="34">
        <f>ROUND(SUM(J229:J234),2)</f>
        <v>340.18</v>
      </c>
    </row>
    <row r="236" spans="1:11">
      <c r="B236" s="35" t="s">
        <v>318</v>
      </c>
      <c r="I236" s="10"/>
    </row>
    <row r="237" spans="1:11">
      <c r="B237" t="s">
        <v>319</v>
      </c>
      <c r="F237" s="8" t="s">
        <v>320</v>
      </c>
      <c r="H237" s="10">
        <v>3</v>
      </c>
      <c r="I237" s="10">
        <f>J227</f>
        <v>72.400000000000006</v>
      </c>
      <c r="J237" s="12">
        <f>ROUND(H237%*I237,2)</f>
        <v>2.17</v>
      </c>
      <c r="K237">
        <v>37</v>
      </c>
    </row>
    <row r="238" spans="1:11">
      <c r="B238" t="s">
        <v>675</v>
      </c>
      <c r="F238" s="8" t="s">
        <v>347</v>
      </c>
      <c r="G238" s="9">
        <v>1</v>
      </c>
      <c r="H238" s="10">
        <f t="shared" ref="H238:H239" si="39">ROUND(G238*8/$D$221,4)</f>
        <v>0.32</v>
      </c>
      <c r="I238" s="10">
        <v>25.63</v>
      </c>
      <c r="J238" s="12">
        <f t="shared" ref="J238:J239" si="40">ROUND(H238*I238,2)</f>
        <v>8.1999999999999993</v>
      </c>
      <c r="K238">
        <v>48</v>
      </c>
    </row>
    <row r="239" spans="1:11">
      <c r="B239" t="s">
        <v>683</v>
      </c>
      <c r="F239" s="8" t="s">
        <v>347</v>
      </c>
      <c r="G239" s="9">
        <v>0.5</v>
      </c>
      <c r="H239" s="10">
        <f t="shared" si="39"/>
        <v>0.16</v>
      </c>
      <c r="I239" s="10">
        <v>7.07</v>
      </c>
      <c r="J239" s="12">
        <f>ROUND(H239*I239,2)</f>
        <v>1.1299999999999999</v>
      </c>
      <c r="K239">
        <v>49</v>
      </c>
    </row>
    <row r="240" spans="1:11">
      <c r="A240" s="14"/>
      <c r="B240" s="14"/>
      <c r="C240" s="14"/>
      <c r="D240" s="14"/>
      <c r="E240" s="14"/>
      <c r="F240" s="14"/>
      <c r="G240" s="14"/>
      <c r="H240" s="14"/>
      <c r="I240" s="46"/>
      <c r="J240" s="36">
        <f>ROUND(SUM(J237:J239),2)</f>
        <v>11.5</v>
      </c>
    </row>
    <row r="241" spans="1:11">
      <c r="I241" s="10"/>
    </row>
    <row r="242" spans="1:11">
      <c r="I242" s="10"/>
    </row>
    <row r="243" spans="1:11">
      <c r="A243" s="31" t="s">
        <v>286</v>
      </c>
      <c r="B243" s="31" t="str">
        <f>ESTRUCTURA!A26</f>
        <v>02.03.01.02</v>
      </c>
      <c r="C243" s="31" t="s">
        <v>507</v>
      </c>
      <c r="D243" s="31"/>
      <c r="I243" s="10"/>
    </row>
    <row r="244" spans="1:11">
      <c r="A244" s="31" t="s">
        <v>287</v>
      </c>
      <c r="B244" s="31" t="s">
        <v>684</v>
      </c>
      <c r="C244" s="32" t="s">
        <v>289</v>
      </c>
      <c r="D244" s="33">
        <v>250</v>
      </c>
      <c r="E244" s="32" t="s">
        <v>290</v>
      </c>
      <c r="F244" s="33">
        <f>D244</f>
        <v>250</v>
      </c>
      <c r="G244" s="31" t="s">
        <v>291</v>
      </c>
      <c r="I244" s="305" t="s">
        <v>305</v>
      </c>
      <c r="J244" s="34">
        <f>J249+J253+J257</f>
        <v>5.54</v>
      </c>
    </row>
    <row r="245" spans="1:11">
      <c r="A245" s="31" t="s">
        <v>292</v>
      </c>
      <c r="B245" s="31" t="s">
        <v>293</v>
      </c>
      <c r="F245" s="32" t="s">
        <v>127</v>
      </c>
      <c r="G245" s="32" t="s">
        <v>294</v>
      </c>
      <c r="H245" s="32" t="s">
        <v>295</v>
      </c>
      <c r="I245" s="305" t="s">
        <v>296</v>
      </c>
      <c r="J245" s="32" t="s">
        <v>297</v>
      </c>
    </row>
    <row r="246" spans="1:11">
      <c r="B246" s="35" t="s">
        <v>298</v>
      </c>
      <c r="G246" s="9"/>
      <c r="I246" s="10"/>
    </row>
    <row r="247" spans="1:11">
      <c r="B247" t="s">
        <v>299</v>
      </c>
      <c r="F247" s="8" t="s">
        <v>300</v>
      </c>
      <c r="G247" s="9">
        <v>1</v>
      </c>
      <c r="H247" s="18">
        <f>ROUND(G247*8/$D$244,4)</f>
        <v>3.2000000000000001E-2</v>
      </c>
      <c r="I247" s="10">
        <v>28.94</v>
      </c>
      <c r="J247" s="12">
        <f>ROUND(H247*I247,2)</f>
        <v>0.93</v>
      </c>
      <c r="K247">
        <v>47</v>
      </c>
    </row>
    <row r="248" spans="1:11">
      <c r="B248" t="s">
        <v>685</v>
      </c>
      <c r="F248" s="8" t="s">
        <v>300</v>
      </c>
      <c r="G248" s="9">
        <v>1</v>
      </c>
      <c r="H248" s="18">
        <f>ROUND(G248*8/$D$244,4)</f>
        <v>3.2000000000000001E-2</v>
      </c>
      <c r="I248" s="10">
        <v>22.66</v>
      </c>
      <c r="J248" s="12">
        <f>ROUND(H248*I248,2)</f>
        <v>0.73</v>
      </c>
      <c r="K248">
        <v>47</v>
      </c>
    </row>
    <row r="249" spans="1:11">
      <c r="F249" s="8"/>
      <c r="G249" s="9"/>
      <c r="I249" s="10"/>
      <c r="J249" s="34">
        <f>ROUND(SUM(J247:J248),2)</f>
        <v>1.66</v>
      </c>
    </row>
    <row r="250" spans="1:11">
      <c r="B250" s="35" t="s">
        <v>303</v>
      </c>
      <c r="F250" s="8"/>
      <c r="G250" s="9"/>
      <c r="H250" s="18"/>
      <c r="I250" s="10"/>
    </row>
    <row r="251" spans="1:11">
      <c r="B251" t="s">
        <v>304</v>
      </c>
      <c r="F251" s="8" t="s">
        <v>305</v>
      </c>
      <c r="G251" s="9"/>
      <c r="H251" s="18">
        <v>0.03</v>
      </c>
      <c r="I251" s="10">
        <v>2.64</v>
      </c>
      <c r="J251" s="12">
        <f>ROUND(H251*I251,2)</f>
        <v>0.08</v>
      </c>
      <c r="K251">
        <v>2</v>
      </c>
    </row>
    <row r="252" spans="1:11">
      <c r="B252" t="s">
        <v>686</v>
      </c>
      <c r="F252" s="8" t="s">
        <v>305</v>
      </c>
      <c r="G252" s="9"/>
      <c r="H252" s="18">
        <v>1.05</v>
      </c>
      <c r="I252" s="10">
        <v>3.42</v>
      </c>
      <c r="J252" s="12">
        <f>ROUND(H252*I252,2)</f>
        <v>3.59</v>
      </c>
      <c r="K252">
        <v>3</v>
      </c>
    </row>
    <row r="253" spans="1:11">
      <c r="F253" s="8"/>
      <c r="G253" s="9"/>
      <c r="I253" s="10"/>
      <c r="J253" s="34">
        <f>ROUND(SUM(J251:J252),2)</f>
        <v>3.67</v>
      </c>
    </row>
    <row r="254" spans="1:11">
      <c r="B254" s="35" t="s">
        <v>327</v>
      </c>
      <c r="F254" s="8"/>
      <c r="G254" s="9"/>
      <c r="I254" s="10"/>
    </row>
    <row r="255" spans="1:11">
      <c r="B255" t="s">
        <v>319</v>
      </c>
      <c r="F255" s="8" t="s">
        <v>320</v>
      </c>
      <c r="H255" s="10">
        <v>3</v>
      </c>
      <c r="I255" s="10">
        <f>J249</f>
        <v>1.66</v>
      </c>
      <c r="J255" s="12">
        <f>ROUND(H255%*I255,2)</f>
        <v>0.05</v>
      </c>
      <c r="K255">
        <v>37</v>
      </c>
    </row>
    <row r="256" spans="1:11">
      <c r="B256" t="s">
        <v>687</v>
      </c>
      <c r="F256" s="8" t="s">
        <v>300</v>
      </c>
      <c r="G256" s="9">
        <v>1</v>
      </c>
      <c r="H256" s="18">
        <f>ROUND(G256*8/$D$244,4)</f>
        <v>3.2000000000000001E-2</v>
      </c>
      <c r="I256" s="308">
        <v>5</v>
      </c>
      <c r="J256" s="12">
        <f>ROUND(H256*I256,2)</f>
        <v>0.16</v>
      </c>
      <c r="K256">
        <v>37</v>
      </c>
    </row>
    <row r="257" spans="1:11">
      <c r="A257" s="14"/>
      <c r="B257" s="14"/>
      <c r="C257" s="14"/>
      <c r="D257" s="14"/>
      <c r="E257" s="14"/>
      <c r="F257" s="14"/>
      <c r="G257" s="14"/>
      <c r="H257" s="14"/>
      <c r="I257" s="14"/>
      <c r="J257" s="36">
        <f>ROUND(SUM(J255:J256),2)</f>
        <v>0.21</v>
      </c>
    </row>
    <row r="259" spans="1:11">
      <c r="A259" s="244" t="s">
        <v>286</v>
      </c>
      <c r="B259" s="31" t="str">
        <f>ESTRUCTURA!A28</f>
        <v>02.03.02.01</v>
      </c>
      <c r="C259" s="244" t="s">
        <v>688</v>
      </c>
      <c r="D259" s="244"/>
      <c r="E259" s="244"/>
      <c r="F259" s="244"/>
      <c r="G259" s="265"/>
      <c r="H259" s="265"/>
      <c r="I259" s="265"/>
      <c r="J259" s="265"/>
    </row>
    <row r="260" spans="1:11">
      <c r="A260" s="244" t="s">
        <v>287</v>
      </c>
      <c r="B260" s="244" t="s">
        <v>425</v>
      </c>
      <c r="C260" s="244" t="s">
        <v>289</v>
      </c>
      <c r="D260" s="256">
        <v>25</v>
      </c>
      <c r="E260" s="256" t="s">
        <v>290</v>
      </c>
      <c r="F260" s="256">
        <f>D260</f>
        <v>25</v>
      </c>
      <c r="G260" s="256" t="s">
        <v>291</v>
      </c>
      <c r="H260" s="244"/>
      <c r="I260" s="244" t="s">
        <v>212</v>
      </c>
      <c r="J260" s="254">
        <f>J266+J274+J279</f>
        <v>424.08000000000004</v>
      </c>
    </row>
    <row r="261" spans="1:11">
      <c r="A261" s="244" t="s">
        <v>292</v>
      </c>
      <c r="B261" s="244" t="s">
        <v>293</v>
      </c>
      <c r="C261" s="244"/>
      <c r="D261" s="266"/>
      <c r="E261" s="266"/>
      <c r="F261" s="256" t="s">
        <v>127</v>
      </c>
      <c r="G261" s="256" t="s">
        <v>294</v>
      </c>
      <c r="H261" s="244" t="s">
        <v>295</v>
      </c>
      <c r="I261" s="244" t="s">
        <v>296</v>
      </c>
      <c r="J261" s="244" t="s">
        <v>297</v>
      </c>
    </row>
    <row r="262" spans="1:11">
      <c r="A262" s="265"/>
      <c r="B262" s="245" t="s">
        <v>298</v>
      </c>
      <c r="C262" s="265"/>
      <c r="D262" s="266"/>
      <c r="E262" s="266"/>
      <c r="F262" s="266"/>
      <c r="G262" s="266"/>
      <c r="H262" s="265"/>
      <c r="I262" s="265"/>
      <c r="J262" s="265"/>
    </row>
    <row r="263" spans="1:11">
      <c r="A263" s="265"/>
      <c r="B263" s="265" t="s">
        <v>299</v>
      </c>
      <c r="C263" s="265"/>
      <c r="D263" s="266"/>
      <c r="E263" s="266"/>
      <c r="F263" s="266" t="s">
        <v>300</v>
      </c>
      <c r="G263" s="266">
        <v>2</v>
      </c>
      <c r="H263" s="267">
        <f>ROUND(G263*8/$D$260,4)</f>
        <v>0.64</v>
      </c>
      <c r="I263" s="267">
        <v>28.94</v>
      </c>
      <c r="J263" s="268">
        <f>ROUND(H263*I263,2)</f>
        <v>18.52</v>
      </c>
      <c r="K263">
        <v>47</v>
      </c>
    </row>
    <row r="264" spans="1:11">
      <c r="A264" s="265"/>
      <c r="B264" s="265" t="s">
        <v>301</v>
      </c>
      <c r="C264" s="265"/>
      <c r="D264" s="266"/>
      <c r="E264" s="266"/>
      <c r="F264" s="266" t="s">
        <v>300</v>
      </c>
      <c r="G264" s="266">
        <v>2</v>
      </c>
      <c r="H264" s="267">
        <f t="shared" ref="H264:H265" si="41">ROUND(G264*8/$D$260,4)</f>
        <v>0.64</v>
      </c>
      <c r="I264" s="267">
        <v>22.66</v>
      </c>
      <c r="J264" s="268">
        <f t="shared" ref="J264:J265" si="42">ROUND(H264*I264,2)</f>
        <v>14.5</v>
      </c>
      <c r="K264">
        <v>47</v>
      </c>
    </row>
    <row r="265" spans="1:11">
      <c r="A265" s="265"/>
      <c r="B265" s="265" t="s">
        <v>302</v>
      </c>
      <c r="C265" s="265"/>
      <c r="D265" s="266"/>
      <c r="E265" s="266"/>
      <c r="F265" s="266" t="s">
        <v>300</v>
      </c>
      <c r="G265" s="266">
        <v>6</v>
      </c>
      <c r="H265" s="267">
        <f t="shared" si="41"/>
        <v>1.92</v>
      </c>
      <c r="I265" s="267">
        <v>20.51</v>
      </c>
      <c r="J265" s="268">
        <f t="shared" si="42"/>
        <v>39.380000000000003</v>
      </c>
      <c r="K265">
        <v>47</v>
      </c>
    </row>
    <row r="266" spans="1:11">
      <c r="A266" s="265"/>
      <c r="B266" s="265"/>
      <c r="C266" s="265"/>
      <c r="D266" s="266"/>
      <c r="E266" s="266"/>
      <c r="F266" s="266"/>
      <c r="G266" s="266"/>
      <c r="H266" s="267"/>
      <c r="I266" s="267"/>
      <c r="J266" s="254">
        <f>ROUND(SUM(J263:J265),2)</f>
        <v>72.400000000000006</v>
      </c>
    </row>
    <row r="267" spans="1:11">
      <c r="A267" s="265"/>
      <c r="B267" s="245" t="s">
        <v>662</v>
      </c>
      <c r="C267" s="265"/>
      <c r="D267" s="266"/>
      <c r="E267" s="266"/>
      <c r="F267" s="266"/>
      <c r="G267" s="266"/>
      <c r="H267" s="267"/>
      <c r="I267" s="267"/>
      <c r="J267" s="268"/>
    </row>
    <row r="268" spans="1:11">
      <c r="A268" s="265"/>
      <c r="B268" s="265" t="s">
        <v>680</v>
      </c>
      <c r="C268" s="265"/>
      <c r="D268" s="266"/>
      <c r="E268" s="266"/>
      <c r="F268" s="266" t="s">
        <v>212</v>
      </c>
      <c r="G268" s="266"/>
      <c r="H268" s="267">
        <v>0.53</v>
      </c>
      <c r="I268" s="267">
        <v>55.08</v>
      </c>
      <c r="J268" s="268">
        <f>ROUND(H268*I268,2)</f>
        <v>29.19</v>
      </c>
      <c r="K268">
        <v>5</v>
      </c>
    </row>
    <row r="269" spans="1:11">
      <c r="A269" s="265"/>
      <c r="B269" s="265" t="s">
        <v>681</v>
      </c>
      <c r="C269" s="265"/>
      <c r="D269" s="266"/>
      <c r="E269" s="266"/>
      <c r="F269" s="266" t="s">
        <v>212</v>
      </c>
      <c r="G269" s="266"/>
      <c r="H269" s="267">
        <v>0.52</v>
      </c>
      <c r="I269" s="267">
        <v>47</v>
      </c>
      <c r="J269" s="268">
        <f t="shared" ref="J269:J273" si="43">ROUND(H269*I269,2)</f>
        <v>24.44</v>
      </c>
      <c r="K269">
        <v>4</v>
      </c>
    </row>
    <row r="270" spans="1:11">
      <c r="A270" s="265"/>
      <c r="B270" s="265" t="s">
        <v>315</v>
      </c>
      <c r="C270" s="265"/>
      <c r="D270" s="266"/>
      <c r="E270" s="266"/>
      <c r="F270" s="266" t="s">
        <v>316</v>
      </c>
      <c r="G270" s="266"/>
      <c r="H270" s="267">
        <v>9.73</v>
      </c>
      <c r="I270" s="267">
        <v>24.52</v>
      </c>
      <c r="J270" s="268">
        <f t="shared" si="43"/>
        <v>238.58</v>
      </c>
      <c r="K270">
        <v>21</v>
      </c>
    </row>
    <row r="271" spans="1:11">
      <c r="A271" s="265"/>
      <c r="B271" s="265" t="s">
        <v>664</v>
      </c>
      <c r="C271" s="265"/>
      <c r="D271" s="266"/>
      <c r="E271" s="266"/>
      <c r="F271" s="266" t="s">
        <v>212</v>
      </c>
      <c r="G271" s="266"/>
      <c r="H271" s="267">
        <v>0.186</v>
      </c>
      <c r="I271" s="267">
        <v>6.14</v>
      </c>
      <c r="J271" s="268">
        <f t="shared" si="43"/>
        <v>1.1399999999999999</v>
      </c>
      <c r="K271">
        <v>30</v>
      </c>
    </row>
    <row r="272" spans="1:11">
      <c r="A272" s="265"/>
      <c r="B272" s="265" t="s">
        <v>673</v>
      </c>
      <c r="C272" s="265"/>
      <c r="D272" s="266"/>
      <c r="E272" s="266"/>
      <c r="F272" s="266" t="s">
        <v>447</v>
      </c>
      <c r="G272" s="266"/>
      <c r="H272" s="267">
        <v>0.36</v>
      </c>
      <c r="I272" s="267">
        <v>13.93</v>
      </c>
      <c r="J272" s="268">
        <f t="shared" si="43"/>
        <v>5.01</v>
      </c>
      <c r="K272">
        <v>34</v>
      </c>
    </row>
    <row r="273" spans="1:11">
      <c r="A273" s="265"/>
      <c r="B273" s="265" t="s">
        <v>682</v>
      </c>
      <c r="C273" s="265"/>
      <c r="D273" s="266"/>
      <c r="E273" s="266"/>
      <c r="F273" s="266" t="s">
        <v>447</v>
      </c>
      <c r="G273" s="266"/>
      <c r="H273" s="267">
        <v>1.5</v>
      </c>
      <c r="I273" s="309">
        <v>27.88</v>
      </c>
      <c r="J273" s="268">
        <f t="shared" si="43"/>
        <v>41.82</v>
      </c>
      <c r="K273">
        <v>30</v>
      </c>
    </row>
    <row r="274" spans="1:11">
      <c r="A274" s="265"/>
      <c r="B274" s="265"/>
      <c r="C274" s="265"/>
      <c r="D274" s="266"/>
      <c r="E274" s="266"/>
      <c r="F274" s="266"/>
      <c r="G274" s="266"/>
      <c r="H274" s="267"/>
      <c r="I274" s="267"/>
      <c r="J274" s="254">
        <f>ROUND(SUM(J268:J273),2)</f>
        <v>340.18</v>
      </c>
    </row>
    <row r="275" spans="1:11">
      <c r="A275" s="265"/>
      <c r="B275" s="245" t="s">
        <v>318</v>
      </c>
      <c r="C275" s="265"/>
      <c r="D275" s="266"/>
      <c r="E275" s="266"/>
      <c r="F275" s="266"/>
      <c r="G275" s="266"/>
      <c r="H275" s="267"/>
      <c r="I275" s="267"/>
      <c r="J275" s="265"/>
    </row>
    <row r="276" spans="1:11">
      <c r="A276" s="265"/>
      <c r="B276" s="265" t="s">
        <v>319</v>
      </c>
      <c r="C276" s="265"/>
      <c r="D276" s="266"/>
      <c r="E276" s="266"/>
      <c r="F276" s="266" t="s">
        <v>320</v>
      </c>
      <c r="G276" s="266"/>
      <c r="H276" s="267">
        <v>3</v>
      </c>
      <c r="I276" s="267">
        <f>J266</f>
        <v>72.400000000000006</v>
      </c>
      <c r="J276" s="268">
        <f>ROUND(H276%*I276,2)</f>
        <v>2.17</v>
      </c>
      <c r="K276">
        <v>37</v>
      </c>
    </row>
    <row r="277" spans="1:11">
      <c r="A277" s="265"/>
      <c r="B277" s="265" t="s">
        <v>675</v>
      </c>
      <c r="C277" s="265"/>
      <c r="D277" s="266"/>
      <c r="E277" s="266"/>
      <c r="F277" s="266" t="s">
        <v>347</v>
      </c>
      <c r="G277" s="266">
        <v>1</v>
      </c>
      <c r="H277" s="267">
        <f t="shared" ref="H277:H278" si="44">ROUND(G277*8/$D$260,4)</f>
        <v>0.32</v>
      </c>
      <c r="I277" s="267">
        <v>25.63</v>
      </c>
      <c r="J277" s="268">
        <f t="shared" ref="J277:J278" si="45">ROUND(H277*I277,2)</f>
        <v>8.1999999999999993</v>
      </c>
      <c r="K277">
        <v>48</v>
      </c>
    </row>
    <row r="278" spans="1:11">
      <c r="A278" s="265"/>
      <c r="B278" s="265" t="s">
        <v>683</v>
      </c>
      <c r="C278" s="265"/>
      <c r="D278" s="266"/>
      <c r="E278" s="266"/>
      <c r="F278" s="266" t="s">
        <v>347</v>
      </c>
      <c r="G278" s="266">
        <v>0.5</v>
      </c>
      <c r="H278" s="267">
        <f t="shared" si="44"/>
        <v>0.16</v>
      </c>
      <c r="I278" s="267">
        <v>7.07</v>
      </c>
      <c r="J278" s="268">
        <f t="shared" si="45"/>
        <v>1.1299999999999999</v>
      </c>
      <c r="K278">
        <v>49</v>
      </c>
    </row>
    <row r="279" spans="1:11">
      <c r="A279" s="269" t="s">
        <v>679</v>
      </c>
      <c r="B279" s="269" t="s">
        <v>679</v>
      </c>
      <c r="C279" s="269" t="s">
        <v>679</v>
      </c>
      <c r="D279" s="269" t="s">
        <v>679</v>
      </c>
      <c r="E279" s="269" t="s">
        <v>679</v>
      </c>
      <c r="F279" s="269" t="s">
        <v>679</v>
      </c>
      <c r="G279" s="269" t="s">
        <v>679</v>
      </c>
      <c r="H279" s="269" t="s">
        <v>679</v>
      </c>
      <c r="I279" s="269" t="s">
        <v>679</v>
      </c>
      <c r="J279" s="255">
        <f>ROUND(SUM(J276:J278),2)</f>
        <v>11.5</v>
      </c>
    </row>
    <row r="281" spans="1:11">
      <c r="A281" s="244" t="s">
        <v>286</v>
      </c>
      <c r="B281" s="31" t="str">
        <f>ESTRUCTURA!A29</f>
        <v>02.03.02.02</v>
      </c>
      <c r="C281" s="244" t="s">
        <v>689</v>
      </c>
      <c r="D281" s="244"/>
      <c r="E281" s="244"/>
      <c r="F281" s="244"/>
      <c r="G281" s="265"/>
      <c r="H281" s="265"/>
      <c r="I281" s="265"/>
      <c r="J281" s="265"/>
    </row>
    <row r="282" spans="1:11">
      <c r="A282" s="244" t="s">
        <v>287</v>
      </c>
      <c r="B282" s="244" t="s">
        <v>288</v>
      </c>
      <c r="C282" s="244" t="s">
        <v>289</v>
      </c>
      <c r="D282" s="256">
        <v>8</v>
      </c>
      <c r="E282" s="256" t="s">
        <v>290</v>
      </c>
      <c r="F282" s="256">
        <f>D282</f>
        <v>8</v>
      </c>
      <c r="G282" s="256" t="s">
        <v>291</v>
      </c>
      <c r="H282" s="244"/>
      <c r="I282" s="244" t="s">
        <v>142</v>
      </c>
      <c r="J282" s="254">
        <f>J287+J292+J295</f>
        <v>74.149999999999991</v>
      </c>
    </row>
    <row r="283" spans="1:11">
      <c r="A283" s="244" t="s">
        <v>292</v>
      </c>
      <c r="B283" s="244" t="s">
        <v>293</v>
      </c>
      <c r="C283" s="244"/>
      <c r="D283" s="266"/>
      <c r="E283" s="266"/>
      <c r="F283" s="256" t="s">
        <v>127</v>
      </c>
      <c r="G283" s="256" t="s">
        <v>294</v>
      </c>
      <c r="H283" s="244" t="s">
        <v>295</v>
      </c>
      <c r="I283" s="244" t="s">
        <v>296</v>
      </c>
      <c r="J283" s="244" t="s">
        <v>297</v>
      </c>
    </row>
    <row r="284" spans="1:11">
      <c r="A284" s="265"/>
      <c r="B284" s="245" t="s">
        <v>298</v>
      </c>
      <c r="C284" s="265"/>
      <c r="D284" s="266"/>
      <c r="E284" s="266"/>
      <c r="F284" s="266"/>
      <c r="G284" s="266"/>
      <c r="H284" s="265"/>
      <c r="I284" s="265"/>
      <c r="J284" s="265"/>
    </row>
    <row r="285" spans="1:11">
      <c r="A285" s="265"/>
      <c r="B285" s="265" t="s">
        <v>299</v>
      </c>
      <c r="C285" s="265"/>
      <c r="D285" s="266"/>
      <c r="E285" s="266"/>
      <c r="F285" s="266" t="s">
        <v>300</v>
      </c>
      <c r="G285" s="266">
        <v>1</v>
      </c>
      <c r="H285" s="267">
        <f>ROUND(G285*8/$D$282,4)</f>
        <v>1</v>
      </c>
      <c r="I285" s="267">
        <v>28.94</v>
      </c>
      <c r="J285" s="268">
        <f>ROUND(H285*I285,2)</f>
        <v>28.94</v>
      </c>
      <c r="K285">
        <v>47</v>
      </c>
    </row>
    <row r="286" spans="1:11">
      <c r="A286" s="265"/>
      <c r="B286" s="265" t="s">
        <v>301</v>
      </c>
      <c r="C286" s="265"/>
      <c r="D286" s="266"/>
      <c r="E286" s="266"/>
      <c r="F286" s="266" t="s">
        <v>300</v>
      </c>
      <c r="G286" s="266">
        <v>1</v>
      </c>
      <c r="H286" s="267">
        <f>ROUND(G286*8/$D$282,4)</f>
        <v>1</v>
      </c>
      <c r="I286" s="267">
        <v>22.66</v>
      </c>
      <c r="J286" s="268">
        <f>ROUND(H286*I286,2)</f>
        <v>22.66</v>
      </c>
      <c r="K286">
        <v>47</v>
      </c>
    </row>
    <row r="287" spans="1:11">
      <c r="A287" s="265"/>
      <c r="B287" s="265"/>
      <c r="C287" s="265"/>
      <c r="D287" s="266"/>
      <c r="E287" s="266"/>
      <c r="F287" s="266"/>
      <c r="G287" s="266"/>
      <c r="H287" s="267"/>
      <c r="I287" s="267"/>
      <c r="J287" s="254">
        <f>ROUND(SUM(J285:J286),2)</f>
        <v>51.6</v>
      </c>
    </row>
    <row r="288" spans="1:11">
      <c r="A288" s="265"/>
      <c r="B288" s="245" t="s">
        <v>662</v>
      </c>
      <c r="C288" s="265"/>
      <c r="D288" s="266"/>
      <c r="E288" s="266"/>
      <c r="F288" s="266"/>
      <c r="G288" s="266"/>
      <c r="H288" s="267"/>
      <c r="I288" s="267"/>
      <c r="J288" s="265"/>
    </row>
    <row r="289" spans="1:11">
      <c r="A289" s="265"/>
      <c r="B289" s="265" t="s">
        <v>690</v>
      </c>
      <c r="C289" s="265"/>
      <c r="D289" s="266"/>
      <c r="E289" s="266"/>
      <c r="F289" s="266" t="s">
        <v>305</v>
      </c>
      <c r="G289" s="266"/>
      <c r="H289" s="267">
        <v>0.26</v>
      </c>
      <c r="I289" s="267">
        <v>2.64</v>
      </c>
      <c r="J289" s="268">
        <f>ROUND(H289*I289,2)</f>
        <v>0.69</v>
      </c>
      <c r="K289">
        <v>2</v>
      </c>
    </row>
    <row r="290" spans="1:11">
      <c r="A290" s="265"/>
      <c r="B290" s="265" t="s">
        <v>310</v>
      </c>
      <c r="C290" s="265"/>
      <c r="D290" s="266"/>
      <c r="E290" s="266"/>
      <c r="F290" s="266" t="s">
        <v>305</v>
      </c>
      <c r="G290" s="266"/>
      <c r="H290" s="267">
        <v>0.16</v>
      </c>
      <c r="I290" s="267">
        <v>5.51</v>
      </c>
      <c r="J290" s="268">
        <f>ROUND(H290*I290,2)</f>
        <v>0.88</v>
      </c>
      <c r="K290">
        <v>2</v>
      </c>
    </row>
    <row r="291" spans="1:11">
      <c r="A291" s="265"/>
      <c r="B291" s="265" t="s">
        <v>677</v>
      </c>
      <c r="C291" s="265"/>
      <c r="D291" s="266"/>
      <c r="E291" s="266"/>
      <c r="F291" s="266" t="s">
        <v>314</v>
      </c>
      <c r="G291" s="266"/>
      <c r="H291" s="267">
        <v>3.35</v>
      </c>
      <c r="I291" s="267">
        <v>5.8</v>
      </c>
      <c r="J291" s="268">
        <f>ROUND(H291*I291,2)</f>
        <v>19.43</v>
      </c>
      <c r="K291">
        <v>43</v>
      </c>
    </row>
    <row r="292" spans="1:11">
      <c r="A292" s="265"/>
      <c r="B292" s="265"/>
      <c r="C292" s="265"/>
      <c r="D292" s="266"/>
      <c r="E292" s="266"/>
      <c r="F292" s="266"/>
      <c r="G292" s="266"/>
      <c r="H292" s="267"/>
      <c r="I292" s="267"/>
      <c r="J292" s="254">
        <f>ROUND(SUM(J289:J291),2)</f>
        <v>21</v>
      </c>
    </row>
    <row r="293" spans="1:11">
      <c r="A293" s="265"/>
      <c r="B293" s="245" t="s">
        <v>318</v>
      </c>
      <c r="C293" s="265"/>
      <c r="D293" s="266"/>
      <c r="E293" s="266"/>
      <c r="F293" s="266"/>
      <c r="G293" s="266"/>
      <c r="H293" s="267"/>
      <c r="I293" s="267"/>
      <c r="J293" s="265"/>
    </row>
    <row r="294" spans="1:11">
      <c r="A294" s="265"/>
      <c r="B294" s="265" t="s">
        <v>319</v>
      </c>
      <c r="C294" s="265"/>
      <c r="D294" s="265"/>
      <c r="E294" s="265"/>
      <c r="F294" s="265" t="s">
        <v>320</v>
      </c>
      <c r="G294" s="265"/>
      <c r="H294" s="267">
        <v>3</v>
      </c>
      <c r="I294" s="267">
        <f>J287</f>
        <v>51.6</v>
      </c>
      <c r="J294" s="268">
        <f>ROUND(H294%*I294,2)</f>
        <v>1.55</v>
      </c>
      <c r="K294">
        <v>37</v>
      </c>
    </row>
    <row r="295" spans="1:11">
      <c r="A295" s="269" t="s">
        <v>679</v>
      </c>
      <c r="B295" s="269" t="s">
        <v>679</v>
      </c>
      <c r="C295" s="269" t="s">
        <v>679</v>
      </c>
      <c r="D295" s="269" t="s">
        <v>679</v>
      </c>
      <c r="E295" s="269" t="s">
        <v>679</v>
      </c>
      <c r="F295" s="269" t="s">
        <v>679</v>
      </c>
      <c r="G295" s="269" t="s">
        <v>679</v>
      </c>
      <c r="H295" s="270" t="s">
        <v>679</v>
      </c>
      <c r="I295" s="270" t="s">
        <v>679</v>
      </c>
      <c r="J295" s="255">
        <f>ROUND(SUM(J294),2)</f>
        <v>1.55</v>
      </c>
    </row>
    <row r="296" spans="1:11">
      <c r="I296" s="10"/>
    </row>
    <row r="297" spans="1:11">
      <c r="A297" s="244" t="s">
        <v>286</v>
      </c>
      <c r="B297" s="31" t="str">
        <f>ESTRUCTURA!A30</f>
        <v>02.03.02.03</v>
      </c>
      <c r="C297" s="244" t="s">
        <v>515</v>
      </c>
      <c r="D297" s="244"/>
      <c r="E297" s="244"/>
      <c r="F297" s="244"/>
      <c r="G297" s="244"/>
      <c r="H297" s="265"/>
      <c r="I297" s="267"/>
      <c r="J297" s="265"/>
    </row>
    <row r="298" spans="1:11">
      <c r="A298" s="244" t="s">
        <v>287</v>
      </c>
      <c r="B298" s="244" t="s">
        <v>684</v>
      </c>
      <c r="C298" s="244" t="s">
        <v>289</v>
      </c>
      <c r="D298" s="256">
        <v>250</v>
      </c>
      <c r="E298" s="256" t="s">
        <v>290</v>
      </c>
      <c r="F298" s="256">
        <f>D298</f>
        <v>250</v>
      </c>
      <c r="G298" s="256" t="s">
        <v>291</v>
      </c>
      <c r="H298" s="244"/>
      <c r="I298" s="312" t="s">
        <v>305</v>
      </c>
      <c r="J298" s="254">
        <f>J303+J307+J311</f>
        <v>5.54</v>
      </c>
    </row>
    <row r="299" spans="1:11">
      <c r="A299" s="244" t="s">
        <v>292</v>
      </c>
      <c r="B299" s="244" t="s">
        <v>293</v>
      </c>
      <c r="C299" s="244"/>
      <c r="D299" s="266"/>
      <c r="E299" s="266"/>
      <c r="F299" s="256" t="s">
        <v>127</v>
      </c>
      <c r="G299" s="256" t="s">
        <v>294</v>
      </c>
      <c r="H299" s="244" t="s">
        <v>295</v>
      </c>
      <c r="I299" s="312" t="s">
        <v>296</v>
      </c>
      <c r="J299" s="244" t="s">
        <v>297</v>
      </c>
    </row>
    <row r="300" spans="1:11">
      <c r="A300" s="265"/>
      <c r="B300" s="245" t="s">
        <v>298</v>
      </c>
      <c r="C300" s="265"/>
      <c r="D300" s="266"/>
      <c r="E300" s="266"/>
      <c r="F300" s="266"/>
      <c r="G300" s="266"/>
      <c r="H300" s="265"/>
      <c r="I300" s="267"/>
      <c r="J300" s="265"/>
    </row>
    <row r="301" spans="1:11">
      <c r="A301" s="265"/>
      <c r="B301" s="265" t="s">
        <v>299</v>
      </c>
      <c r="C301" s="265"/>
      <c r="D301" s="266"/>
      <c r="E301" s="266"/>
      <c r="F301" s="266" t="s">
        <v>300</v>
      </c>
      <c r="G301" s="266">
        <v>1</v>
      </c>
      <c r="H301" s="267">
        <f>ROUND(G301*8/$D$298,4)</f>
        <v>3.2000000000000001E-2</v>
      </c>
      <c r="I301" s="267">
        <v>28.94</v>
      </c>
      <c r="J301" s="268">
        <f>ROUND(H301*I301,2)</f>
        <v>0.93</v>
      </c>
      <c r="K301">
        <v>47</v>
      </c>
    </row>
    <row r="302" spans="1:11">
      <c r="A302" s="265"/>
      <c r="B302" s="265" t="s">
        <v>685</v>
      </c>
      <c r="C302" s="265"/>
      <c r="D302" s="266"/>
      <c r="E302" s="266"/>
      <c r="F302" s="266" t="s">
        <v>300</v>
      </c>
      <c r="G302" s="266">
        <v>1</v>
      </c>
      <c r="H302" s="267">
        <f>ROUND(G302*8/$D$298,4)</f>
        <v>3.2000000000000001E-2</v>
      </c>
      <c r="I302" s="267">
        <v>22.66</v>
      </c>
      <c r="J302" s="268">
        <f>ROUND(H302*I302,2)</f>
        <v>0.73</v>
      </c>
      <c r="K302">
        <v>47</v>
      </c>
    </row>
    <row r="303" spans="1:11">
      <c r="A303" s="265"/>
      <c r="B303" s="265"/>
      <c r="C303" s="265"/>
      <c r="D303" s="266"/>
      <c r="E303" s="266"/>
      <c r="F303" s="266"/>
      <c r="G303" s="266"/>
      <c r="H303" s="267"/>
      <c r="I303" s="267"/>
      <c r="J303" s="254">
        <f>ROUND(SUM(J301:J302),2)</f>
        <v>1.66</v>
      </c>
    </row>
    <row r="304" spans="1:11">
      <c r="A304" s="265"/>
      <c r="B304" s="245" t="s">
        <v>303</v>
      </c>
      <c r="C304" s="265"/>
      <c r="D304" s="266"/>
      <c r="E304" s="266"/>
      <c r="F304" s="266"/>
      <c r="G304" s="266"/>
      <c r="H304" s="267"/>
      <c r="I304" s="267"/>
      <c r="J304" s="265"/>
    </row>
    <row r="305" spans="1:11">
      <c r="A305" s="265"/>
      <c r="B305" s="265" t="s">
        <v>304</v>
      </c>
      <c r="C305" s="265"/>
      <c r="D305" s="266"/>
      <c r="E305" s="266"/>
      <c r="F305" s="266" t="s">
        <v>305</v>
      </c>
      <c r="G305" s="266"/>
      <c r="H305" s="267">
        <v>0.03</v>
      </c>
      <c r="I305" s="267">
        <v>2.64</v>
      </c>
      <c r="J305" s="268">
        <f>ROUND(H305*I305,2)</f>
        <v>0.08</v>
      </c>
      <c r="K305">
        <v>2</v>
      </c>
    </row>
    <row r="306" spans="1:11">
      <c r="A306" s="265"/>
      <c r="B306" s="265" t="s">
        <v>686</v>
      </c>
      <c r="C306" s="265"/>
      <c r="D306" s="266"/>
      <c r="E306" s="266"/>
      <c r="F306" s="266" t="s">
        <v>305</v>
      </c>
      <c r="G306" s="266"/>
      <c r="H306" s="267">
        <v>1.05</v>
      </c>
      <c r="I306" s="267">
        <v>3.42</v>
      </c>
      <c r="J306" s="268">
        <f>ROUND(H306*I306,2)</f>
        <v>3.59</v>
      </c>
      <c r="K306">
        <v>3</v>
      </c>
    </row>
    <row r="307" spans="1:11">
      <c r="A307" s="265"/>
      <c r="B307" s="265"/>
      <c r="C307" s="265"/>
      <c r="D307" s="266"/>
      <c r="E307" s="266"/>
      <c r="F307" s="266"/>
      <c r="G307" s="266"/>
      <c r="H307" s="267"/>
      <c r="I307" s="267"/>
      <c r="J307" s="254">
        <f>ROUND(SUM(J305:J306),2)</f>
        <v>3.67</v>
      </c>
    </row>
    <row r="308" spans="1:11">
      <c r="A308" s="265"/>
      <c r="B308" s="245" t="s">
        <v>327</v>
      </c>
      <c r="C308" s="265"/>
      <c r="D308" s="266"/>
      <c r="E308" s="266"/>
      <c r="F308" s="266"/>
      <c r="G308" s="266"/>
      <c r="H308" s="267"/>
      <c r="I308" s="267"/>
      <c r="J308" s="265"/>
    </row>
    <row r="309" spans="1:11">
      <c r="A309" s="265"/>
      <c r="B309" s="265" t="s">
        <v>319</v>
      </c>
      <c r="C309" s="265"/>
      <c r="D309" s="266"/>
      <c r="E309" s="266"/>
      <c r="F309" s="266" t="s">
        <v>320</v>
      </c>
      <c r="G309" s="266"/>
      <c r="H309" s="267">
        <v>3</v>
      </c>
      <c r="I309" s="267">
        <f>J303</f>
        <v>1.66</v>
      </c>
      <c r="J309" s="268">
        <f>ROUND(H309%*I309,2)</f>
        <v>0.05</v>
      </c>
      <c r="K309">
        <v>37</v>
      </c>
    </row>
    <row r="310" spans="1:11">
      <c r="A310" s="265"/>
      <c r="B310" s="265" t="s">
        <v>687</v>
      </c>
      <c r="C310" s="265"/>
      <c r="D310" s="266"/>
      <c r="E310" s="266"/>
      <c r="F310" s="266" t="s">
        <v>300</v>
      </c>
      <c r="G310" s="266">
        <v>1</v>
      </c>
      <c r="H310" s="267">
        <f>ROUND(G310*8/$D$298,4)</f>
        <v>3.2000000000000001E-2</v>
      </c>
      <c r="I310" s="309">
        <v>5</v>
      </c>
      <c r="J310" s="268">
        <f>ROUND(H310*I310,2)</f>
        <v>0.16</v>
      </c>
      <c r="K310">
        <v>37</v>
      </c>
    </row>
    <row r="311" spans="1:11">
      <c r="A311" s="269" t="s">
        <v>679</v>
      </c>
      <c r="B311" s="269" t="s">
        <v>679</v>
      </c>
      <c r="C311" s="269" t="s">
        <v>679</v>
      </c>
      <c r="D311" s="269" t="s">
        <v>679</v>
      </c>
      <c r="E311" s="269" t="s">
        <v>679</v>
      </c>
      <c r="F311" s="269" t="s">
        <v>679</v>
      </c>
      <c r="G311" s="269" t="s">
        <v>679</v>
      </c>
      <c r="H311" s="269" t="s">
        <v>679</v>
      </c>
      <c r="I311" s="270" t="s">
        <v>679</v>
      </c>
      <c r="J311" s="255">
        <f>ROUND(SUM(J309:J310),2)</f>
        <v>0.21</v>
      </c>
    </row>
    <row r="312" spans="1:11">
      <c r="I312" s="10"/>
    </row>
    <row r="313" spans="1:11">
      <c r="A313" s="31" t="s">
        <v>286</v>
      </c>
      <c r="B313" s="31" t="str">
        <f>ESTRUCTURA!A32</f>
        <v>02.03.03.01</v>
      </c>
      <c r="C313" s="31" t="s">
        <v>519</v>
      </c>
      <c r="D313" s="31"/>
      <c r="I313" s="10"/>
    </row>
    <row r="314" spans="1:11">
      <c r="A314" s="31" t="s">
        <v>287</v>
      </c>
      <c r="B314" s="31" t="s">
        <v>425</v>
      </c>
      <c r="C314" s="32" t="s">
        <v>289</v>
      </c>
      <c r="D314" s="33">
        <v>20</v>
      </c>
      <c r="E314" s="32" t="s">
        <v>290</v>
      </c>
      <c r="F314" s="33">
        <f>D314</f>
        <v>20</v>
      </c>
      <c r="G314" s="31" t="s">
        <v>291</v>
      </c>
      <c r="I314" s="305" t="s">
        <v>212</v>
      </c>
      <c r="J314" s="34">
        <f>J320+J328+J333</f>
        <v>435.71000000000004</v>
      </c>
    </row>
    <row r="315" spans="1:11">
      <c r="A315" s="31" t="s">
        <v>292</v>
      </c>
      <c r="B315" s="31" t="s">
        <v>293</v>
      </c>
      <c r="F315" s="32" t="s">
        <v>127</v>
      </c>
      <c r="G315" s="32" t="s">
        <v>294</v>
      </c>
      <c r="H315" s="32" t="s">
        <v>295</v>
      </c>
      <c r="I315" s="305" t="s">
        <v>296</v>
      </c>
      <c r="J315" s="32" t="s">
        <v>297</v>
      </c>
    </row>
    <row r="316" spans="1:11">
      <c r="B316" s="35" t="s">
        <v>298</v>
      </c>
      <c r="I316" s="10"/>
    </row>
    <row r="317" spans="1:11">
      <c r="B317" t="s">
        <v>299</v>
      </c>
      <c r="F317" s="8" t="s">
        <v>300</v>
      </c>
      <c r="G317" s="9">
        <v>2</v>
      </c>
      <c r="H317" s="10">
        <f>ROUND(G317*8/$D$314,4)</f>
        <v>0.8</v>
      </c>
      <c r="I317" s="10">
        <v>28.94</v>
      </c>
      <c r="J317" s="12">
        <f>ROUND(H317*I317,2)</f>
        <v>23.15</v>
      </c>
      <c r="K317">
        <v>47</v>
      </c>
    </row>
    <row r="318" spans="1:11">
      <c r="B318" t="s">
        <v>301</v>
      </c>
      <c r="F318" s="8" t="s">
        <v>300</v>
      </c>
      <c r="G318" s="9">
        <v>1</v>
      </c>
      <c r="H318" s="10">
        <f t="shared" ref="H318:H319" si="46">ROUND(G318*8/$D$314,4)</f>
        <v>0.4</v>
      </c>
      <c r="I318" s="10">
        <v>22.66</v>
      </c>
      <c r="J318" s="12">
        <f t="shared" ref="J318:J319" si="47">ROUND(H318*I318,2)</f>
        <v>9.06</v>
      </c>
      <c r="K318">
        <v>47</v>
      </c>
    </row>
    <row r="319" spans="1:11">
      <c r="B319" t="s">
        <v>302</v>
      </c>
      <c r="F319" s="8" t="s">
        <v>300</v>
      </c>
      <c r="G319" s="9">
        <v>6</v>
      </c>
      <c r="H319" s="10">
        <f t="shared" si="46"/>
        <v>2.4</v>
      </c>
      <c r="I319" s="10">
        <v>20.51</v>
      </c>
      <c r="J319" s="12">
        <f t="shared" si="47"/>
        <v>49.22</v>
      </c>
      <c r="K319">
        <v>47</v>
      </c>
    </row>
    <row r="320" spans="1:11">
      <c r="F320" s="8"/>
      <c r="G320" s="9"/>
      <c r="H320" s="10"/>
      <c r="I320" s="10"/>
      <c r="J320" s="34">
        <f>ROUND(SUM(J317:J319),2)</f>
        <v>81.430000000000007</v>
      </c>
    </row>
    <row r="321" spans="1:11">
      <c r="B321" s="35" t="s">
        <v>662</v>
      </c>
      <c r="F321" s="8"/>
      <c r="G321" s="9"/>
      <c r="H321" s="10"/>
      <c r="I321" s="10"/>
      <c r="J321" s="12"/>
    </row>
    <row r="322" spans="1:11">
      <c r="B322" t="s">
        <v>680</v>
      </c>
      <c r="F322" s="8" t="s">
        <v>212</v>
      </c>
      <c r="H322" s="10">
        <v>0.53</v>
      </c>
      <c r="I322" s="10">
        <v>55.08</v>
      </c>
      <c r="J322" s="12">
        <f>ROUND(H322*I322,2)</f>
        <v>29.19</v>
      </c>
      <c r="K322">
        <v>5</v>
      </c>
    </row>
    <row r="323" spans="1:11">
      <c r="B323" t="s">
        <v>681</v>
      </c>
      <c r="F323" s="8" t="s">
        <v>212</v>
      </c>
      <c r="H323" s="10">
        <v>0.52</v>
      </c>
      <c r="I323" s="10">
        <v>47</v>
      </c>
      <c r="J323" s="12">
        <f t="shared" ref="J323:J324" si="48">ROUND(H323*I323,2)</f>
        <v>24.44</v>
      </c>
      <c r="K323">
        <v>4</v>
      </c>
    </row>
    <row r="324" spans="1:11">
      <c r="B324" t="s">
        <v>315</v>
      </c>
      <c r="F324" s="8" t="s">
        <v>316</v>
      </c>
      <c r="H324" s="10">
        <v>9.73</v>
      </c>
      <c r="I324" s="10">
        <v>24.52</v>
      </c>
      <c r="J324" s="12">
        <f t="shared" si="48"/>
        <v>238.58</v>
      </c>
      <c r="K324">
        <v>21</v>
      </c>
    </row>
    <row r="325" spans="1:11">
      <c r="B325" t="s">
        <v>664</v>
      </c>
      <c r="F325" s="8" t="s">
        <v>212</v>
      </c>
      <c r="H325" s="10">
        <v>0.186</v>
      </c>
      <c r="I325" s="10">
        <v>6.14</v>
      </c>
      <c r="J325" s="12">
        <f>ROUND(H325*I325,2)</f>
        <v>1.1399999999999999</v>
      </c>
      <c r="K325">
        <v>30</v>
      </c>
    </row>
    <row r="326" spans="1:11">
      <c r="B326" t="s">
        <v>673</v>
      </c>
      <c r="F326" s="8" t="s">
        <v>447</v>
      </c>
      <c r="H326" s="10">
        <v>0.36</v>
      </c>
      <c r="I326" s="10">
        <v>13.93</v>
      </c>
      <c r="J326" s="12">
        <f t="shared" ref="J326:J327" si="49">ROUND(H326*I326,2)</f>
        <v>5.01</v>
      </c>
      <c r="K326">
        <v>34</v>
      </c>
    </row>
    <row r="327" spans="1:11">
      <c r="B327" t="s">
        <v>682</v>
      </c>
      <c r="F327" s="8" t="s">
        <v>447</v>
      </c>
      <c r="H327" s="10">
        <v>1.5</v>
      </c>
      <c r="I327" s="308">
        <v>27.88</v>
      </c>
      <c r="J327" s="12">
        <f t="shared" si="49"/>
        <v>41.82</v>
      </c>
      <c r="K327">
        <v>30</v>
      </c>
    </row>
    <row r="328" spans="1:11">
      <c r="F328" s="8"/>
      <c r="H328" s="10"/>
      <c r="I328" s="10"/>
      <c r="J328" s="34">
        <f>ROUND(SUM(J322:J327),2)</f>
        <v>340.18</v>
      </c>
    </row>
    <row r="329" spans="1:11">
      <c r="B329" s="35" t="s">
        <v>318</v>
      </c>
      <c r="I329" s="10"/>
    </row>
    <row r="330" spans="1:11">
      <c r="B330" t="s">
        <v>319</v>
      </c>
      <c r="F330" s="8" t="s">
        <v>320</v>
      </c>
      <c r="H330" s="10">
        <v>3</v>
      </c>
      <c r="I330" s="10">
        <f>J320</f>
        <v>81.430000000000007</v>
      </c>
      <c r="J330" s="12">
        <f>ROUND(H330%*I330,2)</f>
        <v>2.44</v>
      </c>
      <c r="K330">
        <v>37</v>
      </c>
    </row>
    <row r="331" spans="1:11">
      <c r="B331" t="s">
        <v>675</v>
      </c>
      <c r="F331" s="8" t="s">
        <v>347</v>
      </c>
      <c r="G331" s="9">
        <v>1</v>
      </c>
      <c r="H331" s="10">
        <f t="shared" ref="H331:H332" si="50">ROUND(G331*8/$D$314,4)</f>
        <v>0.4</v>
      </c>
      <c r="I331" s="10">
        <v>25.63</v>
      </c>
      <c r="J331" s="12">
        <f t="shared" ref="J331:J332" si="51">ROUND(H331*I331,2)</f>
        <v>10.25</v>
      </c>
      <c r="K331">
        <v>48</v>
      </c>
    </row>
    <row r="332" spans="1:11">
      <c r="B332" t="s">
        <v>683</v>
      </c>
      <c r="F332" s="8" t="s">
        <v>347</v>
      </c>
      <c r="G332" s="9">
        <v>0.5</v>
      </c>
      <c r="H332" s="10">
        <f t="shared" si="50"/>
        <v>0.2</v>
      </c>
      <c r="I332" s="10">
        <v>7.07</v>
      </c>
      <c r="J332" s="12">
        <f t="shared" si="51"/>
        <v>1.41</v>
      </c>
      <c r="K332">
        <v>49</v>
      </c>
    </row>
    <row r="333" spans="1:11">
      <c r="A333" s="14"/>
      <c r="B333" s="14"/>
      <c r="C333" s="14"/>
      <c r="D333" s="14"/>
      <c r="E333" s="14"/>
      <c r="F333" s="14"/>
      <c r="G333" s="14"/>
      <c r="H333" s="14"/>
      <c r="I333" s="46"/>
      <c r="J333" s="36">
        <f>ROUND(SUM(J330:J332),2)</f>
        <v>14.1</v>
      </c>
    </row>
    <row r="334" spans="1:11">
      <c r="I334" s="10"/>
      <c r="J334" s="34"/>
    </row>
    <row r="335" spans="1:11">
      <c r="A335" s="31" t="s">
        <v>286</v>
      </c>
      <c r="B335" s="31" t="str">
        <f>ESTRUCTURA!A33</f>
        <v>02.03.03.02</v>
      </c>
      <c r="C335" s="31" t="s">
        <v>521</v>
      </c>
      <c r="D335" s="31"/>
      <c r="I335" s="10"/>
    </row>
    <row r="336" spans="1:11">
      <c r="A336" s="31" t="s">
        <v>287</v>
      </c>
      <c r="B336" s="31" t="s">
        <v>288</v>
      </c>
      <c r="C336" s="32" t="s">
        <v>289</v>
      </c>
      <c r="D336" s="33">
        <v>20</v>
      </c>
      <c r="E336" s="32" t="s">
        <v>290</v>
      </c>
      <c r="F336" s="33">
        <f>D336</f>
        <v>20</v>
      </c>
      <c r="G336" s="31" t="s">
        <v>291</v>
      </c>
      <c r="I336" s="305" t="s">
        <v>142</v>
      </c>
      <c r="J336" s="34">
        <f>J341+J346+J349</f>
        <v>63.250000000000007</v>
      </c>
    </row>
    <row r="337" spans="1:19">
      <c r="A337" s="31" t="s">
        <v>292</v>
      </c>
      <c r="B337" s="31" t="s">
        <v>293</v>
      </c>
      <c r="F337" s="32" t="s">
        <v>127</v>
      </c>
      <c r="G337" s="32" t="s">
        <v>294</v>
      </c>
      <c r="H337" s="32" t="s">
        <v>295</v>
      </c>
      <c r="I337" s="305" t="s">
        <v>296</v>
      </c>
      <c r="J337" s="32" t="s">
        <v>297</v>
      </c>
    </row>
    <row r="338" spans="1:19">
      <c r="B338" s="35" t="s">
        <v>298</v>
      </c>
      <c r="I338" s="10"/>
    </row>
    <row r="339" spans="1:19">
      <c r="B339" t="s">
        <v>299</v>
      </c>
      <c r="F339" s="8" t="s">
        <v>300</v>
      </c>
      <c r="G339" s="9">
        <v>2</v>
      </c>
      <c r="H339" s="10">
        <f>ROUND(G339*8/$D$336,4)</f>
        <v>0.8</v>
      </c>
      <c r="I339" s="10">
        <v>28.94</v>
      </c>
      <c r="J339" s="12">
        <f>ROUND(H339*I339,2)</f>
        <v>23.15</v>
      </c>
      <c r="K339">
        <v>47</v>
      </c>
    </row>
    <row r="340" spans="1:19">
      <c r="B340" t="s">
        <v>301</v>
      </c>
      <c r="F340" s="8" t="s">
        <v>300</v>
      </c>
      <c r="G340" s="9">
        <v>2</v>
      </c>
      <c r="H340" s="10">
        <f>ROUND(G340*8/$D$336,4)</f>
        <v>0.8</v>
      </c>
      <c r="I340" s="10">
        <v>22.66</v>
      </c>
      <c r="J340" s="12">
        <f>ROUND(H340*I340,2)</f>
        <v>18.13</v>
      </c>
      <c r="K340">
        <v>47</v>
      </c>
    </row>
    <row r="341" spans="1:19">
      <c r="F341" s="8"/>
      <c r="G341" s="9"/>
      <c r="H341" s="10"/>
      <c r="I341" s="10"/>
      <c r="J341" s="34">
        <f>ROUND(SUM(J339:J340),2)</f>
        <v>41.28</v>
      </c>
    </row>
    <row r="342" spans="1:19">
      <c r="B342" s="35" t="s">
        <v>662</v>
      </c>
      <c r="F342" s="8"/>
      <c r="G342" s="9"/>
      <c r="H342" s="10"/>
      <c r="I342" s="10"/>
      <c r="J342" s="12"/>
    </row>
    <row r="343" spans="1:19">
      <c r="B343" t="s">
        <v>690</v>
      </c>
      <c r="F343" s="8" t="s">
        <v>305</v>
      </c>
      <c r="H343" s="10">
        <v>0.16</v>
      </c>
      <c r="I343" s="10">
        <v>2.64</v>
      </c>
      <c r="J343" s="12">
        <f>ROUND(H343*I343,2)</f>
        <v>0.42</v>
      </c>
      <c r="K343">
        <v>2</v>
      </c>
    </row>
    <row r="344" spans="1:19">
      <c r="B344" t="s">
        <v>310</v>
      </c>
      <c r="F344" s="8" t="s">
        <v>305</v>
      </c>
      <c r="H344" s="10">
        <v>0.16</v>
      </c>
      <c r="I344" s="10">
        <v>5.51</v>
      </c>
      <c r="J344" s="12">
        <f>ROUND(H344*I344,2)</f>
        <v>0.88</v>
      </c>
      <c r="K344">
        <v>2</v>
      </c>
    </row>
    <row r="345" spans="1:19">
      <c r="B345" t="s">
        <v>677</v>
      </c>
      <c r="F345" s="8" t="s">
        <v>314</v>
      </c>
      <c r="H345" s="10">
        <v>3.35</v>
      </c>
      <c r="I345" s="10">
        <v>5.8</v>
      </c>
      <c r="J345" s="12">
        <f>ROUND(H345*I345,2)</f>
        <v>19.43</v>
      </c>
      <c r="K345">
        <v>43</v>
      </c>
    </row>
    <row r="346" spans="1:19">
      <c r="F346" s="8"/>
      <c r="H346" s="10"/>
      <c r="I346" s="10"/>
      <c r="J346" s="34">
        <f>ROUND(SUM(J343:J345),2)</f>
        <v>20.73</v>
      </c>
    </row>
    <row r="347" spans="1:19">
      <c r="B347" s="35" t="s">
        <v>318</v>
      </c>
      <c r="I347" s="10"/>
    </row>
    <row r="348" spans="1:19">
      <c r="B348" t="s">
        <v>319</v>
      </c>
      <c r="F348" s="8" t="s">
        <v>320</v>
      </c>
      <c r="H348" s="10">
        <v>3</v>
      </c>
      <c r="I348" s="10">
        <f>J341</f>
        <v>41.28</v>
      </c>
      <c r="J348" s="12">
        <f>ROUND(H348%*I348,2)</f>
        <v>1.24</v>
      </c>
      <c r="K348">
        <v>37</v>
      </c>
    </row>
    <row r="349" spans="1:19">
      <c r="A349" s="14"/>
      <c r="B349" s="14"/>
      <c r="C349" s="14"/>
      <c r="D349" s="14"/>
      <c r="E349" s="14"/>
      <c r="F349" s="14"/>
      <c r="G349" s="14"/>
      <c r="H349" s="14"/>
      <c r="I349" s="46"/>
      <c r="J349" s="36">
        <f>ROUND(SUM(J348),2)</f>
        <v>1.24</v>
      </c>
    </row>
    <row r="350" spans="1:19">
      <c r="I350" s="10"/>
      <c r="J350" s="34"/>
    </row>
    <row r="351" spans="1:19">
      <c r="A351" s="31" t="s">
        <v>286</v>
      </c>
      <c r="B351" s="31" t="str">
        <f>ESTRUCTURA!A34</f>
        <v>02.03.03.03</v>
      </c>
      <c r="C351" s="31" t="s">
        <v>691</v>
      </c>
      <c r="D351" s="31"/>
      <c r="I351" s="10"/>
    </row>
    <row r="352" spans="1:19">
      <c r="A352" s="31" t="s">
        <v>287</v>
      </c>
      <c r="B352" s="31" t="s">
        <v>684</v>
      </c>
      <c r="C352" s="32" t="s">
        <v>289</v>
      </c>
      <c r="D352" s="33">
        <v>250</v>
      </c>
      <c r="E352" s="32" t="s">
        <v>290</v>
      </c>
      <c r="F352" s="33">
        <f>D352</f>
        <v>250</v>
      </c>
      <c r="G352" s="31" t="s">
        <v>291</v>
      </c>
      <c r="I352" s="305" t="s">
        <v>305</v>
      </c>
      <c r="J352" s="34">
        <f>J358+J362+J366</f>
        <v>5.54</v>
      </c>
      <c r="S352" s="31"/>
    </row>
    <row r="353" spans="1:19">
      <c r="A353" s="31" t="s">
        <v>292</v>
      </c>
      <c r="B353" s="31" t="s">
        <v>293</v>
      </c>
      <c r="F353" s="32" t="s">
        <v>127</v>
      </c>
      <c r="G353" s="32" t="s">
        <v>294</v>
      </c>
      <c r="H353" s="32" t="s">
        <v>295</v>
      </c>
      <c r="I353" s="305" t="s">
        <v>296</v>
      </c>
      <c r="J353" s="32" t="s">
        <v>297</v>
      </c>
    </row>
    <row r="354" spans="1:19">
      <c r="B354" s="35" t="s">
        <v>298</v>
      </c>
      <c r="G354" s="9"/>
      <c r="I354" s="10"/>
    </row>
    <row r="355" spans="1:19">
      <c r="B355" t="s">
        <v>299</v>
      </c>
      <c r="F355" s="8" t="s">
        <v>300</v>
      </c>
      <c r="G355" s="9">
        <v>1</v>
      </c>
      <c r="H355" s="18">
        <f>ROUND(G355*8/$D$244,4)</f>
        <v>3.2000000000000001E-2</v>
      </c>
      <c r="I355" s="10">
        <v>28.94</v>
      </c>
      <c r="J355" s="12">
        <f>ROUND(H355*I355,2)</f>
        <v>0.93</v>
      </c>
      <c r="K355">
        <v>47</v>
      </c>
    </row>
    <row r="356" spans="1:19">
      <c r="B356" t="s">
        <v>685</v>
      </c>
      <c r="F356" s="8" t="s">
        <v>300</v>
      </c>
      <c r="G356" s="9">
        <v>1</v>
      </c>
      <c r="H356" s="18">
        <f>ROUND(G356*8/$D$244,4)</f>
        <v>3.2000000000000001E-2</v>
      </c>
      <c r="I356" s="10">
        <v>22.66</v>
      </c>
      <c r="J356" s="12">
        <f>ROUND(H356*I356,2)</f>
        <v>0.73</v>
      </c>
      <c r="K356">
        <v>47</v>
      </c>
      <c r="S356" s="31"/>
    </row>
    <row r="357" spans="1:19">
      <c r="F357" s="8"/>
      <c r="G357" s="9"/>
      <c r="H357" s="18"/>
      <c r="I357" s="10"/>
      <c r="J357" s="12"/>
    </row>
    <row r="358" spans="1:19">
      <c r="F358" s="8"/>
      <c r="G358" s="9"/>
      <c r="I358" s="10"/>
      <c r="J358" s="34">
        <f>ROUND(SUM(J355:J357),2)</f>
        <v>1.66</v>
      </c>
    </row>
    <row r="359" spans="1:19">
      <c r="B359" s="35" t="s">
        <v>303</v>
      </c>
      <c r="F359" s="8"/>
      <c r="G359" s="9"/>
      <c r="H359" s="18"/>
      <c r="I359" s="10"/>
    </row>
    <row r="360" spans="1:19">
      <c r="B360" t="s">
        <v>304</v>
      </c>
      <c r="F360" s="8" t="s">
        <v>305</v>
      </c>
      <c r="G360" s="9"/>
      <c r="H360" s="18">
        <v>0.03</v>
      </c>
      <c r="I360" s="10">
        <v>2.64</v>
      </c>
      <c r="J360" s="12">
        <f>ROUND(H360*I360,2)</f>
        <v>0.08</v>
      </c>
      <c r="K360">
        <v>2</v>
      </c>
    </row>
    <row r="361" spans="1:19">
      <c r="B361" t="s">
        <v>686</v>
      </c>
      <c r="F361" s="8" t="s">
        <v>305</v>
      </c>
      <c r="G361" s="9"/>
      <c r="H361" s="18">
        <v>1.05</v>
      </c>
      <c r="I361" s="10">
        <v>3.42</v>
      </c>
      <c r="J361" s="12">
        <f>ROUND(H361*I361,2)</f>
        <v>3.59</v>
      </c>
      <c r="K361">
        <v>3</v>
      </c>
    </row>
    <row r="362" spans="1:19">
      <c r="F362" s="8"/>
      <c r="G362" s="9"/>
      <c r="I362" s="10"/>
      <c r="J362" s="34">
        <f>ROUND(SUM(J360:J361),2)</f>
        <v>3.67</v>
      </c>
    </row>
    <row r="363" spans="1:19">
      <c r="B363" s="35" t="s">
        <v>327</v>
      </c>
      <c r="F363" s="8"/>
      <c r="G363" s="9"/>
      <c r="I363" s="10"/>
    </row>
    <row r="364" spans="1:19">
      <c r="B364" t="s">
        <v>319</v>
      </c>
      <c r="F364" s="8" t="s">
        <v>320</v>
      </c>
      <c r="H364" s="10">
        <v>3</v>
      </c>
      <c r="I364" s="10">
        <f>J358</f>
        <v>1.66</v>
      </c>
      <c r="J364" s="12">
        <f>ROUND(H364%*I364,2)</f>
        <v>0.05</v>
      </c>
      <c r="K364">
        <v>37</v>
      </c>
    </row>
    <row r="365" spans="1:19">
      <c r="B365" t="s">
        <v>687</v>
      </c>
      <c r="F365" s="8" t="s">
        <v>300</v>
      </c>
      <c r="G365" s="9">
        <v>1</v>
      </c>
      <c r="H365" s="18">
        <f>ROUND(G365*8/$D$244,4)</f>
        <v>3.2000000000000001E-2</v>
      </c>
      <c r="I365" s="308">
        <v>5</v>
      </c>
      <c r="J365" s="12">
        <f>ROUND(H365*I365,2)</f>
        <v>0.16</v>
      </c>
      <c r="K365">
        <v>37</v>
      </c>
    </row>
    <row r="366" spans="1:19">
      <c r="A366" s="14"/>
      <c r="B366" s="14"/>
      <c r="C366" s="14"/>
      <c r="D366" s="14"/>
      <c r="E366" s="14"/>
      <c r="F366" s="14"/>
      <c r="G366" s="14"/>
      <c r="H366" s="14"/>
      <c r="I366" s="46"/>
      <c r="J366" s="36">
        <f>ROUND(SUM(J364:J365),2)</f>
        <v>0.21</v>
      </c>
    </row>
    <row r="367" spans="1:19">
      <c r="I367" s="10"/>
    </row>
    <row r="368" spans="1:19">
      <c r="I368" s="10"/>
    </row>
    <row r="369" spans="1:11">
      <c r="A369" s="31" t="s">
        <v>286</v>
      </c>
      <c r="B369" s="31" t="str">
        <f>ESTRUCTURA!A36</f>
        <v>02.03.04.01</v>
      </c>
      <c r="C369" s="31" t="s">
        <v>692</v>
      </c>
      <c r="D369" s="31"/>
      <c r="I369" s="10"/>
    </row>
    <row r="370" spans="1:11">
      <c r="A370" s="31" t="s">
        <v>287</v>
      </c>
      <c r="B370" s="31" t="s">
        <v>425</v>
      </c>
      <c r="C370" s="32" t="s">
        <v>289</v>
      </c>
      <c r="D370" s="33">
        <v>15</v>
      </c>
      <c r="E370" s="32" t="s">
        <v>290</v>
      </c>
      <c r="F370" s="33">
        <f>D370</f>
        <v>15</v>
      </c>
      <c r="G370" s="31" t="s">
        <v>291</v>
      </c>
      <c r="I370" s="305" t="s">
        <v>212</v>
      </c>
      <c r="J370" s="34">
        <f>J376+J383+J388</f>
        <v>421.12</v>
      </c>
    </row>
    <row r="371" spans="1:11">
      <c r="A371" s="31" t="s">
        <v>292</v>
      </c>
      <c r="B371" s="31" t="s">
        <v>293</v>
      </c>
      <c r="F371" s="32" t="s">
        <v>127</v>
      </c>
      <c r="G371" s="32" t="s">
        <v>294</v>
      </c>
      <c r="H371" s="32" t="s">
        <v>295</v>
      </c>
      <c r="I371" s="305" t="s">
        <v>296</v>
      </c>
      <c r="J371" s="32" t="s">
        <v>297</v>
      </c>
    </row>
    <row r="372" spans="1:11">
      <c r="B372" s="35" t="s">
        <v>298</v>
      </c>
      <c r="I372" s="10"/>
    </row>
    <row r="373" spans="1:11">
      <c r="B373" t="s">
        <v>299</v>
      </c>
      <c r="F373" s="8" t="s">
        <v>300</v>
      </c>
      <c r="G373" s="9">
        <v>1</v>
      </c>
      <c r="H373" s="10">
        <f>ROUND(G373*8/$D$370,4)</f>
        <v>0.5333</v>
      </c>
      <c r="I373" s="10">
        <v>28.94</v>
      </c>
      <c r="J373" s="12">
        <f>ROUND(H373*I373,2)</f>
        <v>15.43</v>
      </c>
      <c r="K373">
        <v>47</v>
      </c>
    </row>
    <row r="374" spans="1:11">
      <c r="B374" t="s">
        <v>301</v>
      </c>
      <c r="F374" s="8" t="s">
        <v>300</v>
      </c>
      <c r="G374" s="9">
        <v>1</v>
      </c>
      <c r="H374" s="10">
        <f>ROUND(G374*8/$D$370,4)</f>
        <v>0.5333</v>
      </c>
      <c r="I374" s="10">
        <v>22.66</v>
      </c>
      <c r="J374" s="12">
        <f t="shared" ref="J374:J375" si="52">ROUND(H374*I374,2)</f>
        <v>12.08</v>
      </c>
      <c r="K374">
        <v>47</v>
      </c>
    </row>
    <row r="375" spans="1:11">
      <c r="B375" t="s">
        <v>302</v>
      </c>
      <c r="F375" s="8" t="s">
        <v>300</v>
      </c>
      <c r="G375" s="9">
        <v>7</v>
      </c>
      <c r="H375" s="10">
        <f>ROUND(G375*8/$D$370,4)</f>
        <v>3.7332999999999998</v>
      </c>
      <c r="I375" s="10">
        <v>20.51</v>
      </c>
      <c r="J375" s="12">
        <f t="shared" si="52"/>
        <v>76.569999999999993</v>
      </c>
      <c r="K375">
        <v>47</v>
      </c>
    </row>
    <row r="376" spans="1:11">
      <c r="F376" s="8"/>
      <c r="G376" s="9"/>
      <c r="H376" s="10"/>
      <c r="I376" s="10"/>
      <c r="J376" s="34">
        <f>ROUND(SUM(J373:J375),2)</f>
        <v>104.08</v>
      </c>
    </row>
    <row r="377" spans="1:11">
      <c r="B377" s="35" t="s">
        <v>662</v>
      </c>
      <c r="F377" s="8"/>
      <c r="G377" s="9"/>
      <c r="H377" s="10"/>
      <c r="I377" s="10"/>
      <c r="J377" s="12"/>
    </row>
    <row r="378" spans="1:11">
      <c r="B378" t="s">
        <v>680</v>
      </c>
      <c r="F378" s="8" t="s">
        <v>212</v>
      </c>
      <c r="H378" s="10">
        <v>0.53</v>
      </c>
      <c r="I378" s="10">
        <v>55.08</v>
      </c>
      <c r="J378" s="12">
        <f>ROUND(H378*I378,2)</f>
        <v>29.19</v>
      </c>
      <c r="K378">
        <v>5</v>
      </c>
    </row>
    <row r="379" spans="1:11">
      <c r="B379" t="s">
        <v>681</v>
      </c>
      <c r="F379" s="8" t="s">
        <v>212</v>
      </c>
      <c r="H379" s="10">
        <v>0.52</v>
      </c>
      <c r="I379" s="10">
        <v>47</v>
      </c>
      <c r="J379" s="12">
        <f t="shared" ref="J379:J382" si="53">ROUND(H379*I379,2)</f>
        <v>24.44</v>
      </c>
      <c r="K379">
        <v>4</v>
      </c>
    </row>
    <row r="380" spans="1:11">
      <c r="B380" t="s">
        <v>315</v>
      </c>
      <c r="F380" s="8" t="s">
        <v>316</v>
      </c>
      <c r="H380" s="10">
        <v>9.73</v>
      </c>
      <c r="I380" s="10">
        <v>24.52</v>
      </c>
      <c r="J380" s="12">
        <f t="shared" si="53"/>
        <v>238.58</v>
      </c>
      <c r="K380">
        <v>21</v>
      </c>
    </row>
    <row r="381" spans="1:11">
      <c r="B381" t="s">
        <v>664</v>
      </c>
      <c r="F381" s="8" t="s">
        <v>212</v>
      </c>
      <c r="H381" s="10">
        <v>0.186</v>
      </c>
      <c r="I381" s="10">
        <v>6.14</v>
      </c>
      <c r="J381" s="12">
        <f>ROUND(H381*I381,2)</f>
        <v>1.1399999999999999</v>
      </c>
      <c r="K381">
        <v>30</v>
      </c>
    </row>
    <row r="382" spans="1:11">
      <c r="B382" t="s">
        <v>673</v>
      </c>
      <c r="F382" s="8" t="s">
        <v>447</v>
      </c>
      <c r="H382" s="10">
        <v>0.36</v>
      </c>
      <c r="I382" s="10">
        <v>13.93</v>
      </c>
      <c r="J382" s="12">
        <f t="shared" si="53"/>
        <v>5.01</v>
      </c>
      <c r="K382">
        <v>34</v>
      </c>
    </row>
    <row r="383" spans="1:11">
      <c r="F383" s="8"/>
      <c r="H383" s="10"/>
      <c r="I383" s="10"/>
      <c r="J383" s="34">
        <f>ROUND(SUM(J378:J382),2)</f>
        <v>298.36</v>
      </c>
    </row>
    <row r="384" spans="1:11">
      <c r="B384" s="35" t="s">
        <v>318</v>
      </c>
      <c r="I384" s="10"/>
    </row>
    <row r="385" spans="1:11">
      <c r="B385" t="s">
        <v>319</v>
      </c>
      <c r="F385" s="8" t="s">
        <v>320</v>
      </c>
      <c r="H385" s="10">
        <v>3</v>
      </c>
      <c r="I385" s="10">
        <f>J376</f>
        <v>104.08</v>
      </c>
      <c r="J385" s="12">
        <f>ROUND(H385%*I385,2)</f>
        <v>3.12</v>
      </c>
      <c r="K385">
        <v>37</v>
      </c>
    </row>
    <row r="386" spans="1:11">
      <c r="B386" t="s">
        <v>675</v>
      </c>
      <c r="F386" s="8" t="s">
        <v>347</v>
      </c>
      <c r="G386" s="9">
        <v>1</v>
      </c>
      <c r="H386" s="10">
        <f>ROUND(G386*8/$D$370,4)</f>
        <v>0.5333</v>
      </c>
      <c r="I386" s="10">
        <v>25.63</v>
      </c>
      <c r="J386" s="12">
        <f>ROUND(H386*I386,2)</f>
        <v>13.67</v>
      </c>
      <c r="K386">
        <v>48</v>
      </c>
    </row>
    <row r="387" spans="1:11">
      <c r="B387" t="s">
        <v>683</v>
      </c>
      <c r="F387" s="8" t="s">
        <v>347</v>
      </c>
      <c r="G387" s="9">
        <v>0.5</v>
      </c>
      <c r="H387" s="10">
        <f>ROUND(G387*8/$D$370,4)</f>
        <v>0.26669999999999999</v>
      </c>
      <c r="I387" s="10">
        <v>7.07</v>
      </c>
      <c r="J387" s="12">
        <f t="shared" ref="J387" si="54">ROUND(H387*I387,2)</f>
        <v>1.89</v>
      </c>
      <c r="K387">
        <v>49</v>
      </c>
    </row>
    <row r="388" spans="1:11">
      <c r="A388" s="14"/>
      <c r="B388" s="14"/>
      <c r="C388" s="14"/>
      <c r="D388" s="14"/>
      <c r="E388" s="14"/>
      <c r="F388" s="14"/>
      <c r="G388" s="14"/>
      <c r="H388" s="14"/>
      <c r="I388" s="46"/>
      <c r="J388" s="36">
        <f>ROUND(SUM(J385:J387),2)</f>
        <v>18.68</v>
      </c>
    </row>
    <row r="389" spans="1:11">
      <c r="I389" s="10"/>
    </row>
    <row r="390" spans="1:11">
      <c r="A390" s="31" t="s">
        <v>286</v>
      </c>
      <c r="B390" s="31" t="str">
        <f>ESTRUCTURA!A37</f>
        <v>02.03.04.02</v>
      </c>
      <c r="C390" s="31" t="s">
        <v>693</v>
      </c>
      <c r="D390" s="31"/>
      <c r="I390" s="10"/>
    </row>
    <row r="391" spans="1:11">
      <c r="A391" s="31" t="s">
        <v>287</v>
      </c>
      <c r="B391" s="31" t="s">
        <v>288</v>
      </c>
      <c r="C391" s="32" t="s">
        <v>289</v>
      </c>
      <c r="D391" s="33">
        <v>20</v>
      </c>
      <c r="E391" s="32" t="s">
        <v>290</v>
      </c>
      <c r="F391" s="33">
        <f>D391</f>
        <v>20</v>
      </c>
      <c r="G391" s="31" t="s">
        <v>291</v>
      </c>
      <c r="I391" s="305" t="s">
        <v>142</v>
      </c>
      <c r="J391" s="34">
        <f>J396+J401+J404</f>
        <v>42.26</v>
      </c>
    </row>
    <row r="392" spans="1:11">
      <c r="A392" s="31" t="s">
        <v>292</v>
      </c>
      <c r="B392" s="31" t="s">
        <v>293</v>
      </c>
      <c r="F392" s="32" t="s">
        <v>127</v>
      </c>
      <c r="G392" s="32" t="s">
        <v>294</v>
      </c>
      <c r="H392" s="32" t="s">
        <v>295</v>
      </c>
      <c r="I392" s="305" t="s">
        <v>296</v>
      </c>
      <c r="J392" s="32" t="s">
        <v>297</v>
      </c>
    </row>
    <row r="393" spans="1:11">
      <c r="B393" s="35" t="s">
        <v>298</v>
      </c>
      <c r="I393" s="10"/>
    </row>
    <row r="394" spans="1:11">
      <c r="B394" t="s">
        <v>299</v>
      </c>
      <c r="F394" s="8" t="s">
        <v>300</v>
      </c>
      <c r="G394" s="9">
        <v>1</v>
      </c>
      <c r="H394" s="10">
        <f>ROUND(G394*8/$D$391,4)</f>
        <v>0.4</v>
      </c>
      <c r="I394" s="10">
        <v>28.94</v>
      </c>
      <c r="J394" s="12">
        <f>ROUND(H394*I394,2)</f>
        <v>11.58</v>
      </c>
      <c r="K394">
        <v>47</v>
      </c>
    </row>
    <row r="395" spans="1:11">
      <c r="B395" t="s">
        <v>301</v>
      </c>
      <c r="F395" s="8" t="s">
        <v>300</v>
      </c>
      <c r="G395" s="9">
        <v>1</v>
      </c>
      <c r="H395" s="10">
        <f>ROUND(G395*8/$D$391,4)</f>
        <v>0.4</v>
      </c>
      <c r="I395" s="10">
        <v>22.66</v>
      </c>
      <c r="J395" s="12">
        <f>ROUND(H395*I395,2)</f>
        <v>9.06</v>
      </c>
      <c r="K395">
        <v>47</v>
      </c>
    </row>
    <row r="396" spans="1:11">
      <c r="F396" s="8"/>
      <c r="G396" s="9"/>
      <c r="H396" s="10"/>
      <c r="I396" s="10"/>
      <c r="J396" s="34">
        <f>ROUND(SUM(J394:J395),2)</f>
        <v>20.64</v>
      </c>
    </row>
    <row r="397" spans="1:11">
      <c r="B397" s="35" t="s">
        <v>662</v>
      </c>
      <c r="F397" s="8"/>
      <c r="G397" s="9"/>
      <c r="H397" s="10"/>
      <c r="I397" s="10"/>
      <c r="J397" s="12"/>
    </row>
    <row r="398" spans="1:11">
      <c r="B398" t="s">
        <v>690</v>
      </c>
      <c r="F398" s="8" t="s">
        <v>305</v>
      </c>
      <c r="H398" s="10">
        <v>0.26</v>
      </c>
      <c r="I398" s="10">
        <v>2.64</v>
      </c>
      <c r="J398" s="12">
        <f>ROUND(H398*I398,2)</f>
        <v>0.69</v>
      </c>
      <c r="K398">
        <v>2</v>
      </c>
    </row>
    <row r="399" spans="1:11">
      <c r="B399" t="s">
        <v>310</v>
      </c>
      <c r="F399" s="8" t="s">
        <v>305</v>
      </c>
      <c r="H399" s="10">
        <v>0.16</v>
      </c>
      <c r="I399" s="10">
        <v>5.51</v>
      </c>
      <c r="J399" s="12">
        <f>ROUND(H399*I399,2)</f>
        <v>0.88</v>
      </c>
      <c r="K399">
        <v>2</v>
      </c>
    </row>
    <row r="400" spans="1:11">
      <c r="B400" t="s">
        <v>677</v>
      </c>
      <c r="F400" s="8" t="s">
        <v>314</v>
      </c>
      <c r="H400" s="10">
        <v>3.35</v>
      </c>
      <c r="I400" s="10">
        <v>5.8</v>
      </c>
      <c r="J400" s="12">
        <f>ROUND(H400*I400,2)</f>
        <v>19.43</v>
      </c>
      <c r="K400">
        <v>43</v>
      </c>
    </row>
    <row r="401" spans="1:11">
      <c r="F401" s="8"/>
      <c r="H401" s="10"/>
      <c r="I401" s="10"/>
      <c r="J401" s="34">
        <f>ROUND(SUM(J398:J400),2)</f>
        <v>21</v>
      </c>
    </row>
    <row r="402" spans="1:11">
      <c r="B402" s="35" t="s">
        <v>318</v>
      </c>
      <c r="I402" s="10"/>
    </row>
    <row r="403" spans="1:11">
      <c r="B403" t="s">
        <v>319</v>
      </c>
      <c r="F403" s="8" t="s">
        <v>320</v>
      </c>
      <c r="H403" s="10">
        <v>3</v>
      </c>
      <c r="I403" s="10">
        <f>J396</f>
        <v>20.64</v>
      </c>
      <c r="J403" s="12">
        <f>ROUND(H403%*I403,2)</f>
        <v>0.62</v>
      </c>
      <c r="K403">
        <v>37</v>
      </c>
    </row>
    <row r="404" spans="1:11">
      <c r="A404" s="14"/>
      <c r="B404" s="14"/>
      <c r="C404" s="14"/>
      <c r="D404" s="14"/>
      <c r="E404" s="14"/>
      <c r="F404" s="14"/>
      <c r="G404" s="14"/>
      <c r="H404" s="14"/>
      <c r="I404" s="46"/>
      <c r="J404" s="36">
        <f>ROUND(SUM(J403),2)</f>
        <v>0.62</v>
      </c>
    </row>
    <row r="405" spans="1:11">
      <c r="I405" s="10"/>
    </row>
    <row r="406" spans="1:11">
      <c r="A406" s="31" t="s">
        <v>286</v>
      </c>
      <c r="B406" s="31" t="str">
        <f>ESTRUCTURA!A38</f>
        <v>02.03.04.03</v>
      </c>
      <c r="C406" s="31" t="s">
        <v>694</v>
      </c>
      <c r="D406" s="31"/>
      <c r="I406" s="10"/>
    </row>
    <row r="407" spans="1:11">
      <c r="A407" s="31" t="s">
        <v>287</v>
      </c>
      <c r="B407" s="31" t="s">
        <v>684</v>
      </c>
      <c r="C407" s="32" t="s">
        <v>289</v>
      </c>
      <c r="D407" s="33">
        <v>250</v>
      </c>
      <c r="E407" s="32" t="s">
        <v>290</v>
      </c>
      <c r="F407" s="33">
        <f>D407</f>
        <v>250</v>
      </c>
      <c r="G407" s="31" t="s">
        <v>291</v>
      </c>
      <c r="I407" s="305" t="s">
        <v>305</v>
      </c>
      <c r="J407" s="34">
        <f>J412+J416+J420</f>
        <v>5.54</v>
      </c>
    </row>
    <row r="408" spans="1:11">
      <c r="A408" s="31" t="s">
        <v>292</v>
      </c>
      <c r="B408" s="31" t="s">
        <v>293</v>
      </c>
      <c r="F408" s="32" t="s">
        <v>127</v>
      </c>
      <c r="G408" s="32" t="s">
        <v>294</v>
      </c>
      <c r="H408" s="32" t="s">
        <v>295</v>
      </c>
      <c r="I408" s="305" t="s">
        <v>296</v>
      </c>
      <c r="J408" s="32" t="s">
        <v>297</v>
      </c>
    </row>
    <row r="409" spans="1:11">
      <c r="B409" s="35" t="s">
        <v>298</v>
      </c>
      <c r="G409" s="9"/>
      <c r="I409" s="10"/>
    </row>
    <row r="410" spans="1:11">
      <c r="B410" t="s">
        <v>299</v>
      </c>
      <c r="F410" s="8" t="s">
        <v>300</v>
      </c>
      <c r="G410" s="9">
        <v>1</v>
      </c>
      <c r="H410" s="10">
        <f>ROUND(G410*8/$D$407,4)</f>
        <v>3.2000000000000001E-2</v>
      </c>
      <c r="I410" s="10">
        <v>28.94</v>
      </c>
      <c r="J410" s="12">
        <f>ROUND(H410*I410,2)</f>
        <v>0.93</v>
      </c>
      <c r="K410">
        <v>47</v>
      </c>
    </row>
    <row r="411" spans="1:11">
      <c r="B411" t="s">
        <v>685</v>
      </c>
      <c r="F411" s="8" t="s">
        <v>300</v>
      </c>
      <c r="G411" s="9">
        <v>1</v>
      </c>
      <c r="H411" s="10">
        <f>ROUND(G411*8/$D$407,4)</f>
        <v>3.2000000000000001E-2</v>
      </c>
      <c r="I411" s="10">
        <v>22.66</v>
      </c>
      <c r="J411" s="12">
        <f>ROUND(H411*I411,2)</f>
        <v>0.73</v>
      </c>
      <c r="K411">
        <v>47</v>
      </c>
    </row>
    <row r="412" spans="1:11">
      <c r="F412" s="8"/>
      <c r="G412" s="9"/>
      <c r="I412" s="10"/>
      <c r="J412" s="34">
        <f>ROUND(SUM(J410:J411),2)</f>
        <v>1.66</v>
      </c>
    </row>
    <row r="413" spans="1:11">
      <c r="B413" s="35" t="s">
        <v>303</v>
      </c>
      <c r="F413" s="8"/>
      <c r="G413" s="9"/>
      <c r="H413" s="18"/>
      <c r="I413" s="10"/>
    </row>
    <row r="414" spans="1:11">
      <c r="B414" t="s">
        <v>304</v>
      </c>
      <c r="F414" s="8" t="s">
        <v>305</v>
      </c>
      <c r="G414" s="9"/>
      <c r="H414" s="18">
        <v>0.03</v>
      </c>
      <c r="I414" s="10">
        <v>2.64</v>
      </c>
      <c r="J414" s="12">
        <f>ROUND(H414*I414,2)</f>
        <v>0.08</v>
      </c>
      <c r="K414">
        <v>2</v>
      </c>
    </row>
    <row r="415" spans="1:11">
      <c r="B415" t="s">
        <v>686</v>
      </c>
      <c r="F415" s="8" t="s">
        <v>305</v>
      </c>
      <c r="G415" s="9"/>
      <c r="H415" s="18">
        <v>1.05</v>
      </c>
      <c r="I415" s="10">
        <v>3.42</v>
      </c>
      <c r="J415" s="12">
        <f>ROUND(H415*I415,2)</f>
        <v>3.59</v>
      </c>
      <c r="K415">
        <v>3</v>
      </c>
    </row>
    <row r="416" spans="1:11">
      <c r="F416" s="8"/>
      <c r="G416" s="9"/>
      <c r="I416" s="10"/>
      <c r="J416" s="34">
        <f>ROUND(SUM(J414:J415),2)</f>
        <v>3.67</v>
      </c>
    </row>
    <row r="417" spans="1:11">
      <c r="B417" s="35" t="s">
        <v>327</v>
      </c>
      <c r="F417" s="8"/>
      <c r="G417" s="9"/>
      <c r="I417" s="10"/>
    </row>
    <row r="418" spans="1:11">
      <c r="B418" t="s">
        <v>319</v>
      </c>
      <c r="F418" s="8" t="s">
        <v>320</v>
      </c>
      <c r="H418" s="10">
        <v>3</v>
      </c>
      <c r="I418" s="10">
        <f>J412</f>
        <v>1.66</v>
      </c>
      <c r="J418" s="12">
        <f>ROUND(H418%*I418,2)</f>
        <v>0.05</v>
      </c>
      <c r="K418">
        <v>37</v>
      </c>
    </row>
    <row r="419" spans="1:11">
      <c r="B419" t="s">
        <v>687</v>
      </c>
      <c r="F419" s="8" t="s">
        <v>300</v>
      </c>
      <c r="G419" s="9">
        <v>1</v>
      </c>
      <c r="H419" s="10">
        <f>ROUND(G419*8/$D$407,4)</f>
        <v>3.2000000000000001E-2</v>
      </c>
      <c r="I419" s="308">
        <v>5</v>
      </c>
      <c r="J419" s="12">
        <f>ROUND(H419*I419,2)</f>
        <v>0.16</v>
      </c>
      <c r="K419">
        <v>37</v>
      </c>
    </row>
    <row r="420" spans="1:11">
      <c r="A420" s="14"/>
      <c r="B420" s="14"/>
      <c r="C420" s="14"/>
      <c r="D420" s="14"/>
      <c r="E420" s="14"/>
      <c r="F420" s="14"/>
      <c r="G420" s="14"/>
      <c r="H420" s="14"/>
      <c r="I420" s="46"/>
      <c r="J420" s="36">
        <f>ROUND(SUM(J418:J419),2)</f>
        <v>0.21</v>
      </c>
    </row>
    <row r="421" spans="1:11">
      <c r="I421" s="10"/>
    </row>
    <row r="422" spans="1:11">
      <c r="A422" s="31" t="s">
        <v>286</v>
      </c>
      <c r="B422" s="31" t="str">
        <f>ESTRUCTURA!A40</f>
        <v>02.03.05.01</v>
      </c>
      <c r="C422" s="31" t="s">
        <v>535</v>
      </c>
      <c r="D422" s="31"/>
      <c r="I422" s="10"/>
    </row>
    <row r="423" spans="1:11">
      <c r="A423" s="31" t="s">
        <v>287</v>
      </c>
      <c r="B423" s="31" t="s">
        <v>425</v>
      </c>
      <c r="C423" s="32" t="s">
        <v>289</v>
      </c>
      <c r="D423" s="33">
        <v>15</v>
      </c>
      <c r="E423" s="32" t="s">
        <v>290</v>
      </c>
      <c r="F423" s="33">
        <f>D423</f>
        <v>15</v>
      </c>
      <c r="G423" s="31" t="s">
        <v>291</v>
      </c>
      <c r="I423" s="305" t="s">
        <v>212</v>
      </c>
      <c r="J423" s="34">
        <f>J429+J436+J441</f>
        <v>399.77000000000004</v>
      </c>
    </row>
    <row r="424" spans="1:11">
      <c r="A424" s="31" t="s">
        <v>292</v>
      </c>
      <c r="B424" s="31" t="s">
        <v>293</v>
      </c>
      <c r="F424" s="32" t="s">
        <v>127</v>
      </c>
      <c r="G424" s="32" t="s">
        <v>294</v>
      </c>
      <c r="H424" s="32" t="s">
        <v>295</v>
      </c>
      <c r="I424" s="305" t="s">
        <v>296</v>
      </c>
      <c r="J424" s="32" t="s">
        <v>297</v>
      </c>
    </row>
    <row r="425" spans="1:11">
      <c r="B425" s="35" t="s">
        <v>298</v>
      </c>
      <c r="I425" s="10"/>
    </row>
    <row r="426" spans="1:11">
      <c r="B426" t="s">
        <v>299</v>
      </c>
      <c r="F426" s="8" t="s">
        <v>300</v>
      </c>
      <c r="G426" s="9">
        <v>1</v>
      </c>
      <c r="H426" s="10">
        <f>ROUND(G426*8/$D$423,4)</f>
        <v>0.5333</v>
      </c>
      <c r="I426" s="10">
        <v>28.94</v>
      </c>
      <c r="J426" s="12">
        <f>ROUND(H426*I426,2)</f>
        <v>15.43</v>
      </c>
      <c r="K426">
        <v>47</v>
      </c>
    </row>
    <row r="427" spans="1:11">
      <c r="B427" t="s">
        <v>301</v>
      </c>
      <c r="F427" s="8" t="s">
        <v>300</v>
      </c>
      <c r="G427" s="9">
        <v>2</v>
      </c>
      <c r="H427" s="10">
        <f t="shared" ref="H427:H428" si="55">ROUND(G427*8/$D$423,4)</f>
        <v>1.0667</v>
      </c>
      <c r="I427" s="10">
        <v>22.66</v>
      </c>
      <c r="J427" s="12">
        <f t="shared" ref="J427:J428" si="56">ROUND(H427*I427,2)</f>
        <v>24.17</v>
      </c>
      <c r="K427">
        <v>47</v>
      </c>
    </row>
    <row r="428" spans="1:11">
      <c r="B428" t="s">
        <v>302</v>
      </c>
      <c r="F428" s="8" t="s">
        <v>300</v>
      </c>
      <c r="G428" s="9">
        <v>4</v>
      </c>
      <c r="H428" s="10">
        <f t="shared" si="55"/>
        <v>2.1333000000000002</v>
      </c>
      <c r="I428" s="10">
        <v>20.51</v>
      </c>
      <c r="J428" s="12">
        <f t="shared" si="56"/>
        <v>43.75</v>
      </c>
      <c r="K428">
        <v>47</v>
      </c>
    </row>
    <row r="429" spans="1:11">
      <c r="F429" s="8"/>
      <c r="G429" s="9"/>
      <c r="H429" s="10"/>
      <c r="I429" s="10"/>
      <c r="J429" s="34">
        <f>ROUND(SUM(J426:J428),2)</f>
        <v>83.35</v>
      </c>
    </row>
    <row r="430" spans="1:11">
      <c r="B430" s="35" t="s">
        <v>662</v>
      </c>
      <c r="F430" s="8"/>
      <c r="G430" s="9"/>
      <c r="H430" s="10"/>
      <c r="I430" s="10"/>
      <c r="J430" s="12"/>
    </row>
    <row r="431" spans="1:11">
      <c r="B431" t="s">
        <v>680</v>
      </c>
      <c r="F431" s="8" t="s">
        <v>212</v>
      </c>
      <c r="H431" s="10">
        <v>0.53</v>
      </c>
      <c r="I431" s="10">
        <v>55.08</v>
      </c>
      <c r="J431" s="12">
        <f>ROUND(H431*I431,2)</f>
        <v>29.19</v>
      </c>
      <c r="K431">
        <v>5</v>
      </c>
    </row>
    <row r="432" spans="1:11">
      <c r="B432" t="s">
        <v>681</v>
      </c>
      <c r="F432" s="8" t="s">
        <v>212</v>
      </c>
      <c r="H432" s="10">
        <v>0.52</v>
      </c>
      <c r="I432" s="10">
        <v>47</v>
      </c>
      <c r="J432" s="12">
        <f t="shared" ref="J432:J433" si="57">ROUND(H432*I432,2)</f>
        <v>24.44</v>
      </c>
      <c r="K432">
        <v>4</v>
      </c>
    </row>
    <row r="433" spans="1:11">
      <c r="B433" t="s">
        <v>315</v>
      </c>
      <c r="F433" s="8" t="s">
        <v>316</v>
      </c>
      <c r="H433" s="10">
        <v>9.73</v>
      </c>
      <c r="I433" s="10">
        <v>24.52</v>
      </c>
      <c r="J433" s="12">
        <f>ROUND(H433*I433,2)</f>
        <v>238.58</v>
      </c>
      <c r="K433">
        <v>21</v>
      </c>
    </row>
    <row r="434" spans="1:11">
      <c r="B434" t="s">
        <v>664</v>
      </c>
      <c r="F434" s="8" t="s">
        <v>212</v>
      </c>
      <c r="H434" s="10">
        <v>0.186</v>
      </c>
      <c r="I434" s="10">
        <v>6.14</v>
      </c>
      <c r="J434" s="12">
        <f t="shared" ref="J434:J435" si="58">ROUND(H434*I434,2)</f>
        <v>1.1399999999999999</v>
      </c>
      <c r="K434">
        <v>30</v>
      </c>
    </row>
    <row r="435" spans="1:11">
      <c r="B435" t="s">
        <v>673</v>
      </c>
      <c r="F435" s="8" t="s">
        <v>447</v>
      </c>
      <c r="H435" s="10">
        <v>0.36</v>
      </c>
      <c r="I435" s="10">
        <v>13.93</v>
      </c>
      <c r="J435" s="12">
        <f t="shared" si="58"/>
        <v>5.01</v>
      </c>
      <c r="K435">
        <v>34</v>
      </c>
    </row>
    <row r="436" spans="1:11">
      <c r="F436" s="8"/>
      <c r="H436" s="10"/>
      <c r="I436" s="10"/>
      <c r="J436" s="34">
        <f>ROUND(SUM(J431:J435),2)</f>
        <v>298.36</v>
      </c>
    </row>
    <row r="437" spans="1:11">
      <c r="B437" s="35" t="s">
        <v>318</v>
      </c>
      <c r="I437" s="10"/>
    </row>
    <row r="438" spans="1:11">
      <c r="B438" t="s">
        <v>319</v>
      </c>
      <c r="F438" s="8" t="s">
        <v>320</v>
      </c>
      <c r="H438" s="10">
        <v>3</v>
      </c>
      <c r="I438" s="10">
        <f>J429</f>
        <v>83.35</v>
      </c>
      <c r="J438" s="12">
        <f>ROUND(H438%*I438,2)</f>
        <v>2.5</v>
      </c>
      <c r="K438">
        <v>37</v>
      </c>
    </row>
    <row r="439" spans="1:11">
      <c r="B439" t="s">
        <v>675</v>
      </c>
      <c r="F439" s="8" t="s">
        <v>347</v>
      </c>
      <c r="G439" s="9">
        <v>1</v>
      </c>
      <c r="H439" s="10">
        <f t="shared" ref="H439:H440" si="59">ROUND(G439*8/$D$423,4)</f>
        <v>0.5333</v>
      </c>
      <c r="I439" s="10">
        <v>25.63</v>
      </c>
      <c r="J439" s="12">
        <f>ROUND(H439*I439,2)</f>
        <v>13.67</v>
      </c>
      <c r="K439">
        <v>48</v>
      </c>
    </row>
    <row r="440" spans="1:11">
      <c r="B440" t="s">
        <v>683</v>
      </c>
      <c r="F440" s="8" t="s">
        <v>347</v>
      </c>
      <c r="G440" s="9">
        <v>0.5</v>
      </c>
      <c r="H440" s="10">
        <f t="shared" si="59"/>
        <v>0.26669999999999999</v>
      </c>
      <c r="I440" s="10">
        <v>7.07</v>
      </c>
      <c r="J440" s="12">
        <f>ROUND(H440*I440,2)</f>
        <v>1.89</v>
      </c>
      <c r="K440">
        <v>49</v>
      </c>
    </row>
    <row r="441" spans="1:11">
      <c r="A441" s="14"/>
      <c r="B441" s="14"/>
      <c r="C441" s="14"/>
      <c r="D441" s="14"/>
      <c r="E441" s="14"/>
      <c r="F441" s="14"/>
      <c r="G441" s="14"/>
      <c r="H441" s="14"/>
      <c r="I441" s="46"/>
      <c r="J441" s="36">
        <f>ROUND(SUM(J438:J440),2)</f>
        <v>18.059999999999999</v>
      </c>
    </row>
    <row r="442" spans="1:11">
      <c r="I442" s="10"/>
    </row>
    <row r="443" spans="1:11">
      <c r="A443" s="31" t="s">
        <v>286</v>
      </c>
      <c r="B443" s="31" t="str">
        <f>ESTRUCTURA!A41</f>
        <v>02.03.05.02</v>
      </c>
      <c r="C443" s="31" t="s">
        <v>537</v>
      </c>
      <c r="D443" s="31"/>
      <c r="I443" s="10"/>
    </row>
    <row r="444" spans="1:11">
      <c r="A444" s="31" t="s">
        <v>287</v>
      </c>
      <c r="B444" s="31" t="s">
        <v>288</v>
      </c>
      <c r="C444" s="32" t="s">
        <v>289</v>
      </c>
      <c r="D444" s="33">
        <v>35</v>
      </c>
      <c r="E444" s="32" t="s">
        <v>290</v>
      </c>
      <c r="F444" s="33">
        <f>D444</f>
        <v>35</v>
      </c>
      <c r="G444" s="31" t="s">
        <v>291</v>
      </c>
      <c r="I444" s="305" t="s">
        <v>142</v>
      </c>
      <c r="J444" s="34">
        <f>J450+J455+J458</f>
        <v>46.59</v>
      </c>
    </row>
    <row r="445" spans="1:11">
      <c r="A445" s="31" t="s">
        <v>292</v>
      </c>
      <c r="B445" s="31" t="s">
        <v>293</v>
      </c>
      <c r="F445" s="32" t="s">
        <v>127</v>
      </c>
      <c r="G445" s="32" t="s">
        <v>294</v>
      </c>
      <c r="H445" s="32" t="s">
        <v>295</v>
      </c>
      <c r="I445" s="305" t="s">
        <v>296</v>
      </c>
      <c r="J445" s="32" t="s">
        <v>297</v>
      </c>
    </row>
    <row r="446" spans="1:11">
      <c r="B446" s="35" t="s">
        <v>298</v>
      </c>
      <c r="I446" s="10"/>
    </row>
    <row r="447" spans="1:11">
      <c r="B447" t="s">
        <v>299</v>
      </c>
      <c r="F447" s="8" t="s">
        <v>300</v>
      </c>
      <c r="G447" s="9">
        <v>2</v>
      </c>
      <c r="H447" s="10">
        <f>ROUND(G447*8/$D$444,4)</f>
        <v>0.45710000000000001</v>
      </c>
      <c r="I447" s="10">
        <v>28.94</v>
      </c>
      <c r="J447" s="12">
        <f>ROUND(H447*I447,2)</f>
        <v>13.23</v>
      </c>
      <c r="K447">
        <v>47</v>
      </c>
    </row>
    <row r="448" spans="1:11">
      <c r="B448" t="s">
        <v>301</v>
      </c>
      <c r="F448" s="8" t="s">
        <v>300</v>
      </c>
      <c r="G448" s="9">
        <v>1</v>
      </c>
      <c r="H448" s="10">
        <f t="shared" ref="H448:H449" si="60">ROUND(G448*8/$D$444,4)</f>
        <v>0.2286</v>
      </c>
      <c r="I448" s="10">
        <v>22.66</v>
      </c>
      <c r="J448" s="12">
        <f t="shared" ref="J448:J449" si="61">ROUND(H448*I448,2)</f>
        <v>5.18</v>
      </c>
      <c r="K448">
        <v>47</v>
      </c>
    </row>
    <row r="449" spans="1:11">
      <c r="B449" t="s">
        <v>302</v>
      </c>
      <c r="F449" s="8" t="s">
        <v>300</v>
      </c>
      <c r="G449" s="9">
        <v>1</v>
      </c>
      <c r="H449" s="10">
        <f t="shared" si="60"/>
        <v>0.2286</v>
      </c>
      <c r="I449" s="10">
        <v>20.51</v>
      </c>
      <c r="J449" s="12">
        <f t="shared" si="61"/>
        <v>4.6900000000000004</v>
      </c>
      <c r="K449">
        <v>47</v>
      </c>
    </row>
    <row r="450" spans="1:11">
      <c r="F450" s="8"/>
      <c r="G450" s="9"/>
      <c r="H450" s="10"/>
      <c r="I450" s="10"/>
      <c r="J450" s="34">
        <f>ROUND(SUM(J447:J449),2)</f>
        <v>23.1</v>
      </c>
    </row>
    <row r="451" spans="1:11">
      <c r="B451" s="35" t="s">
        <v>662</v>
      </c>
      <c r="F451" s="8"/>
      <c r="G451" s="9"/>
      <c r="H451" s="10"/>
      <c r="I451" s="10"/>
      <c r="J451" s="12"/>
    </row>
    <row r="452" spans="1:11">
      <c r="B452" t="s">
        <v>695</v>
      </c>
      <c r="F452" s="8" t="s">
        <v>305</v>
      </c>
      <c r="H452" s="10">
        <v>0.3</v>
      </c>
      <c r="I452" s="10">
        <v>2.64</v>
      </c>
      <c r="J452" s="12">
        <f>ROUND(H452*I452,2)</f>
        <v>0.79</v>
      </c>
      <c r="K452">
        <v>2</v>
      </c>
    </row>
    <row r="453" spans="1:11">
      <c r="B453" t="s">
        <v>310</v>
      </c>
      <c r="F453" s="8" t="s">
        <v>305</v>
      </c>
      <c r="H453" s="10">
        <v>0.31</v>
      </c>
      <c r="I453" s="10">
        <v>5.51</v>
      </c>
      <c r="J453" s="12">
        <f t="shared" ref="J453:J454" si="62">ROUND(H453*I453,2)</f>
        <v>1.71</v>
      </c>
      <c r="K453">
        <v>2</v>
      </c>
    </row>
    <row r="454" spans="1:11">
      <c r="B454" t="s">
        <v>677</v>
      </c>
      <c r="F454" s="8" t="s">
        <v>314</v>
      </c>
      <c r="H454" s="10">
        <v>3.5</v>
      </c>
      <c r="I454" s="10">
        <v>5.8</v>
      </c>
      <c r="J454" s="12">
        <f t="shared" si="62"/>
        <v>20.3</v>
      </c>
      <c r="K454">
        <v>43</v>
      </c>
    </row>
    <row r="455" spans="1:11">
      <c r="F455" s="8"/>
      <c r="H455" s="10"/>
      <c r="I455" s="10"/>
      <c r="J455" s="34">
        <f>ROUND(SUM(J452:J454),2)</f>
        <v>22.8</v>
      </c>
    </row>
    <row r="456" spans="1:11">
      <c r="B456" s="35" t="s">
        <v>318</v>
      </c>
      <c r="I456" s="10"/>
    </row>
    <row r="457" spans="1:11">
      <c r="B457" t="s">
        <v>319</v>
      </c>
      <c r="F457" s="8" t="s">
        <v>320</v>
      </c>
      <c r="H457" s="10">
        <v>3</v>
      </c>
      <c r="I457" s="10">
        <f>J450</f>
        <v>23.1</v>
      </c>
      <c r="J457" s="12">
        <f>ROUND(H457%*I457,2)</f>
        <v>0.69</v>
      </c>
      <c r="K457">
        <v>37</v>
      </c>
    </row>
    <row r="458" spans="1:11">
      <c r="A458" s="14"/>
      <c r="B458" s="14"/>
      <c r="C458" s="14"/>
      <c r="D458" s="14"/>
      <c r="E458" s="14"/>
      <c r="F458" s="14"/>
      <c r="G458" s="14"/>
      <c r="H458" s="14"/>
      <c r="I458" s="46"/>
      <c r="J458" s="36">
        <f>ROUND(SUM(J457),2)</f>
        <v>0.69</v>
      </c>
    </row>
    <row r="460" spans="1:11">
      <c r="A460" s="31" t="s">
        <v>286</v>
      </c>
      <c r="B460" s="31" t="str">
        <f>ESTRUCTURA!A42</f>
        <v>02.03.05.03</v>
      </c>
      <c r="C460" s="31" t="s">
        <v>539</v>
      </c>
      <c r="D460" s="31"/>
    </row>
    <row r="461" spans="1:11">
      <c r="A461" s="31" t="s">
        <v>287</v>
      </c>
      <c r="B461" s="31" t="s">
        <v>288</v>
      </c>
      <c r="C461" s="32" t="s">
        <v>289</v>
      </c>
      <c r="D461" s="33">
        <v>250</v>
      </c>
      <c r="E461" s="32" t="s">
        <v>290</v>
      </c>
      <c r="F461" s="33">
        <f>D461</f>
        <v>250</v>
      </c>
      <c r="G461" s="31" t="s">
        <v>291</v>
      </c>
      <c r="I461" s="32" t="s">
        <v>142</v>
      </c>
      <c r="J461" s="34">
        <f>J466+J470+J474</f>
        <v>5.54</v>
      </c>
    </row>
    <row r="462" spans="1:11">
      <c r="A462" s="31" t="s">
        <v>292</v>
      </c>
      <c r="B462" s="31" t="s">
        <v>293</v>
      </c>
      <c r="F462" s="32" t="s">
        <v>127</v>
      </c>
      <c r="G462" s="32" t="s">
        <v>294</v>
      </c>
      <c r="H462" s="32" t="s">
        <v>295</v>
      </c>
      <c r="I462" s="32" t="s">
        <v>296</v>
      </c>
      <c r="J462" s="32" t="s">
        <v>297</v>
      </c>
    </row>
    <row r="463" spans="1:11">
      <c r="B463" s="35" t="s">
        <v>298</v>
      </c>
    </row>
    <row r="464" spans="1:11">
      <c r="B464" t="s">
        <v>299</v>
      </c>
      <c r="F464" s="8" t="s">
        <v>300</v>
      </c>
      <c r="G464" s="9">
        <v>1</v>
      </c>
      <c r="H464" s="18">
        <f>ROUND(G464*8/$D$461,4)</f>
        <v>3.2000000000000001E-2</v>
      </c>
      <c r="I464" s="10">
        <v>28.94</v>
      </c>
      <c r="J464" s="12">
        <f>ROUND(H464*I464,2)</f>
        <v>0.93</v>
      </c>
      <c r="K464">
        <v>47</v>
      </c>
    </row>
    <row r="465" spans="1:11">
      <c r="B465" t="s">
        <v>685</v>
      </c>
      <c r="F465" s="8" t="s">
        <v>300</v>
      </c>
      <c r="G465" s="9">
        <v>1</v>
      </c>
      <c r="H465" s="18">
        <f>ROUND(G465*8/$D$461,4)</f>
        <v>3.2000000000000001E-2</v>
      </c>
      <c r="I465" s="10">
        <v>22.66</v>
      </c>
      <c r="J465" s="12">
        <f>ROUND(H465*I465,2)</f>
        <v>0.73</v>
      </c>
      <c r="K465">
        <v>47</v>
      </c>
    </row>
    <row r="466" spans="1:11">
      <c r="F466" s="8"/>
      <c r="G466" s="9"/>
      <c r="I466" s="10"/>
      <c r="J466" s="34">
        <f>ROUND(SUM(J464:J465),2)</f>
        <v>1.66</v>
      </c>
    </row>
    <row r="467" spans="1:11">
      <c r="B467" s="35" t="s">
        <v>303</v>
      </c>
      <c r="F467" s="8"/>
      <c r="G467" s="9"/>
      <c r="H467" s="18"/>
      <c r="I467" s="10"/>
    </row>
    <row r="468" spans="1:11">
      <c r="B468" t="s">
        <v>304</v>
      </c>
      <c r="F468" s="8" t="s">
        <v>305</v>
      </c>
      <c r="G468" s="9"/>
      <c r="H468" s="18">
        <v>0.03</v>
      </c>
      <c r="I468" s="10">
        <v>2.64</v>
      </c>
      <c r="J468" s="12">
        <f>ROUND(H468*I468,2)</f>
        <v>0.08</v>
      </c>
      <c r="K468">
        <v>2</v>
      </c>
    </row>
    <row r="469" spans="1:11">
      <c r="B469" t="s">
        <v>686</v>
      </c>
      <c r="F469" s="8" t="s">
        <v>305</v>
      </c>
      <c r="G469" s="9"/>
      <c r="H469" s="18">
        <v>1.05</v>
      </c>
      <c r="I469" s="10">
        <v>3.42</v>
      </c>
      <c r="J469" s="12">
        <f>ROUND(H469*I469,2)</f>
        <v>3.59</v>
      </c>
      <c r="K469">
        <v>3</v>
      </c>
    </row>
    <row r="470" spans="1:11">
      <c r="F470" s="8"/>
      <c r="G470" s="9"/>
      <c r="I470" s="10"/>
      <c r="J470" s="34">
        <f>ROUND(SUM(J468:J469),2)</f>
        <v>3.67</v>
      </c>
    </row>
    <row r="471" spans="1:11">
      <c r="B471" s="35" t="s">
        <v>327</v>
      </c>
      <c r="F471" s="8"/>
      <c r="G471" s="9"/>
      <c r="I471" s="10"/>
    </row>
    <row r="472" spans="1:11">
      <c r="B472" t="s">
        <v>319</v>
      </c>
      <c r="F472" s="8" t="s">
        <v>320</v>
      </c>
      <c r="H472" s="10">
        <v>3</v>
      </c>
      <c r="I472" s="10">
        <f>J466</f>
        <v>1.66</v>
      </c>
      <c r="J472" s="12">
        <f>ROUND(H472%*I472,2)</f>
        <v>0.05</v>
      </c>
      <c r="K472">
        <v>37</v>
      </c>
    </row>
    <row r="473" spans="1:11">
      <c r="B473" t="s">
        <v>687</v>
      </c>
      <c r="F473" s="8" t="s">
        <v>300</v>
      </c>
      <c r="G473" s="9">
        <v>1</v>
      </c>
      <c r="H473" s="18">
        <f>ROUND(G473*8/$D$461,4)</f>
        <v>3.2000000000000001E-2</v>
      </c>
      <c r="I473" s="308">
        <v>5</v>
      </c>
      <c r="J473" s="12">
        <f>ROUND(H473*I473,2)</f>
        <v>0.16</v>
      </c>
      <c r="K473">
        <v>37</v>
      </c>
    </row>
    <row r="474" spans="1:11">
      <c r="A474" s="14"/>
      <c r="B474" s="14"/>
      <c r="C474" s="14"/>
      <c r="D474" s="14"/>
      <c r="E474" s="14"/>
      <c r="F474" s="14"/>
      <c r="G474" s="14"/>
      <c r="H474" s="14"/>
      <c r="I474" s="46"/>
      <c r="J474" s="36">
        <f>ROUND(SUM(J472:J473),2)</f>
        <v>0.21</v>
      </c>
    </row>
    <row r="475" spans="1:11">
      <c r="I475" s="10"/>
      <c r="J475" s="34"/>
    </row>
    <row r="476" spans="1:11">
      <c r="A476" s="31" t="s">
        <v>286</v>
      </c>
      <c r="B476" s="31" t="str">
        <f>ESTRUCTURA!A44</f>
        <v>02.03.06.01</v>
      </c>
      <c r="C476" s="31" t="s">
        <v>696</v>
      </c>
      <c r="D476" s="31"/>
      <c r="I476" s="10"/>
    </row>
    <row r="477" spans="1:11">
      <c r="A477" s="31" t="s">
        <v>287</v>
      </c>
      <c r="B477" s="31" t="s">
        <v>425</v>
      </c>
      <c r="C477" s="32" t="s">
        <v>289</v>
      </c>
      <c r="D477" s="33">
        <v>15</v>
      </c>
      <c r="E477" s="32" t="s">
        <v>290</v>
      </c>
      <c r="F477" s="33">
        <f>D477</f>
        <v>15</v>
      </c>
      <c r="G477" s="31" t="s">
        <v>291</v>
      </c>
      <c r="I477" s="305" t="s">
        <v>212</v>
      </c>
      <c r="J477" s="34">
        <f>J483+J490+J495</f>
        <v>356.17</v>
      </c>
    </row>
    <row r="478" spans="1:11">
      <c r="A478" s="31" t="s">
        <v>292</v>
      </c>
      <c r="B478" s="31" t="s">
        <v>293</v>
      </c>
      <c r="F478" s="32" t="s">
        <v>127</v>
      </c>
      <c r="G478" s="32" t="s">
        <v>294</v>
      </c>
      <c r="H478" s="32" t="s">
        <v>295</v>
      </c>
      <c r="I478" s="305" t="s">
        <v>296</v>
      </c>
      <c r="J478" s="32" t="s">
        <v>297</v>
      </c>
    </row>
    <row r="479" spans="1:11">
      <c r="B479" s="35" t="s">
        <v>298</v>
      </c>
      <c r="I479" s="10"/>
    </row>
    <row r="480" spans="1:11">
      <c r="B480" t="s">
        <v>299</v>
      </c>
      <c r="F480" s="8" t="s">
        <v>300</v>
      </c>
      <c r="G480" s="9">
        <v>1</v>
      </c>
      <c r="H480" s="9">
        <f>ROUND(G480*8/$D$477,4)</f>
        <v>0.5333</v>
      </c>
      <c r="I480" s="10">
        <v>28.94</v>
      </c>
      <c r="J480" s="12">
        <f>ROUND(H480*I480,2)</f>
        <v>15.43</v>
      </c>
      <c r="K480">
        <v>47</v>
      </c>
    </row>
    <row r="481" spans="1:11">
      <c r="B481" t="s">
        <v>301</v>
      </c>
      <c r="F481" s="8" t="s">
        <v>300</v>
      </c>
      <c r="G481" s="9">
        <v>2</v>
      </c>
      <c r="H481" s="9">
        <f t="shared" ref="H481:H482" si="63">ROUND(G481*8/$D$477,4)</f>
        <v>1.0667</v>
      </c>
      <c r="I481" s="10">
        <v>22.66</v>
      </c>
      <c r="J481" s="12">
        <f t="shared" ref="J481:J482" si="64">ROUND(H481*I481,2)</f>
        <v>24.17</v>
      </c>
      <c r="K481">
        <v>47</v>
      </c>
    </row>
    <row r="482" spans="1:11">
      <c r="B482" t="s">
        <v>302</v>
      </c>
      <c r="F482" s="8" t="s">
        <v>300</v>
      </c>
      <c r="G482" s="9">
        <v>4</v>
      </c>
      <c r="H482" s="9">
        <f t="shared" si="63"/>
        <v>2.1333000000000002</v>
      </c>
      <c r="I482" s="10">
        <v>20.51</v>
      </c>
      <c r="J482" s="12">
        <f t="shared" si="64"/>
        <v>43.75</v>
      </c>
      <c r="K482">
        <v>47</v>
      </c>
    </row>
    <row r="483" spans="1:11">
      <c r="F483" s="8"/>
      <c r="G483" s="9"/>
      <c r="H483" s="9"/>
      <c r="I483" s="10"/>
      <c r="J483" s="34">
        <f>ROUND(SUM(J480:J482),2)</f>
        <v>83.35</v>
      </c>
    </row>
    <row r="484" spans="1:11">
      <c r="B484" s="35" t="s">
        <v>662</v>
      </c>
      <c r="F484" s="8"/>
      <c r="G484" s="9"/>
      <c r="H484" s="9"/>
      <c r="I484" s="10"/>
      <c r="J484" s="12"/>
    </row>
    <row r="485" spans="1:11">
      <c r="B485" t="s">
        <v>680</v>
      </c>
      <c r="F485" s="8" t="s">
        <v>212</v>
      </c>
      <c r="H485" s="9">
        <v>0.51</v>
      </c>
      <c r="I485" s="10">
        <v>55.08</v>
      </c>
      <c r="J485" s="12">
        <f>ROUND(H485*I485,2)</f>
        <v>28.09</v>
      </c>
      <c r="K485">
        <v>5</v>
      </c>
    </row>
    <row r="486" spans="1:11">
      <c r="B486" t="s">
        <v>681</v>
      </c>
      <c r="F486" s="8" t="s">
        <v>212</v>
      </c>
      <c r="H486" s="9">
        <v>0.49</v>
      </c>
      <c r="I486" s="10">
        <v>47</v>
      </c>
      <c r="J486" s="12">
        <f t="shared" ref="J486:J487" si="65">ROUND(H486*I486,2)</f>
        <v>23.03</v>
      </c>
      <c r="K486">
        <v>4</v>
      </c>
    </row>
    <row r="487" spans="1:11">
      <c r="B487" t="s">
        <v>315</v>
      </c>
      <c r="F487" s="8" t="s">
        <v>316</v>
      </c>
      <c r="H487" s="9">
        <v>8.02</v>
      </c>
      <c r="I487" s="10">
        <v>24.52</v>
      </c>
      <c r="J487" s="12">
        <f>ROUND(H487*I487,2)</f>
        <v>196.65</v>
      </c>
      <c r="K487">
        <v>21</v>
      </c>
    </row>
    <row r="488" spans="1:11">
      <c r="B488" t="s">
        <v>664</v>
      </c>
      <c r="F488" s="8" t="s">
        <v>212</v>
      </c>
      <c r="H488" s="9">
        <v>0.23200000000000001</v>
      </c>
      <c r="I488" s="10">
        <v>6.14</v>
      </c>
      <c r="J488" s="12">
        <f t="shared" ref="J488:J489" si="66">ROUND(H488*I488,2)</f>
        <v>1.42</v>
      </c>
      <c r="K488">
        <v>30</v>
      </c>
    </row>
    <row r="489" spans="1:11">
      <c r="B489" t="s">
        <v>673</v>
      </c>
      <c r="F489" s="8" t="s">
        <v>447</v>
      </c>
      <c r="H489" s="9">
        <v>0.4</v>
      </c>
      <c r="I489" s="10">
        <v>13.93</v>
      </c>
      <c r="J489" s="12">
        <f t="shared" si="66"/>
        <v>5.57</v>
      </c>
      <c r="K489">
        <v>34</v>
      </c>
    </row>
    <row r="490" spans="1:11">
      <c r="F490" s="8"/>
      <c r="H490" s="9"/>
      <c r="I490" s="10"/>
      <c r="J490" s="34">
        <f>ROUND(SUM(J485:J489),2)</f>
        <v>254.76</v>
      </c>
    </row>
    <row r="491" spans="1:11">
      <c r="B491" s="35" t="s">
        <v>318</v>
      </c>
      <c r="H491" s="9"/>
      <c r="I491" s="10"/>
    </row>
    <row r="492" spans="1:11">
      <c r="B492" t="s">
        <v>319</v>
      </c>
      <c r="F492" s="8" t="s">
        <v>320</v>
      </c>
      <c r="H492" s="9">
        <v>3</v>
      </c>
      <c r="I492" s="10">
        <f>J483</f>
        <v>83.35</v>
      </c>
      <c r="J492" s="12">
        <f>ROUND(H492%*I492,2)</f>
        <v>2.5</v>
      </c>
      <c r="K492">
        <v>37</v>
      </c>
    </row>
    <row r="493" spans="1:11">
      <c r="B493" t="s">
        <v>675</v>
      </c>
      <c r="F493" s="8" t="s">
        <v>347</v>
      </c>
      <c r="G493" s="9">
        <v>1</v>
      </c>
      <c r="H493" s="9">
        <f t="shared" ref="H493:H494" si="67">ROUND(G493*8/$D$477,4)</f>
        <v>0.5333</v>
      </c>
      <c r="I493" s="10">
        <v>25.63</v>
      </c>
      <c r="J493" s="12">
        <f t="shared" ref="J493:J494" si="68">ROUND(H493*I493,2)</f>
        <v>13.67</v>
      </c>
      <c r="K493">
        <v>48</v>
      </c>
    </row>
    <row r="494" spans="1:11">
      <c r="B494" t="s">
        <v>683</v>
      </c>
      <c r="F494" s="8" t="s">
        <v>347</v>
      </c>
      <c r="G494" s="9">
        <v>0.5</v>
      </c>
      <c r="H494" s="9">
        <f t="shared" si="67"/>
        <v>0.26669999999999999</v>
      </c>
      <c r="I494" s="10">
        <v>7.07</v>
      </c>
      <c r="J494" s="12">
        <f t="shared" si="68"/>
        <v>1.89</v>
      </c>
      <c r="K494">
        <v>49</v>
      </c>
    </row>
    <row r="495" spans="1:11">
      <c r="A495" s="14"/>
      <c r="B495" s="14"/>
      <c r="C495" s="14"/>
      <c r="D495" s="14"/>
      <c r="E495" s="14"/>
      <c r="F495" s="14"/>
      <c r="G495" s="14"/>
      <c r="H495" s="45"/>
      <c r="I495" s="46"/>
      <c r="J495" s="36">
        <f>ROUND(SUM(J492:J494),2)</f>
        <v>18.059999999999999</v>
      </c>
    </row>
    <row r="496" spans="1:11">
      <c r="H496" s="9"/>
      <c r="I496" s="10"/>
    </row>
    <row r="497" spans="1:11">
      <c r="A497" s="31" t="s">
        <v>286</v>
      </c>
      <c r="B497" s="31" t="str">
        <f>ESTRUCTURA!A45</f>
        <v>02.03.06.02</v>
      </c>
      <c r="C497" s="31" t="s">
        <v>545</v>
      </c>
      <c r="D497" s="31"/>
      <c r="H497" s="9"/>
      <c r="I497" s="10"/>
    </row>
    <row r="498" spans="1:11">
      <c r="A498" s="31" t="s">
        <v>287</v>
      </c>
      <c r="B498" s="31" t="s">
        <v>288</v>
      </c>
      <c r="C498" s="32" t="s">
        <v>289</v>
      </c>
      <c r="D498" s="33">
        <v>35</v>
      </c>
      <c r="E498" s="32" t="s">
        <v>290</v>
      </c>
      <c r="F498" s="33">
        <f>D498</f>
        <v>35</v>
      </c>
      <c r="G498" s="31" t="s">
        <v>291</v>
      </c>
      <c r="H498" s="9"/>
      <c r="I498" s="305" t="s">
        <v>142</v>
      </c>
      <c r="J498" s="34">
        <f>J504+J509+J512</f>
        <v>46.59</v>
      </c>
    </row>
    <row r="499" spans="1:11">
      <c r="A499" s="31" t="s">
        <v>292</v>
      </c>
      <c r="B499" s="31" t="s">
        <v>293</v>
      </c>
      <c r="F499" s="32" t="s">
        <v>127</v>
      </c>
      <c r="G499" s="32" t="s">
        <v>294</v>
      </c>
      <c r="H499" s="315" t="s">
        <v>295</v>
      </c>
      <c r="I499" s="305" t="s">
        <v>296</v>
      </c>
      <c r="J499" s="32" t="s">
        <v>297</v>
      </c>
    </row>
    <row r="500" spans="1:11">
      <c r="B500" s="35" t="s">
        <v>298</v>
      </c>
      <c r="H500" s="9"/>
      <c r="I500" s="10"/>
    </row>
    <row r="501" spans="1:11">
      <c r="B501" t="s">
        <v>299</v>
      </c>
      <c r="F501" s="8" t="s">
        <v>300</v>
      </c>
      <c r="G501" s="9">
        <v>2</v>
      </c>
      <c r="H501" s="9">
        <f>ROUND(G501*8/$D$498,4)</f>
        <v>0.45710000000000001</v>
      </c>
      <c r="I501" s="10">
        <v>28.94</v>
      </c>
      <c r="J501" s="12">
        <f t="shared" ref="J501:J503" si="69">ROUND(H501*I501,2)</f>
        <v>13.23</v>
      </c>
      <c r="K501">
        <v>47</v>
      </c>
    </row>
    <row r="502" spans="1:11">
      <c r="B502" t="s">
        <v>301</v>
      </c>
      <c r="F502" s="8" t="s">
        <v>300</v>
      </c>
      <c r="G502" s="9">
        <v>1</v>
      </c>
      <c r="H502" s="9">
        <f t="shared" ref="H502:H503" si="70">ROUND(G502*8/$D$498,4)</f>
        <v>0.2286</v>
      </c>
      <c r="I502" s="10">
        <v>22.66</v>
      </c>
      <c r="J502" s="12">
        <f t="shared" si="69"/>
        <v>5.18</v>
      </c>
      <c r="K502">
        <v>47</v>
      </c>
    </row>
    <row r="503" spans="1:11">
      <c r="B503" t="s">
        <v>302</v>
      </c>
      <c r="F503" s="8" t="s">
        <v>300</v>
      </c>
      <c r="G503" s="9">
        <v>1</v>
      </c>
      <c r="H503" s="9">
        <f t="shared" si="70"/>
        <v>0.2286</v>
      </c>
      <c r="I503" s="10">
        <v>20.51</v>
      </c>
      <c r="J503" s="12">
        <f t="shared" si="69"/>
        <v>4.6900000000000004</v>
      </c>
      <c r="K503">
        <v>47</v>
      </c>
    </row>
    <row r="504" spans="1:11">
      <c r="F504" s="8"/>
      <c r="G504" s="9"/>
      <c r="H504" s="9"/>
      <c r="I504" s="10"/>
      <c r="J504" s="34">
        <f>ROUND(SUM(J501:J503),2)</f>
        <v>23.1</v>
      </c>
    </row>
    <row r="505" spans="1:11">
      <c r="B505" s="35" t="s">
        <v>662</v>
      </c>
      <c r="F505" s="8"/>
      <c r="G505" s="9"/>
      <c r="H505" s="9"/>
      <c r="I505" s="10"/>
      <c r="J505" s="12"/>
    </row>
    <row r="506" spans="1:11">
      <c r="B506" t="s">
        <v>695</v>
      </c>
      <c r="F506" s="8" t="s">
        <v>305</v>
      </c>
      <c r="H506" s="9">
        <v>0.3</v>
      </c>
      <c r="I506" s="10">
        <v>2.64</v>
      </c>
      <c r="J506" s="12">
        <f t="shared" ref="J506:J508" si="71">ROUND(H506*I506,2)</f>
        <v>0.79</v>
      </c>
      <c r="K506">
        <v>2</v>
      </c>
    </row>
    <row r="507" spans="1:11">
      <c r="B507" t="s">
        <v>310</v>
      </c>
      <c r="F507" s="8" t="s">
        <v>305</v>
      </c>
      <c r="H507" s="9">
        <v>0.31</v>
      </c>
      <c r="I507" s="10">
        <v>5.51</v>
      </c>
      <c r="J507" s="12">
        <f t="shared" si="71"/>
        <v>1.71</v>
      </c>
      <c r="K507">
        <v>2</v>
      </c>
    </row>
    <row r="508" spans="1:11">
      <c r="B508" t="s">
        <v>677</v>
      </c>
      <c r="F508" s="8" t="s">
        <v>314</v>
      </c>
      <c r="H508" s="9">
        <v>3.5</v>
      </c>
      <c r="I508" s="10">
        <v>5.8</v>
      </c>
      <c r="J508" s="12">
        <f t="shared" si="71"/>
        <v>20.3</v>
      </c>
      <c r="K508">
        <v>43</v>
      </c>
    </row>
    <row r="509" spans="1:11">
      <c r="F509" s="8"/>
      <c r="H509" s="9"/>
      <c r="I509" s="10"/>
      <c r="J509" s="34">
        <f>ROUND(SUM(J506:J508),2)</f>
        <v>22.8</v>
      </c>
    </row>
    <row r="510" spans="1:11">
      <c r="B510" s="35" t="s">
        <v>318</v>
      </c>
      <c r="H510" s="9"/>
      <c r="I510" s="10"/>
    </row>
    <row r="511" spans="1:11">
      <c r="B511" t="s">
        <v>319</v>
      </c>
      <c r="F511" s="8" t="s">
        <v>320</v>
      </c>
      <c r="H511" s="9">
        <v>3</v>
      </c>
      <c r="I511" s="10">
        <f>J504</f>
        <v>23.1</v>
      </c>
      <c r="J511" s="12">
        <f>ROUND(H511%*I511,2)</f>
        <v>0.69</v>
      </c>
      <c r="K511">
        <v>37</v>
      </c>
    </row>
    <row r="512" spans="1:11">
      <c r="A512" s="14"/>
      <c r="B512" s="14"/>
      <c r="C512" s="14"/>
      <c r="D512" s="14"/>
      <c r="E512" s="14"/>
      <c r="F512" s="14"/>
      <c r="G512" s="14"/>
      <c r="H512" s="45"/>
      <c r="I512" s="46"/>
      <c r="J512" s="36">
        <f>ROUND(SUM(J511),2)</f>
        <v>0.69</v>
      </c>
    </row>
    <row r="513" spans="1:11">
      <c r="H513" s="9"/>
      <c r="I513" s="10"/>
    </row>
    <row r="514" spans="1:11">
      <c r="A514" s="31" t="s">
        <v>286</v>
      </c>
      <c r="B514" s="31" t="str">
        <f>ESTRUCTURA!A46</f>
        <v>02.03.06.03</v>
      </c>
      <c r="C514" s="31" t="s">
        <v>547</v>
      </c>
      <c r="D514" s="31"/>
      <c r="H514" s="9"/>
      <c r="I514" s="10"/>
    </row>
    <row r="515" spans="1:11">
      <c r="A515" s="31" t="s">
        <v>287</v>
      </c>
      <c r="B515" s="31" t="s">
        <v>288</v>
      </c>
      <c r="C515" s="32" t="s">
        <v>289</v>
      </c>
      <c r="D515" s="33">
        <v>250</v>
      </c>
      <c r="E515" s="32" t="s">
        <v>290</v>
      </c>
      <c r="F515" s="33">
        <f>D515</f>
        <v>250</v>
      </c>
      <c r="G515" s="31" t="s">
        <v>291</v>
      </c>
      <c r="H515" s="9"/>
      <c r="I515" s="305" t="s">
        <v>142</v>
      </c>
      <c r="J515" s="34">
        <f>J520+J524+J528</f>
        <v>5.54</v>
      </c>
    </row>
    <row r="516" spans="1:11">
      <c r="A516" s="31" t="s">
        <v>292</v>
      </c>
      <c r="B516" s="31" t="s">
        <v>293</v>
      </c>
      <c r="F516" s="32" t="s">
        <v>127</v>
      </c>
      <c r="G516" s="32" t="s">
        <v>294</v>
      </c>
      <c r="H516" s="315" t="s">
        <v>295</v>
      </c>
      <c r="I516" s="305" t="s">
        <v>296</v>
      </c>
      <c r="J516" s="32" t="s">
        <v>297</v>
      </c>
    </row>
    <row r="517" spans="1:11">
      <c r="B517" s="35" t="s">
        <v>298</v>
      </c>
      <c r="H517" s="9"/>
      <c r="I517" s="10"/>
    </row>
    <row r="518" spans="1:11">
      <c r="B518" t="s">
        <v>299</v>
      </c>
      <c r="F518" s="8" t="s">
        <v>300</v>
      </c>
      <c r="G518" s="9">
        <v>1</v>
      </c>
      <c r="H518" s="9">
        <f>ROUND(G518*8/$D$515,4)</f>
        <v>3.2000000000000001E-2</v>
      </c>
      <c r="I518" s="10">
        <v>28.94</v>
      </c>
      <c r="J518" s="12">
        <f>ROUND(H518*I518,2)</f>
        <v>0.93</v>
      </c>
      <c r="K518">
        <v>47</v>
      </c>
    </row>
    <row r="519" spans="1:11">
      <c r="B519" t="s">
        <v>685</v>
      </c>
      <c r="F519" s="8" t="s">
        <v>300</v>
      </c>
      <c r="G519" s="9">
        <v>1</v>
      </c>
      <c r="H519" s="9">
        <f>ROUND(G519*8/$D$515,4)</f>
        <v>3.2000000000000001E-2</v>
      </c>
      <c r="I519" s="10">
        <v>22.66</v>
      </c>
      <c r="J519" s="12">
        <f>ROUND(H519*I519,2)</f>
        <v>0.73</v>
      </c>
      <c r="K519">
        <v>47</v>
      </c>
    </row>
    <row r="520" spans="1:11">
      <c r="F520" s="8"/>
      <c r="G520" s="9"/>
      <c r="H520" s="9"/>
      <c r="I520" s="10"/>
      <c r="J520" s="34">
        <f>ROUND(SUM(J518:J519),2)</f>
        <v>1.66</v>
      </c>
    </row>
    <row r="521" spans="1:11">
      <c r="B521" s="35" t="s">
        <v>303</v>
      </c>
      <c r="F521" s="8"/>
      <c r="G521" s="9"/>
      <c r="H521" s="316"/>
      <c r="I521" s="10"/>
    </row>
    <row r="522" spans="1:11">
      <c r="B522" t="s">
        <v>304</v>
      </c>
      <c r="F522" s="8" t="s">
        <v>305</v>
      </c>
      <c r="G522" s="9"/>
      <c r="H522" s="316">
        <v>0.03</v>
      </c>
      <c r="I522" s="10">
        <v>2.64</v>
      </c>
      <c r="J522" s="12">
        <f>ROUND(H522*I522,2)</f>
        <v>0.08</v>
      </c>
      <c r="K522">
        <v>2</v>
      </c>
    </row>
    <row r="523" spans="1:11">
      <c r="B523" t="s">
        <v>686</v>
      </c>
      <c r="F523" s="8" t="s">
        <v>305</v>
      </c>
      <c r="G523" s="9"/>
      <c r="H523" s="316">
        <v>1.05</v>
      </c>
      <c r="I523" s="10">
        <v>3.42</v>
      </c>
      <c r="J523" s="12">
        <f>ROUND(H523*I523,2)</f>
        <v>3.59</v>
      </c>
      <c r="K523">
        <v>3</v>
      </c>
    </row>
    <row r="524" spans="1:11">
      <c r="F524" s="8"/>
      <c r="G524" s="9"/>
      <c r="H524" s="9"/>
      <c r="I524" s="10"/>
      <c r="J524" s="34">
        <f>ROUND(SUM(J522:J523),2)</f>
        <v>3.67</v>
      </c>
    </row>
    <row r="525" spans="1:11">
      <c r="B525" s="35" t="s">
        <v>327</v>
      </c>
      <c r="F525" s="8"/>
      <c r="G525" s="9"/>
      <c r="H525" s="9"/>
      <c r="I525" s="10"/>
    </row>
    <row r="526" spans="1:11">
      <c r="B526" t="s">
        <v>319</v>
      </c>
      <c r="F526" s="8" t="s">
        <v>320</v>
      </c>
      <c r="H526" s="9">
        <v>3</v>
      </c>
      <c r="I526" s="10">
        <f>J520</f>
        <v>1.66</v>
      </c>
      <c r="J526" s="12">
        <f>ROUND(H526%*I526,2)</f>
        <v>0.05</v>
      </c>
      <c r="K526">
        <v>37</v>
      </c>
    </row>
    <row r="527" spans="1:11">
      <c r="B527" t="s">
        <v>687</v>
      </c>
      <c r="F527" s="8" t="s">
        <v>300</v>
      </c>
      <c r="G527" s="9">
        <v>1</v>
      </c>
      <c r="H527" s="9">
        <f>ROUND(G527*8/$D$515,4)</f>
        <v>3.2000000000000001E-2</v>
      </c>
      <c r="I527" s="308">
        <v>5</v>
      </c>
      <c r="J527" s="12">
        <f>ROUND(H527*I527,2)</f>
        <v>0.16</v>
      </c>
      <c r="K527">
        <v>37</v>
      </c>
    </row>
    <row r="528" spans="1:11">
      <c r="A528" s="14"/>
      <c r="B528" s="14"/>
      <c r="C528" s="14"/>
      <c r="D528" s="14"/>
      <c r="E528" s="14"/>
      <c r="F528" s="14"/>
      <c r="G528" s="14"/>
      <c r="H528" s="45"/>
      <c r="I528" s="46"/>
      <c r="J528" s="36">
        <f>ROUND(SUM(J526:J527),2)</f>
        <v>0.21</v>
      </c>
    </row>
    <row r="529" spans="1:18">
      <c r="H529" s="9"/>
      <c r="I529" s="10"/>
    </row>
    <row r="530" spans="1:18">
      <c r="A530" s="31" t="s">
        <v>286</v>
      </c>
      <c r="B530" s="31" t="str">
        <f>ESTRUCTURA!A48</f>
        <v>02.03.07.01</v>
      </c>
      <c r="C530" s="31" t="s">
        <v>551</v>
      </c>
      <c r="D530" s="31"/>
      <c r="H530" s="9"/>
      <c r="I530" s="10"/>
      <c r="R530" s="31"/>
    </row>
    <row r="531" spans="1:18">
      <c r="A531" s="31" t="s">
        <v>287</v>
      </c>
      <c r="B531" s="31" t="s">
        <v>425</v>
      </c>
      <c r="C531" s="32" t="s">
        <v>289</v>
      </c>
      <c r="D531" s="33">
        <v>22</v>
      </c>
      <c r="E531" s="32" t="s">
        <v>290</v>
      </c>
      <c r="F531" s="33">
        <f>D531</f>
        <v>22</v>
      </c>
      <c r="G531" s="31" t="s">
        <v>291</v>
      </c>
      <c r="H531" s="9"/>
      <c r="I531" s="305" t="s">
        <v>212</v>
      </c>
      <c r="J531" s="34">
        <f>J537+J544+J550</f>
        <v>390.28000000000003</v>
      </c>
    </row>
    <row r="532" spans="1:18">
      <c r="A532" s="31" t="s">
        <v>292</v>
      </c>
      <c r="B532" s="31" t="s">
        <v>293</v>
      </c>
      <c r="F532" s="32" t="s">
        <v>127</v>
      </c>
      <c r="G532" s="32" t="s">
        <v>294</v>
      </c>
      <c r="H532" s="315" t="s">
        <v>295</v>
      </c>
      <c r="I532" s="305" t="s">
        <v>296</v>
      </c>
      <c r="J532" s="32" t="s">
        <v>297</v>
      </c>
    </row>
    <row r="533" spans="1:18">
      <c r="B533" s="35" t="s">
        <v>298</v>
      </c>
      <c r="H533" s="9"/>
      <c r="I533" s="10"/>
    </row>
    <row r="534" spans="1:18">
      <c r="B534" t="s">
        <v>299</v>
      </c>
      <c r="F534" s="8" t="s">
        <v>300</v>
      </c>
      <c r="G534" s="9">
        <v>2</v>
      </c>
      <c r="H534" s="9">
        <f>ROUND(G534*8/$D$531,4)</f>
        <v>0.72729999999999995</v>
      </c>
      <c r="I534" s="10">
        <v>28.94</v>
      </c>
      <c r="J534" s="12">
        <f>ROUND(H534*I534,2)</f>
        <v>21.05</v>
      </c>
      <c r="K534">
        <v>47</v>
      </c>
      <c r="R534" s="31"/>
    </row>
    <row r="535" spans="1:18">
      <c r="B535" t="s">
        <v>301</v>
      </c>
      <c r="F535" s="8" t="s">
        <v>300</v>
      </c>
      <c r="G535" s="9">
        <v>1</v>
      </c>
      <c r="H535" s="9">
        <f t="shared" ref="H535:H536" si="72">ROUND(G535*8/$D$531,4)</f>
        <v>0.36359999999999998</v>
      </c>
      <c r="I535" s="10">
        <v>22.66</v>
      </c>
      <c r="J535" s="12">
        <f t="shared" ref="J535:J536" si="73">ROUND(H535*I535,2)</f>
        <v>8.24</v>
      </c>
      <c r="K535">
        <v>47</v>
      </c>
      <c r="R535" s="31"/>
    </row>
    <row r="536" spans="1:18">
      <c r="B536" t="s">
        <v>302</v>
      </c>
      <c r="F536" s="8" t="s">
        <v>300</v>
      </c>
      <c r="G536" s="9">
        <v>6</v>
      </c>
      <c r="H536" s="9">
        <f t="shared" si="72"/>
        <v>2.1818</v>
      </c>
      <c r="I536" s="10">
        <v>20.51</v>
      </c>
      <c r="J536" s="12">
        <f t="shared" si="73"/>
        <v>44.75</v>
      </c>
      <c r="K536">
        <v>47</v>
      </c>
      <c r="R536" s="31"/>
    </row>
    <row r="537" spans="1:18">
      <c r="F537" s="8"/>
      <c r="G537" s="9"/>
      <c r="H537" s="9"/>
      <c r="I537" s="10"/>
      <c r="J537" s="34">
        <f>ROUND(SUM(J534:J536),2)</f>
        <v>74.040000000000006</v>
      </c>
      <c r="R537" s="31"/>
    </row>
    <row r="538" spans="1:18">
      <c r="B538" s="35" t="s">
        <v>662</v>
      </c>
      <c r="F538" s="8"/>
      <c r="G538" s="9"/>
      <c r="H538" s="9"/>
      <c r="I538" s="10"/>
      <c r="J538" s="12"/>
      <c r="R538" s="31"/>
    </row>
    <row r="539" spans="1:18">
      <c r="B539" t="s">
        <v>680</v>
      </c>
      <c r="F539" s="8" t="s">
        <v>212</v>
      </c>
      <c r="H539" s="9">
        <v>0.53</v>
      </c>
      <c r="I539" s="10">
        <v>55.08</v>
      </c>
      <c r="J539" s="12">
        <f>ROUND(H539*I539,2)</f>
        <v>29.19</v>
      </c>
      <c r="K539">
        <v>5</v>
      </c>
      <c r="R539" s="31"/>
    </row>
    <row r="540" spans="1:18">
      <c r="B540" t="s">
        <v>681</v>
      </c>
      <c r="F540" s="8" t="s">
        <v>212</v>
      </c>
      <c r="H540" s="9">
        <v>0.52</v>
      </c>
      <c r="I540" s="10">
        <v>47</v>
      </c>
      <c r="J540" s="12">
        <f t="shared" ref="J540:J541" si="74">ROUND(H540*I540,2)</f>
        <v>24.44</v>
      </c>
      <c r="K540">
        <v>4</v>
      </c>
      <c r="R540" s="31"/>
    </row>
    <row r="541" spans="1:18">
      <c r="B541" t="s">
        <v>315</v>
      </c>
      <c r="F541" s="8" t="s">
        <v>316</v>
      </c>
      <c r="H541" s="9">
        <v>9.73</v>
      </c>
      <c r="I541" s="10">
        <v>24.52</v>
      </c>
      <c r="J541" s="12">
        <f>ROUND(H541*I541,2)</f>
        <v>238.58</v>
      </c>
      <c r="K541">
        <v>21</v>
      </c>
      <c r="R541" s="31"/>
    </row>
    <row r="542" spans="1:18">
      <c r="B542" t="s">
        <v>664</v>
      </c>
      <c r="F542" s="8" t="s">
        <v>212</v>
      </c>
      <c r="H542" s="9">
        <v>0.186</v>
      </c>
      <c r="I542" s="10">
        <v>6.14</v>
      </c>
      <c r="J542" s="12">
        <f t="shared" ref="J542:J543" si="75">ROUND(H542*I542,2)</f>
        <v>1.1399999999999999</v>
      </c>
      <c r="K542">
        <v>30</v>
      </c>
      <c r="R542" s="31"/>
    </row>
    <row r="543" spans="1:18">
      <c r="B543" t="s">
        <v>673</v>
      </c>
      <c r="F543" s="8" t="s">
        <v>447</v>
      </c>
      <c r="H543" s="9">
        <v>0.2</v>
      </c>
      <c r="I543" s="10">
        <v>13.93</v>
      </c>
      <c r="J543" s="12">
        <f t="shared" si="75"/>
        <v>2.79</v>
      </c>
      <c r="K543">
        <v>34</v>
      </c>
      <c r="R543" s="31"/>
    </row>
    <row r="544" spans="1:18">
      <c r="F544" s="8"/>
      <c r="H544" s="9"/>
      <c r="I544" s="10"/>
      <c r="J544" s="34">
        <f>ROUND(SUM(J539:J543),2)</f>
        <v>296.14</v>
      </c>
      <c r="R544" s="31"/>
    </row>
    <row r="545" spans="1:18">
      <c r="B545" s="35" t="s">
        <v>318</v>
      </c>
      <c r="H545" s="9"/>
      <c r="I545" s="10"/>
      <c r="R545" s="31"/>
    </row>
    <row r="546" spans="1:18">
      <c r="B546" t="s">
        <v>319</v>
      </c>
      <c r="F546" s="8" t="s">
        <v>320</v>
      </c>
      <c r="H546" s="9">
        <v>3</v>
      </c>
      <c r="I546" s="10">
        <f>J537</f>
        <v>74.040000000000006</v>
      </c>
      <c r="J546" s="12">
        <f>ROUND(H546%*I546,2)</f>
        <v>2.2200000000000002</v>
      </c>
      <c r="K546">
        <v>37</v>
      </c>
    </row>
    <row r="547" spans="1:18">
      <c r="B547" t="s">
        <v>675</v>
      </c>
      <c r="F547" s="8" t="s">
        <v>347</v>
      </c>
      <c r="G547" s="9">
        <v>1</v>
      </c>
      <c r="H547" s="9">
        <f>ROUND(G547*8/$D$531,4)</f>
        <v>0.36359999999999998</v>
      </c>
      <c r="I547" s="10">
        <v>25.63</v>
      </c>
      <c r="J547" s="12">
        <f>ROUND(H547*I547,2)</f>
        <v>9.32</v>
      </c>
      <c r="K547">
        <v>48</v>
      </c>
    </row>
    <row r="548" spans="1:18">
      <c r="B548" t="s">
        <v>697</v>
      </c>
      <c r="F548" s="8" t="s">
        <v>347</v>
      </c>
      <c r="G548" s="9">
        <v>1</v>
      </c>
      <c r="H548" s="9">
        <f t="shared" ref="H548:H549" si="76">ROUND(G548*8/$D$531,4)</f>
        <v>0.36359999999999998</v>
      </c>
      <c r="I548" s="308">
        <v>20</v>
      </c>
      <c r="J548" s="12">
        <f t="shared" ref="J548:J549" si="77">ROUND(H548*I548,2)</f>
        <v>7.27</v>
      </c>
      <c r="K548">
        <v>49</v>
      </c>
    </row>
    <row r="549" spans="1:18">
      <c r="B549" t="s">
        <v>683</v>
      </c>
      <c r="F549" s="8" t="s">
        <v>347</v>
      </c>
      <c r="G549" s="9">
        <v>0.5</v>
      </c>
      <c r="H549" s="9">
        <f t="shared" si="76"/>
        <v>0.18179999999999999</v>
      </c>
      <c r="I549" s="10">
        <v>7.07</v>
      </c>
      <c r="J549" s="12">
        <f t="shared" si="77"/>
        <v>1.29</v>
      </c>
      <c r="K549">
        <v>49</v>
      </c>
    </row>
    <row r="550" spans="1:18">
      <c r="A550" s="14"/>
      <c r="B550" s="14"/>
      <c r="C550" s="14"/>
      <c r="D550" s="14"/>
      <c r="E550" s="14"/>
      <c r="F550" s="14"/>
      <c r="G550" s="14"/>
      <c r="H550" s="45"/>
      <c r="I550" s="46"/>
      <c r="J550" s="36">
        <f>ROUND(SUM(J546:J549),2)</f>
        <v>20.100000000000001</v>
      </c>
    </row>
    <row r="551" spans="1:18">
      <c r="H551" s="9"/>
      <c r="I551" s="10"/>
    </row>
    <row r="552" spans="1:18">
      <c r="A552" s="31" t="s">
        <v>286</v>
      </c>
      <c r="B552" s="31" t="str">
        <f>ESTRUCTURA!A49</f>
        <v>02.03.07.02</v>
      </c>
      <c r="C552" s="31" t="s">
        <v>553</v>
      </c>
      <c r="D552" s="31"/>
      <c r="H552" s="9"/>
      <c r="I552" s="10"/>
    </row>
    <row r="553" spans="1:18">
      <c r="A553" s="31" t="s">
        <v>287</v>
      </c>
      <c r="B553" s="31" t="s">
        <v>288</v>
      </c>
      <c r="C553" s="32" t="s">
        <v>289</v>
      </c>
      <c r="D553" s="33">
        <v>35</v>
      </c>
      <c r="E553" s="32" t="s">
        <v>290</v>
      </c>
      <c r="F553" s="33">
        <f>D553</f>
        <v>35</v>
      </c>
      <c r="G553" s="31" t="s">
        <v>291</v>
      </c>
      <c r="H553" s="9"/>
      <c r="I553" s="305" t="s">
        <v>142</v>
      </c>
      <c r="J553" s="34">
        <f>J558+J563+J566</f>
        <v>50.39</v>
      </c>
    </row>
    <row r="554" spans="1:18">
      <c r="A554" s="31" t="s">
        <v>292</v>
      </c>
      <c r="B554" s="31" t="s">
        <v>293</v>
      </c>
      <c r="F554" s="32" t="s">
        <v>127</v>
      </c>
      <c r="G554" s="32" t="s">
        <v>294</v>
      </c>
      <c r="H554" s="315" t="s">
        <v>295</v>
      </c>
      <c r="I554" s="305" t="s">
        <v>296</v>
      </c>
      <c r="J554" s="32" t="s">
        <v>297</v>
      </c>
    </row>
    <row r="555" spans="1:18">
      <c r="B555" s="35" t="s">
        <v>298</v>
      </c>
      <c r="H555" s="9"/>
      <c r="I555" s="10"/>
    </row>
    <row r="556" spans="1:18">
      <c r="B556" t="s">
        <v>299</v>
      </c>
      <c r="F556" s="8" t="s">
        <v>300</v>
      </c>
      <c r="G556" s="9">
        <v>2</v>
      </c>
      <c r="H556" s="9">
        <f>ROUND(G556*8/$D$553,4)</f>
        <v>0.45710000000000001</v>
      </c>
      <c r="I556" s="10">
        <v>28.94</v>
      </c>
      <c r="J556" s="12">
        <f>ROUND(H556*I556,2)</f>
        <v>13.23</v>
      </c>
      <c r="K556">
        <v>47</v>
      </c>
    </row>
    <row r="557" spans="1:18">
      <c r="B557" t="s">
        <v>302</v>
      </c>
      <c r="F557" s="8" t="s">
        <v>300</v>
      </c>
      <c r="G557" s="9">
        <v>2</v>
      </c>
      <c r="H557" s="9">
        <f>ROUND(G557*8/$D$553,4)</f>
        <v>0.45710000000000001</v>
      </c>
      <c r="I557" s="10">
        <v>20.51</v>
      </c>
      <c r="J557" s="12">
        <f>ROUND(H557*I557,2)</f>
        <v>9.3800000000000008</v>
      </c>
      <c r="K557">
        <v>47</v>
      </c>
    </row>
    <row r="558" spans="1:18">
      <c r="F558" s="8"/>
      <c r="G558" s="9"/>
      <c r="H558" s="9"/>
      <c r="I558" s="10"/>
      <c r="J558" s="34">
        <f>ROUND(SUM(J556:J557),2)</f>
        <v>22.61</v>
      </c>
    </row>
    <row r="559" spans="1:18">
      <c r="B559" s="35" t="s">
        <v>662</v>
      </c>
      <c r="F559" s="8"/>
      <c r="G559" s="9"/>
      <c r="H559" s="9"/>
      <c r="I559" s="10"/>
      <c r="J559" s="12"/>
    </row>
    <row r="560" spans="1:18">
      <c r="B560" t="s">
        <v>695</v>
      </c>
      <c r="F560" s="8" t="s">
        <v>305</v>
      </c>
      <c r="H560" s="9">
        <v>0.1</v>
      </c>
      <c r="I560" s="10">
        <v>2.64</v>
      </c>
      <c r="J560" s="12">
        <f>ROUND(H560*I560,2)</f>
        <v>0.26</v>
      </c>
      <c r="K560">
        <v>2</v>
      </c>
    </row>
    <row r="561" spans="1:11">
      <c r="B561" t="s">
        <v>310</v>
      </c>
      <c r="F561" s="8" t="s">
        <v>305</v>
      </c>
      <c r="H561" s="9">
        <v>0.24</v>
      </c>
      <c r="I561" s="10">
        <v>5.51</v>
      </c>
      <c r="J561" s="12">
        <f>ROUND(H561*I561,2)</f>
        <v>1.32</v>
      </c>
      <c r="K561">
        <v>2</v>
      </c>
    </row>
    <row r="562" spans="1:11">
      <c r="B562" t="s">
        <v>677</v>
      </c>
      <c r="F562" s="8" t="s">
        <v>314</v>
      </c>
      <c r="H562" s="9">
        <v>4.4000000000000004</v>
      </c>
      <c r="I562" s="10">
        <v>5.8</v>
      </c>
      <c r="J562" s="12">
        <f>ROUND(H562*I562,2)</f>
        <v>25.52</v>
      </c>
      <c r="K562">
        <v>43</v>
      </c>
    </row>
    <row r="563" spans="1:11">
      <c r="F563" s="8"/>
      <c r="H563" s="9"/>
      <c r="I563" s="10"/>
      <c r="J563" s="34">
        <f>ROUND(SUM(J560:J562),2)</f>
        <v>27.1</v>
      </c>
    </row>
    <row r="564" spans="1:11">
      <c r="B564" s="35" t="s">
        <v>318</v>
      </c>
      <c r="H564" s="9"/>
      <c r="I564" s="10"/>
    </row>
    <row r="565" spans="1:11">
      <c r="B565" t="s">
        <v>319</v>
      </c>
      <c r="F565" s="8" t="s">
        <v>320</v>
      </c>
      <c r="H565" s="9">
        <v>3</v>
      </c>
      <c r="I565" s="10">
        <f>J558</f>
        <v>22.61</v>
      </c>
      <c r="J565" s="12">
        <f>ROUND(H565%*I565,2)</f>
        <v>0.68</v>
      </c>
      <c r="K565">
        <v>37</v>
      </c>
    </row>
    <row r="566" spans="1:11">
      <c r="A566" s="14"/>
      <c r="B566" s="14"/>
      <c r="C566" s="14"/>
      <c r="D566" s="14"/>
      <c r="E566" s="14"/>
      <c r="F566" s="14"/>
      <c r="G566" s="14"/>
      <c r="H566" s="45"/>
      <c r="I566" s="46"/>
      <c r="J566" s="36">
        <f>ROUND(SUM(J565),2)</f>
        <v>0.68</v>
      </c>
    </row>
    <row r="567" spans="1:11">
      <c r="H567" s="9"/>
      <c r="I567" s="10"/>
    </row>
    <row r="568" spans="1:11">
      <c r="A568" s="31" t="s">
        <v>286</v>
      </c>
      <c r="B568" s="31" t="str">
        <f>ESTRUCTURA!A50</f>
        <v>02.03.07.03</v>
      </c>
      <c r="C568" s="31" t="s">
        <v>698</v>
      </c>
      <c r="D568" s="31"/>
      <c r="H568" s="9"/>
      <c r="I568" s="10"/>
    </row>
    <row r="569" spans="1:11">
      <c r="A569" s="31" t="s">
        <v>287</v>
      </c>
      <c r="B569" s="31" t="s">
        <v>684</v>
      </c>
      <c r="C569" s="32" t="s">
        <v>289</v>
      </c>
      <c r="D569" s="33">
        <v>250</v>
      </c>
      <c r="E569" s="32" t="s">
        <v>290</v>
      </c>
      <c r="F569" s="33">
        <f>D569</f>
        <v>250</v>
      </c>
      <c r="G569" s="31" t="s">
        <v>291</v>
      </c>
      <c r="H569" s="9"/>
      <c r="I569" s="305" t="s">
        <v>305</v>
      </c>
      <c r="J569" s="34">
        <f>J574+J578+J582</f>
        <v>5.54</v>
      </c>
    </row>
    <row r="570" spans="1:11">
      <c r="A570" s="31" t="s">
        <v>292</v>
      </c>
      <c r="B570" s="31" t="s">
        <v>293</v>
      </c>
      <c r="F570" s="32" t="s">
        <v>127</v>
      </c>
      <c r="G570" s="32" t="s">
        <v>294</v>
      </c>
      <c r="H570" s="315" t="s">
        <v>295</v>
      </c>
      <c r="I570" s="305" t="s">
        <v>296</v>
      </c>
      <c r="J570" s="32" t="s">
        <v>297</v>
      </c>
    </row>
    <row r="571" spans="1:11">
      <c r="B571" s="35" t="s">
        <v>298</v>
      </c>
      <c r="H571" s="9"/>
      <c r="I571" s="10"/>
    </row>
    <row r="572" spans="1:11">
      <c r="B572" t="s">
        <v>299</v>
      </c>
      <c r="F572" s="8" t="s">
        <v>300</v>
      </c>
      <c r="G572" s="9">
        <v>1</v>
      </c>
      <c r="H572" s="316">
        <f>ROUND(G572*8/$D$569,4)</f>
        <v>3.2000000000000001E-2</v>
      </c>
      <c r="I572" s="10">
        <v>28.94</v>
      </c>
      <c r="J572" s="12">
        <f>ROUND(H572*I572,2)</f>
        <v>0.93</v>
      </c>
      <c r="K572">
        <v>47</v>
      </c>
    </row>
    <row r="573" spans="1:11">
      <c r="B573" t="s">
        <v>685</v>
      </c>
      <c r="F573" s="8" t="s">
        <v>300</v>
      </c>
      <c r="G573" s="9">
        <v>1</v>
      </c>
      <c r="H573" s="316">
        <f>ROUND(G573*8/$D$569,4)</f>
        <v>3.2000000000000001E-2</v>
      </c>
      <c r="I573" s="10">
        <v>22.66</v>
      </c>
      <c r="J573" s="12">
        <f>ROUND(H573*I573,2)</f>
        <v>0.73</v>
      </c>
      <c r="K573">
        <v>47</v>
      </c>
    </row>
    <row r="574" spans="1:11">
      <c r="F574" s="8"/>
      <c r="G574" s="9"/>
      <c r="H574" s="9"/>
      <c r="I574" s="10"/>
      <c r="J574" s="34">
        <f>ROUND(SUM(J572:J573),2)</f>
        <v>1.66</v>
      </c>
    </row>
    <row r="575" spans="1:11">
      <c r="B575" s="35" t="s">
        <v>303</v>
      </c>
      <c r="F575" s="8"/>
      <c r="G575" s="9"/>
      <c r="H575" s="316"/>
      <c r="I575" s="10"/>
    </row>
    <row r="576" spans="1:11">
      <c r="B576" t="s">
        <v>304</v>
      </c>
      <c r="F576" s="8" t="s">
        <v>305</v>
      </c>
      <c r="G576" s="9"/>
      <c r="H576" s="316">
        <v>0.03</v>
      </c>
      <c r="I576" s="10">
        <v>2.64</v>
      </c>
      <c r="J576" s="12">
        <f>ROUND(H576*I576,2)</f>
        <v>0.08</v>
      </c>
      <c r="K576">
        <v>2</v>
      </c>
    </row>
    <row r="577" spans="1:11">
      <c r="B577" t="s">
        <v>686</v>
      </c>
      <c r="F577" s="8" t="s">
        <v>305</v>
      </c>
      <c r="G577" s="9"/>
      <c r="H577" s="316">
        <v>1.05</v>
      </c>
      <c r="I577" s="10">
        <v>3.42</v>
      </c>
      <c r="J577" s="12">
        <f>ROUND(H577*I577,2)</f>
        <v>3.59</v>
      </c>
      <c r="K577">
        <v>3</v>
      </c>
    </row>
    <row r="578" spans="1:11">
      <c r="F578" s="8"/>
      <c r="G578" s="9"/>
      <c r="H578" s="9"/>
      <c r="I578" s="10"/>
      <c r="J578" s="34">
        <f>ROUND(SUM(J576:J577),2)</f>
        <v>3.67</v>
      </c>
    </row>
    <row r="579" spans="1:11">
      <c r="B579" s="35" t="s">
        <v>327</v>
      </c>
      <c r="F579" s="8"/>
      <c r="G579" s="9"/>
      <c r="H579" s="9"/>
      <c r="I579" s="10"/>
    </row>
    <row r="580" spans="1:11">
      <c r="B580" t="s">
        <v>319</v>
      </c>
      <c r="F580" s="8" t="s">
        <v>320</v>
      </c>
      <c r="H580" s="9">
        <v>3</v>
      </c>
      <c r="I580" s="10">
        <f>J574</f>
        <v>1.66</v>
      </c>
      <c r="J580" s="12">
        <f>ROUND(H580%*I580,2)</f>
        <v>0.05</v>
      </c>
      <c r="K580">
        <v>37</v>
      </c>
    </row>
    <row r="581" spans="1:11">
      <c r="B581" t="s">
        <v>687</v>
      </c>
      <c r="F581" s="8" t="s">
        <v>300</v>
      </c>
      <c r="G581" s="9">
        <v>1</v>
      </c>
      <c r="H581" s="316">
        <f>ROUND(G581*8/$D$569,4)</f>
        <v>3.2000000000000001E-2</v>
      </c>
      <c r="I581" s="308">
        <v>5</v>
      </c>
      <c r="J581" s="12">
        <f>ROUND(H581*I581,2)</f>
        <v>0.16</v>
      </c>
      <c r="K581">
        <v>37</v>
      </c>
    </row>
    <row r="582" spans="1:11">
      <c r="A582" s="14"/>
      <c r="B582" s="14"/>
      <c r="C582" s="14"/>
      <c r="D582" s="14"/>
      <c r="E582" s="14"/>
      <c r="F582" s="14"/>
      <c r="G582" s="14"/>
      <c r="H582" s="45"/>
      <c r="I582" s="46"/>
      <c r="J582" s="36">
        <f>ROUND(SUM(J580:J581),2)</f>
        <v>0.21</v>
      </c>
    </row>
    <row r="583" spans="1:11">
      <c r="H583" s="9"/>
      <c r="I583" s="10"/>
      <c r="J583" s="34"/>
    </row>
    <row r="584" spans="1:11">
      <c r="A584" s="31" t="s">
        <v>286</v>
      </c>
      <c r="B584" s="31" t="str">
        <f>ESTRUCTURA!A52</f>
        <v>02.03.08.01</v>
      </c>
      <c r="C584" s="31" t="s">
        <v>699</v>
      </c>
      <c r="D584" s="31"/>
      <c r="H584" s="9"/>
      <c r="I584" s="10"/>
    </row>
    <row r="585" spans="1:11">
      <c r="A585" s="31" t="s">
        <v>287</v>
      </c>
      <c r="B585" s="31" t="s">
        <v>425</v>
      </c>
      <c r="C585" s="32" t="s">
        <v>289</v>
      </c>
      <c r="D585" s="33">
        <v>25</v>
      </c>
      <c r="E585" s="32" t="s">
        <v>290</v>
      </c>
      <c r="F585" s="33">
        <f>D585</f>
        <v>25</v>
      </c>
      <c r="G585" s="31" t="s">
        <v>291</v>
      </c>
      <c r="H585" s="9"/>
      <c r="I585" s="305" t="s">
        <v>212</v>
      </c>
      <c r="J585" s="34">
        <f>J591+J598+J604</f>
        <v>348.19</v>
      </c>
    </row>
    <row r="586" spans="1:11">
      <c r="A586" s="31" t="s">
        <v>292</v>
      </c>
      <c r="B586" s="31" t="s">
        <v>293</v>
      </c>
      <c r="F586" s="32" t="s">
        <v>127</v>
      </c>
      <c r="G586" s="32" t="s">
        <v>294</v>
      </c>
      <c r="H586" s="315" t="s">
        <v>295</v>
      </c>
      <c r="I586" s="305" t="s">
        <v>296</v>
      </c>
      <c r="J586" s="32" t="s">
        <v>297</v>
      </c>
    </row>
    <row r="587" spans="1:11">
      <c r="B587" s="35" t="s">
        <v>298</v>
      </c>
      <c r="H587" s="9"/>
      <c r="I587" s="10"/>
    </row>
    <row r="588" spans="1:11">
      <c r="B588" t="s">
        <v>299</v>
      </c>
      <c r="F588" s="8" t="s">
        <v>300</v>
      </c>
      <c r="G588" s="9">
        <v>2</v>
      </c>
      <c r="H588" s="316">
        <f>ROUND(G588*8/$D$585,4)</f>
        <v>0.64</v>
      </c>
      <c r="I588" s="10">
        <v>28.94</v>
      </c>
      <c r="J588" s="12">
        <f>ROUND(H588*I588,2)</f>
        <v>18.52</v>
      </c>
      <c r="K588">
        <v>47</v>
      </c>
    </row>
    <row r="589" spans="1:11">
      <c r="B589" t="s">
        <v>301</v>
      </c>
      <c r="F589" s="8" t="s">
        <v>300</v>
      </c>
      <c r="G589" s="9">
        <v>1</v>
      </c>
      <c r="H589" s="316">
        <f t="shared" ref="H589:H590" si="78">ROUND(G589*8/$D$585,4)</f>
        <v>0.32</v>
      </c>
      <c r="I589" s="10">
        <v>22.66</v>
      </c>
      <c r="J589" s="12">
        <f t="shared" ref="J589:J590" si="79">ROUND(H589*I589,2)</f>
        <v>7.25</v>
      </c>
      <c r="K589">
        <v>47</v>
      </c>
    </row>
    <row r="590" spans="1:11">
      <c r="B590" t="s">
        <v>302</v>
      </c>
      <c r="F590" s="8" t="s">
        <v>300</v>
      </c>
      <c r="G590" s="9">
        <v>4</v>
      </c>
      <c r="H590" s="316">
        <f t="shared" si="78"/>
        <v>1.28</v>
      </c>
      <c r="I590" s="10">
        <v>20.51</v>
      </c>
      <c r="J590" s="12">
        <f t="shared" si="79"/>
        <v>26.25</v>
      </c>
      <c r="K590">
        <v>47</v>
      </c>
    </row>
    <row r="591" spans="1:11">
      <c r="F591" s="8"/>
      <c r="G591" s="9"/>
      <c r="H591" s="9"/>
      <c r="I591" s="10"/>
      <c r="J591" s="34">
        <f>ROUND(SUM(J588:J590),2)</f>
        <v>52.02</v>
      </c>
    </row>
    <row r="592" spans="1:11">
      <c r="B592" s="35" t="s">
        <v>662</v>
      </c>
      <c r="F592" s="8"/>
      <c r="G592" s="9"/>
      <c r="H592" s="9"/>
      <c r="I592" s="10"/>
      <c r="J592" s="12"/>
    </row>
    <row r="593" spans="1:11">
      <c r="B593" t="s">
        <v>680</v>
      </c>
      <c r="F593" s="8" t="s">
        <v>212</v>
      </c>
      <c r="H593" s="9">
        <v>0.85</v>
      </c>
      <c r="I593" s="10">
        <v>55.08</v>
      </c>
      <c r="J593" s="12">
        <f>ROUND(H593*I593,2)</f>
        <v>46.82</v>
      </c>
      <c r="K593">
        <v>5</v>
      </c>
    </row>
    <row r="594" spans="1:11">
      <c r="B594" t="s">
        <v>681</v>
      </c>
      <c r="F594" s="8" t="s">
        <v>212</v>
      </c>
      <c r="H594" s="9">
        <v>0.42</v>
      </c>
      <c r="I594" s="10">
        <v>47</v>
      </c>
      <c r="J594" s="12">
        <f t="shared" ref="J594:J595" si="80">ROUND(H594*I594,2)</f>
        <v>19.739999999999998</v>
      </c>
      <c r="K594">
        <v>4</v>
      </c>
    </row>
    <row r="595" spans="1:11">
      <c r="B595" t="s">
        <v>315</v>
      </c>
      <c r="F595" s="8" t="s">
        <v>316</v>
      </c>
      <c r="H595" s="9">
        <v>8.5</v>
      </c>
      <c r="I595" s="10">
        <v>24.52</v>
      </c>
      <c r="J595" s="12">
        <f>ROUND(H595*I595,2)</f>
        <v>208.42</v>
      </c>
      <c r="K595">
        <v>21</v>
      </c>
    </row>
    <row r="596" spans="1:11">
      <c r="B596" t="s">
        <v>664</v>
      </c>
      <c r="F596" s="8" t="s">
        <v>212</v>
      </c>
      <c r="H596" s="9">
        <v>0.18</v>
      </c>
      <c r="I596" s="10">
        <v>6.14</v>
      </c>
      <c r="J596" s="12">
        <f t="shared" ref="J596:J597" si="81">ROUND(H596*I596,2)</f>
        <v>1.1100000000000001</v>
      </c>
      <c r="K596">
        <v>30</v>
      </c>
    </row>
    <row r="597" spans="1:11">
      <c r="B597" t="s">
        <v>673</v>
      </c>
      <c r="F597" s="8" t="s">
        <v>447</v>
      </c>
      <c r="H597" s="9">
        <v>0.2</v>
      </c>
      <c r="I597" s="10">
        <v>13.93</v>
      </c>
      <c r="J597" s="12">
        <f t="shared" si="81"/>
        <v>2.79</v>
      </c>
      <c r="K597">
        <v>34</v>
      </c>
    </row>
    <row r="598" spans="1:11">
      <c r="F598" s="8"/>
      <c r="H598" s="9"/>
      <c r="I598" s="10"/>
      <c r="J598" s="34">
        <f>ROUND(SUM(J593:J597),2)</f>
        <v>278.88</v>
      </c>
    </row>
    <row r="599" spans="1:11">
      <c r="B599" s="35" t="s">
        <v>318</v>
      </c>
      <c r="H599" s="9"/>
      <c r="I599" s="10"/>
    </row>
    <row r="600" spans="1:11">
      <c r="B600" t="s">
        <v>319</v>
      </c>
      <c r="F600" s="8" t="s">
        <v>320</v>
      </c>
      <c r="H600" s="9">
        <v>3</v>
      </c>
      <c r="I600" s="10">
        <f>J591</f>
        <v>52.02</v>
      </c>
      <c r="J600" s="12">
        <f>ROUND(H600%*I600,2)</f>
        <v>1.56</v>
      </c>
      <c r="K600">
        <v>37</v>
      </c>
    </row>
    <row r="601" spans="1:11">
      <c r="B601" t="s">
        <v>675</v>
      </c>
      <c r="F601" s="8" t="s">
        <v>347</v>
      </c>
      <c r="G601" s="9">
        <v>1</v>
      </c>
      <c r="H601" s="316">
        <f>ROUND(G601*8/$D$585,4)</f>
        <v>0.32</v>
      </c>
      <c r="I601" s="10">
        <v>25.63</v>
      </c>
      <c r="J601" s="12">
        <f>ROUND(H601*I601,2)</f>
        <v>8.1999999999999993</v>
      </c>
      <c r="K601">
        <v>48</v>
      </c>
    </row>
    <row r="602" spans="1:11">
      <c r="B602" t="s">
        <v>697</v>
      </c>
      <c r="F602" s="8" t="s">
        <v>347</v>
      </c>
      <c r="G602" s="9">
        <v>1</v>
      </c>
      <c r="H602" s="316">
        <f t="shared" ref="H602:H603" si="82">ROUND(G602*8/$D$585,4)</f>
        <v>0.32</v>
      </c>
      <c r="I602" s="308">
        <v>20</v>
      </c>
      <c r="J602" s="12">
        <f t="shared" ref="J602:J603" si="83">ROUND(H602*I602,2)</f>
        <v>6.4</v>
      </c>
      <c r="K602">
        <v>49</v>
      </c>
    </row>
    <row r="603" spans="1:11">
      <c r="B603" t="s">
        <v>683</v>
      </c>
      <c r="F603" s="8" t="s">
        <v>347</v>
      </c>
      <c r="G603" s="9">
        <v>0.5</v>
      </c>
      <c r="H603" s="316">
        <f t="shared" si="82"/>
        <v>0.16</v>
      </c>
      <c r="I603" s="10">
        <v>7.07</v>
      </c>
      <c r="J603" s="12">
        <f t="shared" si="83"/>
        <v>1.1299999999999999</v>
      </c>
      <c r="K603">
        <v>49</v>
      </c>
    </row>
    <row r="604" spans="1:11">
      <c r="A604" s="14"/>
      <c r="B604" s="14"/>
      <c r="C604" s="14"/>
      <c r="D604" s="14"/>
      <c r="E604" s="14"/>
      <c r="F604" s="14"/>
      <c r="G604" s="14"/>
      <c r="H604" s="45"/>
      <c r="I604" s="46"/>
      <c r="J604" s="36">
        <f>ROUND(SUM(J600:J603),2)</f>
        <v>17.29</v>
      </c>
    </row>
    <row r="605" spans="1:11">
      <c r="H605" s="9"/>
      <c r="I605" s="10"/>
    </row>
    <row r="606" spans="1:11">
      <c r="A606" s="31" t="s">
        <v>286</v>
      </c>
      <c r="B606" s="31" t="str">
        <f>ESTRUCTURA!A53</f>
        <v>02.03.08.02</v>
      </c>
      <c r="C606" s="31" t="s">
        <v>561</v>
      </c>
      <c r="D606" s="31"/>
      <c r="H606" s="9"/>
      <c r="I606" s="10"/>
    </row>
    <row r="607" spans="1:11">
      <c r="A607" s="31" t="s">
        <v>287</v>
      </c>
      <c r="B607" s="31" t="s">
        <v>288</v>
      </c>
      <c r="C607" s="32" t="s">
        <v>289</v>
      </c>
      <c r="D607" s="33">
        <v>35</v>
      </c>
      <c r="E607" s="32" t="s">
        <v>290</v>
      </c>
      <c r="F607" s="33">
        <f>D607</f>
        <v>35</v>
      </c>
      <c r="G607" s="31" t="s">
        <v>291</v>
      </c>
      <c r="H607" s="9"/>
      <c r="I607" s="305" t="s">
        <v>142</v>
      </c>
      <c r="J607" s="34">
        <f>J612+J617+J620</f>
        <v>50.39</v>
      </c>
    </row>
    <row r="608" spans="1:11">
      <c r="A608" s="31" t="s">
        <v>292</v>
      </c>
      <c r="B608" s="31" t="s">
        <v>293</v>
      </c>
      <c r="F608" s="32" t="s">
        <v>127</v>
      </c>
      <c r="G608" s="32" t="s">
        <v>294</v>
      </c>
      <c r="H608" s="315" t="s">
        <v>295</v>
      </c>
      <c r="I608" s="305" t="s">
        <v>296</v>
      </c>
      <c r="J608" s="32" t="s">
        <v>297</v>
      </c>
    </row>
    <row r="609" spans="1:11">
      <c r="B609" s="35" t="s">
        <v>298</v>
      </c>
      <c r="H609" s="9"/>
      <c r="I609" s="10"/>
    </row>
    <row r="610" spans="1:11">
      <c r="B610" t="s">
        <v>299</v>
      </c>
      <c r="F610" s="8" t="s">
        <v>300</v>
      </c>
      <c r="G610" s="9">
        <v>2</v>
      </c>
      <c r="H610" s="316">
        <f>ROUND(G610*8/$D$607,4)</f>
        <v>0.45710000000000001</v>
      </c>
      <c r="I610" s="10">
        <v>28.94</v>
      </c>
      <c r="J610" s="12">
        <f>ROUND(H610*I610,2)</f>
        <v>13.23</v>
      </c>
      <c r="K610">
        <v>47</v>
      </c>
    </row>
    <row r="611" spans="1:11">
      <c r="B611" t="s">
        <v>302</v>
      </c>
      <c r="F611" s="8" t="s">
        <v>300</v>
      </c>
      <c r="G611" s="9">
        <v>2</v>
      </c>
      <c r="H611" s="316">
        <f>ROUND(G611*8/$D$607,4)</f>
        <v>0.45710000000000001</v>
      </c>
      <c r="I611" s="10">
        <v>20.51</v>
      </c>
      <c r="J611" s="12">
        <f>ROUND(H611*I611,2)</f>
        <v>9.3800000000000008</v>
      </c>
      <c r="K611">
        <v>47</v>
      </c>
    </row>
    <row r="612" spans="1:11">
      <c r="F612" s="8"/>
      <c r="G612" s="9"/>
      <c r="H612" s="9"/>
      <c r="I612" s="10"/>
      <c r="J612" s="34">
        <f>ROUND(SUM(J610:J611),2)</f>
        <v>22.61</v>
      </c>
    </row>
    <row r="613" spans="1:11">
      <c r="B613" s="35" t="s">
        <v>662</v>
      </c>
      <c r="F613" s="8"/>
      <c r="G613" s="9"/>
      <c r="H613" s="9"/>
      <c r="I613" s="10"/>
      <c r="J613" s="12"/>
    </row>
    <row r="614" spans="1:11">
      <c r="B614" t="s">
        <v>695</v>
      </c>
      <c r="F614" s="8" t="s">
        <v>305</v>
      </c>
      <c r="H614" s="9">
        <v>0.1</v>
      </c>
      <c r="I614" s="10">
        <v>2.64</v>
      </c>
      <c r="J614" s="12">
        <f>ROUND(H614*I614,2)</f>
        <v>0.26</v>
      </c>
      <c r="K614">
        <v>2</v>
      </c>
    </row>
    <row r="615" spans="1:11">
      <c r="B615" t="s">
        <v>310</v>
      </c>
      <c r="F615" s="8" t="s">
        <v>305</v>
      </c>
      <c r="H615" s="9">
        <v>0.24</v>
      </c>
      <c r="I615" s="10">
        <v>5.51</v>
      </c>
      <c r="J615" s="12">
        <f>ROUND(H615*I615,2)</f>
        <v>1.32</v>
      </c>
      <c r="K615">
        <v>2</v>
      </c>
    </row>
    <row r="616" spans="1:11">
      <c r="B616" t="s">
        <v>677</v>
      </c>
      <c r="F616" s="8" t="s">
        <v>314</v>
      </c>
      <c r="H616" s="9">
        <v>4.4000000000000004</v>
      </c>
      <c r="I616" s="10">
        <v>5.8</v>
      </c>
      <c r="J616" s="12">
        <f>ROUND(H616*I616,2)</f>
        <v>25.52</v>
      </c>
      <c r="K616">
        <v>43</v>
      </c>
    </row>
    <row r="617" spans="1:11">
      <c r="F617" s="8"/>
      <c r="H617" s="9"/>
      <c r="I617" s="10"/>
      <c r="J617" s="34">
        <f>ROUND(SUM(J614:J616),2)</f>
        <v>27.1</v>
      </c>
    </row>
    <row r="618" spans="1:11">
      <c r="B618" s="35" t="s">
        <v>318</v>
      </c>
      <c r="H618" s="9"/>
      <c r="I618" s="10"/>
    </row>
    <row r="619" spans="1:11">
      <c r="B619" t="s">
        <v>319</v>
      </c>
      <c r="F619" s="8" t="s">
        <v>320</v>
      </c>
      <c r="H619" s="9">
        <v>3</v>
      </c>
      <c r="I619" s="10">
        <f>J612</f>
        <v>22.61</v>
      </c>
      <c r="J619" s="12">
        <f>ROUND(H619%*I619,2)</f>
        <v>0.68</v>
      </c>
      <c r="K619">
        <v>37</v>
      </c>
    </row>
    <row r="620" spans="1:11">
      <c r="A620" s="14"/>
      <c r="B620" s="14"/>
      <c r="C620" s="14"/>
      <c r="D620" s="14"/>
      <c r="E620" s="14"/>
      <c r="F620" s="14"/>
      <c r="G620" s="14"/>
      <c r="H620" s="45"/>
      <c r="I620" s="46"/>
      <c r="J620" s="36">
        <f>ROUND(SUM(J619),2)</f>
        <v>0.68</v>
      </c>
    </row>
    <row r="621" spans="1:11">
      <c r="H621" s="9"/>
      <c r="I621" s="10"/>
    </row>
    <row r="622" spans="1:11">
      <c r="A622" s="31" t="s">
        <v>286</v>
      </c>
      <c r="B622" s="31" t="str">
        <f>ESTRUCTURA!A54</f>
        <v>02.03.08.03</v>
      </c>
      <c r="C622" s="31" t="s">
        <v>700</v>
      </c>
      <c r="D622" s="31"/>
      <c r="H622" s="9"/>
      <c r="I622" s="10"/>
    </row>
    <row r="623" spans="1:11">
      <c r="A623" s="31" t="s">
        <v>287</v>
      </c>
      <c r="B623" s="31" t="s">
        <v>684</v>
      </c>
      <c r="C623" s="32" t="s">
        <v>289</v>
      </c>
      <c r="D623" s="33">
        <v>250</v>
      </c>
      <c r="E623" s="32" t="s">
        <v>290</v>
      </c>
      <c r="F623" s="33">
        <f>D623</f>
        <v>250</v>
      </c>
      <c r="G623" s="31" t="s">
        <v>291</v>
      </c>
      <c r="H623" s="9"/>
      <c r="I623" s="305" t="s">
        <v>305</v>
      </c>
      <c r="J623" s="34">
        <f>J628+J632+J636</f>
        <v>5.54</v>
      </c>
    </row>
    <row r="624" spans="1:11">
      <c r="A624" s="31" t="s">
        <v>292</v>
      </c>
      <c r="B624" s="31" t="s">
        <v>293</v>
      </c>
      <c r="F624" s="32" t="s">
        <v>127</v>
      </c>
      <c r="G624" s="32" t="s">
        <v>294</v>
      </c>
      <c r="H624" s="315" t="s">
        <v>295</v>
      </c>
      <c r="I624" s="305" t="s">
        <v>296</v>
      </c>
      <c r="J624" s="32" t="s">
        <v>297</v>
      </c>
    </row>
    <row r="625" spans="1:11">
      <c r="B625" s="35" t="s">
        <v>298</v>
      </c>
      <c r="H625" s="9"/>
      <c r="I625" s="10"/>
    </row>
    <row r="626" spans="1:11">
      <c r="B626" t="s">
        <v>299</v>
      </c>
      <c r="F626" s="8" t="s">
        <v>300</v>
      </c>
      <c r="G626" s="9">
        <v>1</v>
      </c>
      <c r="H626" s="316">
        <f>ROUND(G626*8/$D$623,4)</f>
        <v>3.2000000000000001E-2</v>
      </c>
      <c r="I626" s="10">
        <v>28.94</v>
      </c>
      <c r="J626" s="12">
        <f>ROUND(H626*I626,2)</f>
        <v>0.93</v>
      </c>
      <c r="K626">
        <v>47</v>
      </c>
    </row>
    <row r="627" spans="1:11">
      <c r="B627" t="s">
        <v>685</v>
      </c>
      <c r="F627" s="8" t="s">
        <v>300</v>
      </c>
      <c r="G627" s="9">
        <v>1</v>
      </c>
      <c r="H627" s="316">
        <f>ROUND(G627*8/$D$623,4)</f>
        <v>3.2000000000000001E-2</v>
      </c>
      <c r="I627" s="10">
        <v>22.66</v>
      </c>
      <c r="J627" s="12">
        <f>ROUND(H627*I627,2)</f>
        <v>0.73</v>
      </c>
      <c r="K627">
        <v>47</v>
      </c>
    </row>
    <row r="628" spans="1:11">
      <c r="F628" s="8"/>
      <c r="G628" s="9"/>
      <c r="H628" s="9"/>
      <c r="I628" s="10"/>
      <c r="J628" s="34">
        <f>ROUND(SUM(J626:J627),2)</f>
        <v>1.66</v>
      </c>
    </row>
    <row r="629" spans="1:11">
      <c r="B629" s="35" t="s">
        <v>303</v>
      </c>
      <c r="F629" s="8"/>
      <c r="G629" s="9"/>
      <c r="H629" s="316"/>
      <c r="I629" s="10"/>
    </row>
    <row r="630" spans="1:11">
      <c r="B630" t="s">
        <v>304</v>
      </c>
      <c r="F630" s="8" t="s">
        <v>305</v>
      </c>
      <c r="G630" s="9"/>
      <c r="H630" s="316">
        <v>0.03</v>
      </c>
      <c r="I630" s="10">
        <v>2.64</v>
      </c>
      <c r="J630" s="12">
        <f>ROUND(H630*I630,2)</f>
        <v>0.08</v>
      </c>
      <c r="K630">
        <v>2</v>
      </c>
    </row>
    <row r="631" spans="1:11">
      <c r="B631" t="s">
        <v>686</v>
      </c>
      <c r="F631" s="8" t="s">
        <v>305</v>
      </c>
      <c r="G631" s="9"/>
      <c r="H631" s="316">
        <v>1.05</v>
      </c>
      <c r="I631" s="10">
        <v>3.42</v>
      </c>
      <c r="J631" s="12">
        <f>ROUND(H631*I631,2)</f>
        <v>3.59</v>
      </c>
      <c r="K631">
        <v>3</v>
      </c>
    </row>
    <row r="632" spans="1:11">
      <c r="F632" s="8"/>
      <c r="G632" s="9"/>
      <c r="H632" s="9"/>
      <c r="I632" s="10"/>
      <c r="J632" s="34">
        <f>ROUND(SUM(J630:J631),2)</f>
        <v>3.67</v>
      </c>
    </row>
    <row r="633" spans="1:11">
      <c r="B633" s="35" t="s">
        <v>327</v>
      </c>
      <c r="F633" s="8"/>
      <c r="G633" s="9"/>
      <c r="H633" s="9"/>
      <c r="I633" s="10"/>
    </row>
    <row r="634" spans="1:11">
      <c r="B634" t="s">
        <v>319</v>
      </c>
      <c r="F634" s="8" t="s">
        <v>320</v>
      </c>
      <c r="H634" s="9">
        <v>3</v>
      </c>
      <c r="I634" s="10">
        <f>J628</f>
        <v>1.66</v>
      </c>
      <c r="J634" s="12">
        <f>ROUND(H634%*I634,2)</f>
        <v>0.05</v>
      </c>
      <c r="K634">
        <v>37</v>
      </c>
    </row>
    <row r="635" spans="1:11">
      <c r="B635" t="s">
        <v>687</v>
      </c>
      <c r="F635" s="8" t="s">
        <v>300</v>
      </c>
      <c r="G635" s="9">
        <v>1</v>
      </c>
      <c r="H635" s="316">
        <f>ROUND(G635*8/$D$623,4)</f>
        <v>3.2000000000000001E-2</v>
      </c>
      <c r="I635" s="308">
        <v>5</v>
      </c>
      <c r="J635" s="12">
        <f>ROUND(H635*I635,2)</f>
        <v>0.16</v>
      </c>
      <c r="K635">
        <v>37</v>
      </c>
    </row>
    <row r="636" spans="1:11">
      <c r="A636" s="14"/>
      <c r="B636" s="14"/>
      <c r="C636" s="14"/>
      <c r="D636" s="14"/>
      <c r="E636" s="14"/>
      <c r="F636" s="14"/>
      <c r="G636" s="14"/>
      <c r="H636" s="45"/>
      <c r="I636" s="46"/>
      <c r="J636" s="36">
        <f>ROUND(SUM(J634:J635),2)</f>
        <v>0.21</v>
      </c>
    </row>
    <row r="637" spans="1:11">
      <c r="C637" s="31"/>
      <c r="H637" s="9"/>
      <c r="I637" s="10"/>
      <c r="J637" s="34"/>
    </row>
    <row r="638" spans="1:11">
      <c r="A638" s="2" t="s">
        <v>286</v>
      </c>
      <c r="B638" s="2" t="str">
        <f>ESTRUCTURA!A56</f>
        <v>02.03.09.01</v>
      </c>
      <c r="C638" s="31" t="s">
        <v>701</v>
      </c>
      <c r="D638" s="2"/>
      <c r="H638" s="9"/>
      <c r="I638" s="10"/>
    </row>
    <row r="639" spans="1:11">
      <c r="A639" s="2" t="s">
        <v>287</v>
      </c>
      <c r="B639" s="2" t="s">
        <v>425</v>
      </c>
      <c r="C639" s="4" t="s">
        <v>289</v>
      </c>
      <c r="D639" s="5">
        <v>25</v>
      </c>
      <c r="E639" s="4" t="s">
        <v>290</v>
      </c>
      <c r="F639" s="5">
        <f>D639</f>
        <v>25</v>
      </c>
      <c r="G639" s="2" t="s">
        <v>291</v>
      </c>
      <c r="H639" s="9"/>
      <c r="I639" s="88" t="s">
        <v>212</v>
      </c>
      <c r="J639" s="6">
        <f>J647+J656+J661</f>
        <v>394.54999999999995</v>
      </c>
    </row>
    <row r="640" spans="1:11">
      <c r="A640" s="2" t="s">
        <v>292</v>
      </c>
      <c r="B640" s="2" t="s">
        <v>293</v>
      </c>
      <c r="F640" s="4" t="s">
        <v>127</v>
      </c>
      <c r="G640" s="4" t="s">
        <v>294</v>
      </c>
      <c r="H640" s="314" t="s">
        <v>295</v>
      </c>
      <c r="I640" s="88" t="s">
        <v>296</v>
      </c>
      <c r="J640" s="4" t="s">
        <v>297</v>
      </c>
    </row>
    <row r="641" spans="2:11">
      <c r="B641" s="7" t="s">
        <v>298</v>
      </c>
      <c r="H641" s="9"/>
      <c r="I641" s="10"/>
    </row>
    <row r="642" spans="2:11">
      <c r="B642" t="s">
        <v>659</v>
      </c>
      <c r="F642" s="8" t="s">
        <v>300</v>
      </c>
      <c r="G642" s="9">
        <v>0.2</v>
      </c>
      <c r="H642" s="9">
        <f>ROUND(G642*8/$D$639,4)</f>
        <v>6.4000000000000001E-2</v>
      </c>
      <c r="I642" s="313">
        <v>34.729999999999997</v>
      </c>
      <c r="J642" s="12">
        <f>ROUND(H642*I642,2)</f>
        <v>2.2200000000000002</v>
      </c>
      <c r="K642">
        <v>47</v>
      </c>
    </row>
    <row r="643" spans="2:11">
      <c r="B643" t="s">
        <v>299</v>
      </c>
      <c r="F643" s="8" t="s">
        <v>300</v>
      </c>
      <c r="G643" s="9">
        <v>2</v>
      </c>
      <c r="H643" s="9">
        <f t="shared" ref="H643:H646" si="84">ROUND(G643*8/$D$639,4)</f>
        <v>0.64</v>
      </c>
      <c r="I643" s="313">
        <v>28.94</v>
      </c>
      <c r="J643" s="12">
        <f t="shared" ref="J643:J646" si="85">ROUND(H643*I643,2)</f>
        <v>18.52</v>
      </c>
      <c r="K643">
        <v>47</v>
      </c>
    </row>
    <row r="644" spans="2:11">
      <c r="B644" t="s">
        <v>685</v>
      </c>
      <c r="F644" s="8" t="s">
        <v>300</v>
      </c>
      <c r="G644" s="9">
        <v>1</v>
      </c>
      <c r="H644" s="9">
        <f t="shared" si="84"/>
        <v>0.32</v>
      </c>
      <c r="I644" s="10">
        <v>22.66</v>
      </c>
      <c r="J644" s="12">
        <f t="shared" si="85"/>
        <v>7.25</v>
      </c>
    </row>
    <row r="645" spans="2:11">
      <c r="B645" t="s">
        <v>302</v>
      </c>
      <c r="F645" s="8" t="s">
        <v>300</v>
      </c>
      <c r="G645" s="9">
        <v>7</v>
      </c>
      <c r="H645" s="9">
        <f t="shared" si="84"/>
        <v>2.2400000000000002</v>
      </c>
      <c r="I645" s="10">
        <v>20.51</v>
      </c>
      <c r="J645" s="12">
        <f t="shared" si="85"/>
        <v>45.94</v>
      </c>
      <c r="K645">
        <v>47</v>
      </c>
    </row>
    <row r="646" spans="2:11">
      <c r="B646" t="s">
        <v>661</v>
      </c>
      <c r="F646" s="8" t="s">
        <v>300</v>
      </c>
      <c r="G646" s="9">
        <v>1</v>
      </c>
      <c r="H646" s="9">
        <f t="shared" si="84"/>
        <v>0.32</v>
      </c>
      <c r="I646" s="10">
        <v>29.94</v>
      </c>
      <c r="J646" s="12">
        <f t="shared" si="85"/>
        <v>9.58</v>
      </c>
      <c r="K646">
        <v>47</v>
      </c>
    </row>
    <row r="647" spans="2:11">
      <c r="F647" s="8"/>
      <c r="H647" s="9"/>
      <c r="I647" s="10"/>
      <c r="J647" s="6">
        <f>ROUND(SUM(J642:J646),2)</f>
        <v>83.51</v>
      </c>
    </row>
    <row r="648" spans="2:11">
      <c r="B648" s="7" t="s">
        <v>662</v>
      </c>
      <c r="H648" s="9"/>
      <c r="I648" s="10"/>
    </row>
    <row r="649" spans="2:11">
      <c r="B649" t="s">
        <v>702</v>
      </c>
      <c r="F649" s="8" t="s">
        <v>447</v>
      </c>
      <c r="H649" s="9">
        <v>0.01</v>
      </c>
      <c r="I649" s="10">
        <v>38.22</v>
      </c>
      <c r="J649" s="12">
        <f>ROUND(H649*I649,2)</f>
        <v>0.38</v>
      </c>
      <c r="K649">
        <v>34</v>
      </c>
    </row>
    <row r="650" spans="2:11">
      <c r="B650" t="s">
        <v>703</v>
      </c>
      <c r="F650" s="8" t="s">
        <v>704</v>
      </c>
      <c r="H650" s="9">
        <v>8.0000000000000002E-3</v>
      </c>
      <c r="I650" s="10">
        <v>12.63</v>
      </c>
      <c r="J650" s="12">
        <f t="shared" ref="J650:J655" si="86">ROUND(H650*I650,2)</f>
        <v>0.1</v>
      </c>
      <c r="K650">
        <v>53</v>
      </c>
    </row>
    <row r="651" spans="2:11">
      <c r="B651" t="s">
        <v>705</v>
      </c>
      <c r="F651" s="8" t="s">
        <v>447</v>
      </c>
      <c r="H651" s="9">
        <v>0.12</v>
      </c>
      <c r="I651" s="10">
        <v>13.93</v>
      </c>
      <c r="J651" s="12">
        <f t="shared" si="86"/>
        <v>1.67</v>
      </c>
      <c r="K651">
        <v>34</v>
      </c>
    </row>
    <row r="652" spans="2:11">
      <c r="B652" t="s">
        <v>706</v>
      </c>
      <c r="F652" s="8" t="s">
        <v>212</v>
      </c>
      <c r="H652" s="9">
        <v>0.8</v>
      </c>
      <c r="I652" s="10">
        <v>55.08</v>
      </c>
      <c r="J652" s="12">
        <f t="shared" si="86"/>
        <v>44.06</v>
      </c>
      <c r="K652">
        <v>5</v>
      </c>
    </row>
    <row r="653" spans="2:11">
      <c r="B653" t="s">
        <v>707</v>
      </c>
      <c r="F653" s="8" t="s">
        <v>212</v>
      </c>
      <c r="H653" s="9">
        <v>0.5</v>
      </c>
      <c r="I653" s="10">
        <v>47</v>
      </c>
      <c r="J653" s="12">
        <f t="shared" si="86"/>
        <v>23.5</v>
      </c>
      <c r="K653">
        <v>4</v>
      </c>
    </row>
    <row r="654" spans="2:11">
      <c r="B654" t="s">
        <v>672</v>
      </c>
      <c r="F654" s="8" t="s">
        <v>212</v>
      </c>
      <c r="H654" s="9">
        <v>0.18</v>
      </c>
      <c r="I654" s="10">
        <v>6.14</v>
      </c>
      <c r="J654" s="12">
        <f>ROUND(H654*I654,2)</f>
        <v>1.1100000000000001</v>
      </c>
      <c r="K654">
        <v>30</v>
      </c>
    </row>
    <row r="655" spans="2:11">
      <c r="B655" t="s">
        <v>708</v>
      </c>
      <c r="F655" s="8" t="s">
        <v>316</v>
      </c>
      <c r="H655" s="9">
        <v>9.1999999999999993</v>
      </c>
      <c r="I655" s="10">
        <v>24.52</v>
      </c>
      <c r="J655" s="12">
        <f t="shared" si="86"/>
        <v>225.58</v>
      </c>
      <c r="K655">
        <v>21</v>
      </c>
    </row>
    <row r="656" spans="2:11">
      <c r="F656" s="8"/>
      <c r="H656" s="9"/>
      <c r="I656" s="10"/>
      <c r="J656" s="6">
        <f>ROUND(SUM(J649:J655),2)</f>
        <v>296.39999999999998</v>
      </c>
    </row>
    <row r="657" spans="1:11">
      <c r="B657" s="7" t="s">
        <v>318</v>
      </c>
      <c r="H657" s="9"/>
      <c r="I657" s="10"/>
    </row>
    <row r="658" spans="1:11">
      <c r="B658" t="s">
        <v>709</v>
      </c>
      <c r="F658" s="8" t="s">
        <v>347</v>
      </c>
      <c r="G658" s="9">
        <v>1</v>
      </c>
      <c r="H658" s="9">
        <f t="shared" ref="H658:H659" si="87">ROUND(G658*8/$D$639,4)</f>
        <v>0.32</v>
      </c>
      <c r="I658" s="10">
        <v>25.63</v>
      </c>
      <c r="J658" s="12">
        <f>ROUND(H658*I658,2)</f>
        <v>8.1999999999999993</v>
      </c>
      <c r="K658">
        <v>48</v>
      </c>
    </row>
    <row r="659" spans="1:11">
      <c r="B659" t="s">
        <v>710</v>
      </c>
      <c r="F659" s="8" t="s">
        <v>347</v>
      </c>
      <c r="G659" s="9">
        <v>1</v>
      </c>
      <c r="H659" s="9">
        <f t="shared" si="87"/>
        <v>0.32</v>
      </c>
      <c r="I659" s="10">
        <v>7.07</v>
      </c>
      <c r="J659" s="12">
        <f t="shared" ref="J659" si="88">ROUND(H659*I659,2)</f>
        <v>2.2599999999999998</v>
      </c>
      <c r="K659">
        <v>49</v>
      </c>
    </row>
    <row r="660" spans="1:11">
      <c r="B660" t="s">
        <v>319</v>
      </c>
      <c r="F660" s="8" t="s">
        <v>320</v>
      </c>
      <c r="H660" s="9">
        <v>5</v>
      </c>
      <c r="I660" s="10">
        <f>J647</f>
        <v>83.51</v>
      </c>
      <c r="J660" s="12">
        <f>ROUND(H660%*I660,2)</f>
        <v>4.18</v>
      </c>
      <c r="K660">
        <v>37</v>
      </c>
    </row>
    <row r="661" spans="1:11">
      <c r="A661" s="14"/>
      <c r="B661" s="14"/>
      <c r="C661" s="14"/>
      <c r="D661" s="14"/>
      <c r="E661" s="14"/>
      <c r="F661" s="14"/>
      <c r="G661" s="14"/>
      <c r="H661" s="45"/>
      <c r="I661" s="310"/>
      <c r="J661" s="16">
        <f>ROUND(SUM(J658:J660),2)</f>
        <v>14.64</v>
      </c>
    </row>
    <row r="662" spans="1:11">
      <c r="H662" s="9"/>
      <c r="I662" s="10"/>
    </row>
    <row r="663" spans="1:11">
      <c r="A663" s="2" t="s">
        <v>286</v>
      </c>
      <c r="B663" s="2" t="str">
        <f>ESTRUCTURA!A57</f>
        <v>02.03.09.02</v>
      </c>
      <c r="C663" s="2" t="s">
        <v>711</v>
      </c>
      <c r="D663" s="2"/>
      <c r="H663" s="9"/>
      <c r="I663" s="10"/>
    </row>
    <row r="664" spans="1:11">
      <c r="A664" s="2" t="s">
        <v>287</v>
      </c>
      <c r="B664" s="2" t="s">
        <v>288</v>
      </c>
      <c r="C664" s="4" t="s">
        <v>289</v>
      </c>
      <c r="D664" s="5">
        <v>35</v>
      </c>
      <c r="E664" s="4" t="s">
        <v>290</v>
      </c>
      <c r="F664" s="5">
        <f>D664</f>
        <v>35</v>
      </c>
      <c r="G664" s="2" t="s">
        <v>291</v>
      </c>
      <c r="H664" s="9"/>
      <c r="I664" s="88" t="s">
        <v>142</v>
      </c>
      <c r="J664" s="6">
        <f>J670+J675+J678</f>
        <v>43.05</v>
      </c>
    </row>
    <row r="665" spans="1:11">
      <c r="A665" s="2" t="s">
        <v>292</v>
      </c>
      <c r="B665" s="2" t="s">
        <v>293</v>
      </c>
      <c r="F665" s="4" t="s">
        <v>127</v>
      </c>
      <c r="G665" s="4" t="s">
        <v>294</v>
      </c>
      <c r="H665" s="314" t="s">
        <v>295</v>
      </c>
      <c r="I665" s="88" t="s">
        <v>296</v>
      </c>
      <c r="J665" s="4" t="s">
        <v>297</v>
      </c>
    </row>
    <row r="666" spans="1:11">
      <c r="B666" s="7" t="s">
        <v>298</v>
      </c>
      <c r="H666" s="9"/>
      <c r="I666" s="10"/>
    </row>
    <row r="667" spans="1:11">
      <c r="B667" t="s">
        <v>299</v>
      </c>
      <c r="F667" s="8" t="s">
        <v>300</v>
      </c>
      <c r="G667" s="9">
        <v>2</v>
      </c>
      <c r="H667" s="9">
        <f>ROUND(G667*8/$D$664,4)</f>
        <v>0.45710000000000001</v>
      </c>
      <c r="I667" s="10">
        <v>28.94</v>
      </c>
      <c r="J667" s="12">
        <f>ROUND(H667*I667,2)</f>
        <v>13.23</v>
      </c>
      <c r="K667">
        <v>47</v>
      </c>
    </row>
    <row r="668" spans="1:11">
      <c r="B668" t="s">
        <v>685</v>
      </c>
      <c r="F668" s="8" t="s">
        <v>300</v>
      </c>
      <c r="G668" s="9">
        <v>1</v>
      </c>
      <c r="H668" s="9">
        <f t="shared" ref="H668:H669" si="89">ROUND(G668*8/$D$664,4)</f>
        <v>0.2286</v>
      </c>
      <c r="I668" s="10">
        <v>22.66</v>
      </c>
      <c r="J668" s="12">
        <f t="shared" ref="J668:J669" si="90">ROUND(H668*I668,2)</f>
        <v>5.18</v>
      </c>
      <c r="K668">
        <v>47</v>
      </c>
    </row>
    <row r="669" spans="1:11">
      <c r="B669" t="s">
        <v>302</v>
      </c>
      <c r="F669" s="8" t="s">
        <v>300</v>
      </c>
      <c r="G669" s="9">
        <v>1</v>
      </c>
      <c r="H669" s="9">
        <f t="shared" si="89"/>
        <v>0.2286</v>
      </c>
      <c r="I669" s="10">
        <v>20.51</v>
      </c>
      <c r="J669" s="12">
        <f t="shared" si="90"/>
        <v>4.6900000000000004</v>
      </c>
      <c r="K669">
        <v>47</v>
      </c>
    </row>
    <row r="670" spans="1:11">
      <c r="F670" s="8"/>
      <c r="H670" s="9"/>
      <c r="I670" s="10"/>
      <c r="J670" s="6">
        <f>ROUND(SUM(J667:J669),2)</f>
        <v>23.1</v>
      </c>
    </row>
    <row r="671" spans="1:11">
      <c r="B671" s="7" t="s">
        <v>662</v>
      </c>
      <c r="H671" s="9"/>
      <c r="I671" s="10"/>
    </row>
    <row r="672" spans="1:11">
      <c r="B672" t="s">
        <v>695</v>
      </c>
      <c r="F672" s="8" t="s">
        <v>305</v>
      </c>
      <c r="H672" s="9">
        <v>0.1</v>
      </c>
      <c r="I672" s="10">
        <v>2.64</v>
      </c>
      <c r="J672" s="12">
        <f>ROUND(H672*I672,2)</f>
        <v>0.26</v>
      </c>
      <c r="K672">
        <v>2</v>
      </c>
    </row>
    <row r="673" spans="1:11">
      <c r="B673" t="s">
        <v>310</v>
      </c>
      <c r="F673" s="8" t="s">
        <v>305</v>
      </c>
      <c r="H673" s="9">
        <v>0.1</v>
      </c>
      <c r="I673" s="10">
        <v>5.51</v>
      </c>
      <c r="J673" s="12">
        <f t="shared" ref="J673:J674" si="91">ROUND(H673*I673,2)</f>
        <v>0.55000000000000004</v>
      </c>
      <c r="K673">
        <v>2</v>
      </c>
    </row>
    <row r="674" spans="1:11">
      <c r="B674" t="s">
        <v>677</v>
      </c>
      <c r="F674" s="8" t="s">
        <v>305</v>
      </c>
      <c r="H674" s="9">
        <v>3.1</v>
      </c>
      <c r="I674" s="10">
        <v>5.8</v>
      </c>
      <c r="J674" s="12">
        <f t="shared" si="91"/>
        <v>17.98</v>
      </c>
      <c r="K674">
        <v>43</v>
      </c>
    </row>
    <row r="675" spans="1:11">
      <c r="H675" s="9"/>
      <c r="I675" s="10"/>
      <c r="J675" s="6">
        <f>ROUND(SUM(J672:J674),2)</f>
        <v>18.79</v>
      </c>
    </row>
    <row r="676" spans="1:11">
      <c r="B676" s="7" t="s">
        <v>318</v>
      </c>
      <c r="H676" s="9"/>
      <c r="I676" s="10"/>
    </row>
    <row r="677" spans="1:11">
      <c r="B677" t="s">
        <v>319</v>
      </c>
      <c r="F677" s="8" t="s">
        <v>320</v>
      </c>
      <c r="H677" s="9">
        <v>5</v>
      </c>
      <c r="I677" s="10">
        <f>J670</f>
        <v>23.1</v>
      </c>
      <c r="J677" s="12">
        <f>ROUND(H677%*I677,2)</f>
        <v>1.1599999999999999</v>
      </c>
      <c r="K677">
        <v>37</v>
      </c>
    </row>
    <row r="678" spans="1:11">
      <c r="A678" s="14"/>
      <c r="B678" s="14"/>
      <c r="C678" s="14"/>
      <c r="D678" s="14"/>
      <c r="E678" s="14"/>
      <c r="F678" s="14"/>
      <c r="G678" s="14"/>
      <c r="H678" s="45"/>
      <c r="I678" s="46"/>
      <c r="J678" s="16">
        <f>ROUND(SUM(J677),2)</f>
        <v>1.1599999999999999</v>
      </c>
    </row>
    <row r="679" spans="1:11">
      <c r="H679" s="9"/>
      <c r="I679" s="10"/>
    </row>
    <row r="680" spans="1:11">
      <c r="A680" s="31" t="s">
        <v>286</v>
      </c>
      <c r="B680" s="2" t="str">
        <f>ESTRUCTURA!A58</f>
        <v>02.03.09.03</v>
      </c>
      <c r="C680" s="31" t="s">
        <v>571</v>
      </c>
      <c r="H680" s="9"/>
      <c r="I680" s="10"/>
    </row>
    <row r="681" spans="1:11">
      <c r="A681" s="31" t="s">
        <v>287</v>
      </c>
      <c r="B681" s="31" t="s">
        <v>712</v>
      </c>
      <c r="C681" s="32" t="s">
        <v>289</v>
      </c>
      <c r="D681" s="33">
        <v>250</v>
      </c>
      <c r="E681" s="32" t="s">
        <v>290</v>
      </c>
      <c r="F681" s="33">
        <f>D681</f>
        <v>250</v>
      </c>
      <c r="G681" s="31" t="s">
        <v>291</v>
      </c>
      <c r="H681" s="9"/>
      <c r="I681" s="305" t="s">
        <v>713</v>
      </c>
      <c r="J681" s="34">
        <f>J687+J691+J694</f>
        <v>5.4899999999999993</v>
      </c>
    </row>
    <row r="682" spans="1:11">
      <c r="A682" s="31" t="s">
        <v>292</v>
      </c>
      <c r="B682" s="31" t="s">
        <v>293</v>
      </c>
      <c r="F682" s="32" t="s">
        <v>127</v>
      </c>
      <c r="G682" s="32" t="s">
        <v>294</v>
      </c>
      <c r="H682" s="315" t="s">
        <v>295</v>
      </c>
      <c r="I682" s="305" t="s">
        <v>296</v>
      </c>
      <c r="J682" s="32" t="s">
        <v>297</v>
      </c>
    </row>
    <row r="683" spans="1:11">
      <c r="B683" s="35" t="s">
        <v>298</v>
      </c>
      <c r="G683" s="9"/>
      <c r="H683" s="9"/>
      <c r="I683" s="10"/>
    </row>
    <row r="684" spans="1:11">
      <c r="B684" t="s">
        <v>299</v>
      </c>
      <c r="F684" s="8" t="s">
        <v>300</v>
      </c>
      <c r="G684" s="9">
        <v>1</v>
      </c>
      <c r="H684" s="316">
        <f>ROUND(G684*8/$D$681,4)</f>
        <v>3.2000000000000001E-2</v>
      </c>
      <c r="I684" s="313">
        <v>28.94</v>
      </c>
      <c r="J684" s="12">
        <f>ROUND(H684*I684,2)</f>
        <v>0.93</v>
      </c>
      <c r="K684">
        <v>47</v>
      </c>
    </row>
    <row r="685" spans="1:11">
      <c r="B685" t="s">
        <v>685</v>
      </c>
      <c r="F685" s="8" t="s">
        <v>300</v>
      </c>
      <c r="G685" s="9">
        <v>1</v>
      </c>
      <c r="H685" s="316">
        <f t="shared" ref="H685:H686" si="92">ROUND(G685*8/$D$681,4)</f>
        <v>3.2000000000000001E-2</v>
      </c>
      <c r="I685" s="10">
        <v>22.66</v>
      </c>
      <c r="J685" s="12">
        <f t="shared" ref="J685:J686" si="93">ROUND(H685*I685,2)</f>
        <v>0.73</v>
      </c>
      <c r="K685">
        <v>47</v>
      </c>
    </row>
    <row r="686" spans="1:11">
      <c r="B686" t="s">
        <v>659</v>
      </c>
      <c r="F686" s="8" t="s">
        <v>300</v>
      </c>
      <c r="G686" s="9">
        <v>0.1</v>
      </c>
      <c r="H686" s="316">
        <f t="shared" si="92"/>
        <v>3.2000000000000002E-3</v>
      </c>
      <c r="I686" s="313">
        <v>34.729999999999997</v>
      </c>
      <c r="J686" s="12">
        <f t="shared" si="93"/>
        <v>0.11</v>
      </c>
      <c r="K686">
        <v>47</v>
      </c>
    </row>
    <row r="687" spans="1:11">
      <c r="F687" s="8"/>
      <c r="G687" s="9"/>
      <c r="H687" s="9"/>
      <c r="I687" s="10"/>
      <c r="J687" s="34">
        <f>ROUND(SUM(J684:J686),2)</f>
        <v>1.77</v>
      </c>
    </row>
    <row r="688" spans="1:11">
      <c r="B688" s="35" t="s">
        <v>303</v>
      </c>
      <c r="F688" s="8"/>
      <c r="G688" s="9"/>
      <c r="H688" s="316"/>
      <c r="I688" s="10"/>
    </row>
    <row r="689" spans="1:11">
      <c r="B689" t="s">
        <v>304</v>
      </c>
      <c r="F689" s="8" t="s">
        <v>305</v>
      </c>
      <c r="G689" s="9"/>
      <c r="H689" s="316">
        <v>0.03</v>
      </c>
      <c r="I689" s="10">
        <v>2.64</v>
      </c>
      <c r="J689" s="12">
        <f t="shared" ref="J689:J690" si="94">ROUND(H689*I689,2)</f>
        <v>0.08</v>
      </c>
      <c r="K689">
        <v>2</v>
      </c>
    </row>
    <row r="690" spans="1:11">
      <c r="B690" t="s">
        <v>686</v>
      </c>
      <c r="F690" s="8" t="s">
        <v>305</v>
      </c>
      <c r="G690" s="9"/>
      <c r="H690" s="316">
        <v>1.05</v>
      </c>
      <c r="I690" s="10">
        <v>3.42</v>
      </c>
      <c r="J690" s="12">
        <f t="shared" si="94"/>
        <v>3.59</v>
      </c>
      <c r="K690">
        <v>3</v>
      </c>
    </row>
    <row r="691" spans="1:11">
      <c r="F691" s="8"/>
      <c r="G691" s="9"/>
      <c r="H691" s="9"/>
      <c r="I691" s="10"/>
      <c r="J691" s="34">
        <f>ROUND(SUM(J689:J690),2)</f>
        <v>3.67</v>
      </c>
    </row>
    <row r="692" spans="1:11">
      <c r="B692" s="35" t="s">
        <v>327</v>
      </c>
      <c r="F692" s="8"/>
      <c r="G692" s="9"/>
      <c r="H692" s="9"/>
      <c r="I692" s="10"/>
    </row>
    <row r="693" spans="1:11">
      <c r="B693" t="s">
        <v>319</v>
      </c>
      <c r="F693" s="8" t="s">
        <v>320</v>
      </c>
      <c r="H693" s="9">
        <v>3</v>
      </c>
      <c r="I693" s="10">
        <f>J687</f>
        <v>1.77</v>
      </c>
      <c r="J693" s="12">
        <f>ROUND(H693%*I693,2)</f>
        <v>0.05</v>
      </c>
      <c r="K693">
        <v>37</v>
      </c>
    </row>
    <row r="694" spans="1:11">
      <c r="A694" s="14"/>
      <c r="B694" s="14"/>
      <c r="C694" s="14"/>
      <c r="D694" s="14"/>
      <c r="E694" s="14"/>
      <c r="F694" s="14"/>
      <c r="G694" s="14"/>
      <c r="H694" s="45"/>
      <c r="I694" s="46"/>
      <c r="J694" s="36">
        <f>ROUND(SUM(J693:J693),2)</f>
        <v>0.05</v>
      </c>
    </row>
    <row r="695" spans="1:11">
      <c r="H695" s="9"/>
      <c r="I695" s="10"/>
    </row>
    <row r="696" spans="1:11">
      <c r="A696" s="31" t="s">
        <v>286</v>
      </c>
      <c r="B696" s="2" t="str">
        <f>ESTRUCTURA!A59</f>
        <v>02.03.09.04</v>
      </c>
      <c r="C696" s="31" t="s">
        <v>573</v>
      </c>
      <c r="H696" s="9"/>
      <c r="I696" s="10"/>
    </row>
    <row r="697" spans="1:11">
      <c r="A697" s="31" t="s">
        <v>287</v>
      </c>
      <c r="B697" s="31" t="s">
        <v>714</v>
      </c>
      <c r="C697" s="32" t="s">
        <v>289</v>
      </c>
      <c r="D697" s="33">
        <v>1600</v>
      </c>
      <c r="E697" s="32" t="s">
        <v>290</v>
      </c>
      <c r="F697" s="33">
        <f>D697</f>
        <v>1600</v>
      </c>
      <c r="G697" s="31" t="s">
        <v>291</v>
      </c>
      <c r="H697" s="9"/>
      <c r="I697" s="305" t="s">
        <v>158</v>
      </c>
      <c r="J697" s="34">
        <f>J703+J707+J710</f>
        <v>2.69</v>
      </c>
    </row>
    <row r="698" spans="1:11">
      <c r="A698" s="31" t="s">
        <v>292</v>
      </c>
      <c r="B698" s="31" t="s">
        <v>293</v>
      </c>
      <c r="F698" s="32" t="s">
        <v>127</v>
      </c>
      <c r="G698" s="32" t="s">
        <v>294</v>
      </c>
      <c r="H698" s="315" t="s">
        <v>295</v>
      </c>
      <c r="I698" s="305" t="s">
        <v>296</v>
      </c>
      <c r="J698" s="32" t="s">
        <v>297</v>
      </c>
    </row>
    <row r="699" spans="1:11">
      <c r="B699" s="35" t="s">
        <v>298</v>
      </c>
      <c r="G699" s="9"/>
      <c r="H699" s="9"/>
      <c r="I699" s="10"/>
    </row>
    <row r="700" spans="1:11">
      <c r="B700" t="s">
        <v>299</v>
      </c>
      <c r="F700" s="8" t="s">
        <v>300</v>
      </c>
      <c r="G700" s="9">
        <v>1</v>
      </c>
      <c r="H700" s="9">
        <f>ROUND(G700*8/$D$697,4)</f>
        <v>5.0000000000000001E-3</v>
      </c>
      <c r="I700" s="10">
        <v>28.94</v>
      </c>
      <c r="J700" s="12">
        <f>ROUND(H700*I700,2)</f>
        <v>0.14000000000000001</v>
      </c>
      <c r="K700">
        <v>47</v>
      </c>
    </row>
    <row r="701" spans="1:11">
      <c r="B701" t="s">
        <v>685</v>
      </c>
      <c r="F701" s="8" t="s">
        <v>300</v>
      </c>
      <c r="G701" s="9">
        <v>1</v>
      </c>
      <c r="H701" s="9">
        <f t="shared" ref="H701:H702" si="95">ROUND(G701*8/$D$697,4)</f>
        <v>5.0000000000000001E-3</v>
      </c>
      <c r="I701" s="10">
        <v>22.66</v>
      </c>
      <c r="J701" s="12">
        <f t="shared" ref="J701:J702" si="96">ROUND(H701*I701,2)</f>
        <v>0.11</v>
      </c>
      <c r="K701">
        <v>47</v>
      </c>
    </row>
    <row r="702" spans="1:11">
      <c r="B702" t="s">
        <v>302</v>
      </c>
      <c r="F702" s="8" t="s">
        <v>300</v>
      </c>
      <c r="G702" s="9">
        <v>6</v>
      </c>
      <c r="H702" s="9">
        <f t="shared" si="95"/>
        <v>0.03</v>
      </c>
      <c r="I702" s="10">
        <v>20.51</v>
      </c>
      <c r="J702" s="12">
        <f t="shared" si="96"/>
        <v>0.62</v>
      </c>
      <c r="K702">
        <v>47</v>
      </c>
    </row>
    <row r="703" spans="1:11">
      <c r="F703" s="8"/>
      <c r="G703" s="9"/>
      <c r="H703" s="9"/>
      <c r="I703" s="10"/>
      <c r="J703" s="34">
        <f>ROUND(SUM(J700:J702),2)</f>
        <v>0.87</v>
      </c>
    </row>
    <row r="704" spans="1:11">
      <c r="B704" s="35" t="s">
        <v>303</v>
      </c>
      <c r="F704" s="8"/>
      <c r="G704" s="9"/>
      <c r="H704" s="316"/>
      <c r="I704" s="10"/>
    </row>
    <row r="705" spans="1:11">
      <c r="B705" t="s">
        <v>715</v>
      </c>
      <c r="F705" s="8" t="s">
        <v>158</v>
      </c>
      <c r="G705" s="9"/>
      <c r="H705" s="316">
        <v>1.05</v>
      </c>
      <c r="I705" s="10">
        <v>1.7</v>
      </c>
      <c r="J705" s="12">
        <f t="shared" ref="J705" si="97">ROUND(H705*I705,2)</f>
        <v>1.79</v>
      </c>
      <c r="K705">
        <v>17</v>
      </c>
    </row>
    <row r="706" spans="1:11">
      <c r="F706" s="8"/>
      <c r="G706" s="9"/>
      <c r="H706" s="316"/>
      <c r="I706" s="10"/>
      <c r="J706" s="12"/>
    </row>
    <row r="707" spans="1:11">
      <c r="F707" s="8"/>
      <c r="G707" s="9"/>
      <c r="H707" s="9"/>
      <c r="I707" s="10"/>
      <c r="J707" s="34">
        <f>ROUND(SUM(J705:J706),2)</f>
        <v>1.79</v>
      </c>
    </row>
    <row r="708" spans="1:11">
      <c r="B708" s="35" t="s">
        <v>327</v>
      </c>
      <c r="F708" s="8"/>
      <c r="G708" s="9"/>
      <c r="H708" s="9"/>
      <c r="I708" s="10"/>
    </row>
    <row r="709" spans="1:11">
      <c r="B709" t="s">
        <v>319</v>
      </c>
      <c r="F709" s="8" t="s">
        <v>320</v>
      </c>
      <c r="H709" s="9">
        <v>3</v>
      </c>
      <c r="I709" s="10">
        <f>J703</f>
        <v>0.87</v>
      </c>
      <c r="J709" s="12">
        <f>ROUND(H709%*I709,2)</f>
        <v>0.03</v>
      </c>
      <c r="K709">
        <v>37</v>
      </c>
    </row>
    <row r="710" spans="1:11">
      <c r="A710" s="14"/>
      <c r="B710" s="14"/>
      <c r="C710" s="14"/>
      <c r="D710" s="14"/>
      <c r="E710" s="14"/>
      <c r="F710" s="14"/>
      <c r="G710" s="14"/>
      <c r="H710" s="45"/>
      <c r="I710" s="46"/>
      <c r="J710" s="36">
        <f>ROUND(SUM(J709:J709),2)</f>
        <v>0.03</v>
      </c>
    </row>
    <row r="711" spans="1:11">
      <c r="H711" s="9"/>
      <c r="I711" s="10"/>
    </row>
    <row r="712" spans="1:11">
      <c r="A712" s="2" t="s">
        <v>286</v>
      </c>
      <c r="B712" s="2" t="str">
        <f>ESTRUCTURA!A61</f>
        <v>02.03.10.01</v>
      </c>
      <c r="C712" s="2" t="s">
        <v>578</v>
      </c>
      <c r="D712" s="2"/>
      <c r="H712" s="9"/>
      <c r="I712" s="10"/>
    </row>
    <row r="713" spans="1:11">
      <c r="A713" s="2" t="s">
        <v>287</v>
      </c>
      <c r="B713" s="2" t="s">
        <v>425</v>
      </c>
      <c r="C713" s="4" t="s">
        <v>289</v>
      </c>
      <c r="D713" s="5">
        <v>20</v>
      </c>
      <c r="E713" s="4" t="s">
        <v>290</v>
      </c>
      <c r="F713" s="5">
        <f>D713</f>
        <v>20</v>
      </c>
      <c r="G713" s="2" t="s">
        <v>291</v>
      </c>
      <c r="H713" s="9"/>
      <c r="I713" s="88" t="s">
        <v>212</v>
      </c>
      <c r="J713" s="6">
        <f>J722+J729+J735</f>
        <v>491.79999999999995</v>
      </c>
    </row>
    <row r="714" spans="1:11">
      <c r="A714" s="2" t="s">
        <v>292</v>
      </c>
      <c r="B714" s="2" t="s">
        <v>293</v>
      </c>
      <c r="F714" s="4" t="s">
        <v>127</v>
      </c>
      <c r="G714" s="4" t="s">
        <v>294</v>
      </c>
      <c r="H714" s="314" t="s">
        <v>295</v>
      </c>
      <c r="I714" s="88" t="s">
        <v>296</v>
      </c>
      <c r="J714" s="4" t="s">
        <v>297</v>
      </c>
    </row>
    <row r="715" spans="1:11">
      <c r="B715" s="7" t="s">
        <v>298</v>
      </c>
      <c r="H715" s="9"/>
      <c r="I715" s="10"/>
    </row>
    <row r="716" spans="1:11">
      <c r="F716" s="8"/>
      <c r="G716" s="9"/>
      <c r="H716" s="9"/>
      <c r="I716" s="313"/>
      <c r="J716" s="12"/>
    </row>
    <row r="717" spans="1:11">
      <c r="B717" t="s">
        <v>659</v>
      </c>
      <c r="F717" s="8" t="s">
        <v>300</v>
      </c>
      <c r="G717" s="9">
        <v>0.2</v>
      </c>
      <c r="H717" s="9">
        <f>ROUND(G717*8/$D$713,4)</f>
        <v>0.08</v>
      </c>
      <c r="I717" s="10">
        <v>34.729999999999997</v>
      </c>
      <c r="J717" s="12">
        <f>ROUND(H717*I717,2)</f>
        <v>2.78</v>
      </c>
      <c r="K717">
        <v>47</v>
      </c>
    </row>
    <row r="718" spans="1:11">
      <c r="B718" t="s">
        <v>299</v>
      </c>
      <c r="F718" s="8" t="s">
        <v>300</v>
      </c>
      <c r="G718" s="9">
        <v>2</v>
      </c>
      <c r="H718" s="9">
        <f t="shared" ref="H718:H721" si="98">ROUND(G718*8/$D$713,4)</f>
        <v>0.8</v>
      </c>
      <c r="I718" s="10">
        <v>28.94</v>
      </c>
      <c r="J718" s="12">
        <f t="shared" ref="J718:J721" si="99">ROUND(H718*I718,2)</f>
        <v>23.15</v>
      </c>
      <c r="K718">
        <v>47</v>
      </c>
    </row>
    <row r="719" spans="1:11">
      <c r="B719" t="s">
        <v>685</v>
      </c>
      <c r="F719" s="8" t="s">
        <v>300</v>
      </c>
      <c r="G719" s="9">
        <v>2</v>
      </c>
      <c r="H719" s="9">
        <f t="shared" si="98"/>
        <v>0.8</v>
      </c>
      <c r="I719" s="10">
        <v>22.66</v>
      </c>
      <c r="J719" s="12">
        <f t="shared" si="99"/>
        <v>18.13</v>
      </c>
      <c r="K719">
        <v>47</v>
      </c>
    </row>
    <row r="720" spans="1:11">
      <c r="B720" t="s">
        <v>302</v>
      </c>
      <c r="F720" s="8" t="s">
        <v>300</v>
      </c>
      <c r="G720" s="9">
        <v>12</v>
      </c>
      <c r="H720" s="9">
        <f t="shared" si="98"/>
        <v>4.8</v>
      </c>
      <c r="I720" s="10">
        <v>20.51</v>
      </c>
      <c r="J720" s="12">
        <f t="shared" si="99"/>
        <v>98.45</v>
      </c>
      <c r="K720">
        <v>47</v>
      </c>
    </row>
    <row r="721" spans="1:11">
      <c r="B721" t="s">
        <v>661</v>
      </c>
      <c r="F721" s="8" t="s">
        <v>300</v>
      </c>
      <c r="G721" s="9">
        <v>2</v>
      </c>
      <c r="H721" s="9">
        <f t="shared" si="98"/>
        <v>0.8</v>
      </c>
      <c r="I721" s="10">
        <v>29.94</v>
      </c>
      <c r="J721" s="12">
        <f t="shared" si="99"/>
        <v>23.95</v>
      </c>
      <c r="K721">
        <v>47</v>
      </c>
    </row>
    <row r="722" spans="1:11">
      <c r="F722" s="8"/>
      <c r="H722" s="9"/>
      <c r="I722" s="10"/>
      <c r="J722" s="6">
        <f>ROUND(SUM(J717:J721),2)</f>
        <v>166.46</v>
      </c>
    </row>
    <row r="723" spans="1:11">
      <c r="B723" s="7" t="s">
        <v>662</v>
      </c>
      <c r="H723" s="9"/>
      <c r="I723" s="10"/>
    </row>
    <row r="724" spans="1:11">
      <c r="B724" t="s">
        <v>705</v>
      </c>
      <c r="F724" s="8" t="s">
        <v>447</v>
      </c>
      <c r="H724" s="9">
        <v>0.186</v>
      </c>
      <c r="I724" s="10">
        <v>13.93</v>
      </c>
      <c r="J724" s="12">
        <f>ROUND(H724*I724,2)</f>
        <v>2.59</v>
      </c>
      <c r="K724">
        <v>34</v>
      </c>
    </row>
    <row r="725" spans="1:11">
      <c r="B725" t="s">
        <v>706</v>
      </c>
      <c r="F725" s="8" t="s">
        <v>212</v>
      </c>
      <c r="H725" s="9">
        <v>0.53</v>
      </c>
      <c r="I725" s="10">
        <v>55.08</v>
      </c>
      <c r="J725" s="12">
        <f t="shared" ref="J725:J728" si="100">ROUND(H725*I725,2)</f>
        <v>29.19</v>
      </c>
      <c r="K725">
        <v>5</v>
      </c>
    </row>
    <row r="726" spans="1:11">
      <c r="B726" t="s">
        <v>707</v>
      </c>
      <c r="F726" s="8" t="s">
        <v>212</v>
      </c>
      <c r="H726" s="9">
        <v>0.52</v>
      </c>
      <c r="I726" s="10">
        <v>47</v>
      </c>
      <c r="J726" s="12">
        <f t="shared" si="100"/>
        <v>24.44</v>
      </c>
      <c r="K726">
        <v>4</v>
      </c>
    </row>
    <row r="727" spans="1:11">
      <c r="B727" t="s">
        <v>672</v>
      </c>
      <c r="F727" s="8" t="s">
        <v>212</v>
      </c>
      <c r="H727" s="9">
        <v>0.186</v>
      </c>
      <c r="I727" s="10">
        <v>6.14</v>
      </c>
      <c r="J727" s="12">
        <f t="shared" si="100"/>
        <v>1.1399999999999999</v>
      </c>
      <c r="K727">
        <v>30</v>
      </c>
    </row>
    <row r="728" spans="1:11">
      <c r="B728" t="s">
        <v>708</v>
      </c>
      <c r="F728" s="8" t="s">
        <v>316</v>
      </c>
      <c r="H728" s="9">
        <v>9.73</v>
      </c>
      <c r="I728" s="10">
        <v>24.52</v>
      </c>
      <c r="J728" s="12">
        <f t="shared" si="100"/>
        <v>238.58</v>
      </c>
      <c r="K728">
        <v>21</v>
      </c>
    </row>
    <row r="729" spans="1:11">
      <c r="F729" s="8"/>
      <c r="H729" s="9"/>
      <c r="I729" s="10"/>
      <c r="J729" s="6">
        <f>ROUND(SUM(J724:J728),2)</f>
        <v>295.94</v>
      </c>
    </row>
    <row r="730" spans="1:11">
      <c r="B730" s="7" t="s">
        <v>318</v>
      </c>
      <c r="H730" s="9"/>
      <c r="I730" s="10"/>
    </row>
    <row r="731" spans="1:11">
      <c r="B731" t="s">
        <v>709</v>
      </c>
      <c r="F731" s="8" t="s">
        <v>347</v>
      </c>
      <c r="G731" s="9">
        <v>1</v>
      </c>
      <c r="H731" s="9">
        <f t="shared" ref="H731:H733" si="101">ROUND(G731*8/$D$713,4)</f>
        <v>0.4</v>
      </c>
      <c r="I731" s="10">
        <v>25.63</v>
      </c>
      <c r="J731" s="12">
        <f>ROUND(H731*I731,2)</f>
        <v>10.25</v>
      </c>
      <c r="K731">
        <v>48</v>
      </c>
    </row>
    <row r="732" spans="1:11">
      <c r="B732" t="s">
        <v>710</v>
      </c>
      <c r="F732" s="8" t="s">
        <v>347</v>
      </c>
      <c r="G732" s="9">
        <v>1</v>
      </c>
      <c r="H732" s="9">
        <f t="shared" si="101"/>
        <v>0.4</v>
      </c>
      <c r="I732" s="10">
        <v>7.07</v>
      </c>
      <c r="J732" s="12">
        <f t="shared" ref="J732:J733" si="102">ROUND(H732*I732,2)</f>
        <v>2.83</v>
      </c>
      <c r="K732">
        <v>49</v>
      </c>
    </row>
    <row r="733" spans="1:11">
      <c r="B733" t="s">
        <v>716</v>
      </c>
      <c r="F733" s="8" t="s">
        <v>347</v>
      </c>
      <c r="G733" s="9">
        <v>1</v>
      </c>
      <c r="H733" s="9">
        <f t="shared" si="101"/>
        <v>0.4</v>
      </c>
      <c r="I733" s="10">
        <v>20</v>
      </c>
      <c r="J733" s="12">
        <f t="shared" si="102"/>
        <v>8</v>
      </c>
      <c r="K733">
        <v>49</v>
      </c>
    </row>
    <row r="734" spans="1:11">
      <c r="B734" t="s">
        <v>319</v>
      </c>
      <c r="F734" s="8" t="s">
        <v>320</v>
      </c>
      <c r="H734" s="9">
        <v>5</v>
      </c>
      <c r="I734" s="10">
        <f>J722</f>
        <v>166.46</v>
      </c>
      <c r="J734" s="12">
        <f>ROUND(H734%*I734,2)</f>
        <v>8.32</v>
      </c>
      <c r="K734">
        <v>37</v>
      </c>
    </row>
    <row r="735" spans="1:11">
      <c r="A735" s="14"/>
      <c r="B735" s="14"/>
      <c r="C735" s="14"/>
      <c r="D735" s="14"/>
      <c r="E735" s="14"/>
      <c r="F735" s="14"/>
      <c r="G735" s="14"/>
      <c r="H735" s="45"/>
      <c r="I735" s="310"/>
      <c r="J735" s="16">
        <f>ROUND(SUM(J731:J734),2)</f>
        <v>29.4</v>
      </c>
    </row>
    <row r="736" spans="1:11">
      <c r="H736" s="9"/>
      <c r="I736" s="10"/>
    </row>
    <row r="737" spans="1:21">
      <c r="A737" s="2" t="s">
        <v>286</v>
      </c>
      <c r="B737" s="2" t="str">
        <f>ESTRUCTURA!A62</f>
        <v>02.03.10.02</v>
      </c>
      <c r="C737" s="2" t="s">
        <v>580</v>
      </c>
      <c r="D737" s="2"/>
      <c r="H737" s="9"/>
      <c r="I737" s="10"/>
    </row>
    <row r="738" spans="1:21">
      <c r="A738" s="2" t="s">
        <v>287</v>
      </c>
      <c r="B738" s="2" t="s">
        <v>288</v>
      </c>
      <c r="C738" s="4" t="s">
        <v>289</v>
      </c>
      <c r="D738" s="5">
        <v>12</v>
      </c>
      <c r="E738" s="4" t="s">
        <v>290</v>
      </c>
      <c r="F738" s="5">
        <f>D738</f>
        <v>12</v>
      </c>
      <c r="G738" s="2" t="s">
        <v>291</v>
      </c>
      <c r="H738" s="9"/>
      <c r="I738" s="88" t="s">
        <v>142</v>
      </c>
      <c r="J738" s="6">
        <f>J744+J749+J752</f>
        <v>67.010000000000005</v>
      </c>
    </row>
    <row r="739" spans="1:21">
      <c r="A739" s="2" t="s">
        <v>292</v>
      </c>
      <c r="B739" s="2" t="s">
        <v>293</v>
      </c>
      <c r="F739" s="4" t="s">
        <v>127</v>
      </c>
      <c r="G739" s="4" t="s">
        <v>294</v>
      </c>
      <c r="H739" s="314" t="s">
        <v>295</v>
      </c>
      <c r="I739" s="88" t="s">
        <v>296</v>
      </c>
      <c r="J739" s="4" t="s">
        <v>297</v>
      </c>
    </row>
    <row r="740" spans="1:21">
      <c r="B740" s="7" t="s">
        <v>298</v>
      </c>
      <c r="H740" s="9"/>
      <c r="I740" s="10"/>
      <c r="U740" s="2"/>
    </row>
    <row r="741" spans="1:21">
      <c r="B741" t="s">
        <v>299</v>
      </c>
      <c r="F741" s="8" t="s">
        <v>300</v>
      </c>
      <c r="G741" s="9">
        <v>1</v>
      </c>
      <c r="H741" s="9">
        <f>ROUND(G741*8/$D$738,4)</f>
        <v>0.66669999999999996</v>
      </c>
      <c r="I741" s="313">
        <v>28.94</v>
      </c>
      <c r="J741" s="12">
        <f>ROUND(H741*I741,2)</f>
        <v>19.29</v>
      </c>
      <c r="K741">
        <v>47</v>
      </c>
      <c r="U741" s="2"/>
    </row>
    <row r="742" spans="1:21">
      <c r="B742" t="s">
        <v>685</v>
      </c>
      <c r="F742" s="8" t="s">
        <v>300</v>
      </c>
      <c r="G742" s="9">
        <v>1</v>
      </c>
      <c r="H742" s="9">
        <f t="shared" ref="H742:H743" si="103">ROUND(G742*8/$D$738,4)</f>
        <v>0.66669999999999996</v>
      </c>
      <c r="I742" s="10">
        <v>22.66</v>
      </c>
      <c r="J742" s="12">
        <f t="shared" ref="J742:J743" si="104">ROUND(H742*I742,2)</f>
        <v>15.11</v>
      </c>
      <c r="K742">
        <v>47</v>
      </c>
      <c r="U742" s="2"/>
    </row>
    <row r="743" spans="1:21">
      <c r="B743" t="s">
        <v>302</v>
      </c>
      <c r="F743" s="8" t="s">
        <v>300</v>
      </c>
      <c r="G743" s="9">
        <v>0.5</v>
      </c>
      <c r="H743" s="9">
        <f t="shared" si="103"/>
        <v>0.33329999999999999</v>
      </c>
      <c r="I743" s="10">
        <v>20.51</v>
      </c>
      <c r="J743" s="12">
        <f t="shared" si="104"/>
        <v>6.84</v>
      </c>
      <c r="K743">
        <v>47</v>
      </c>
      <c r="U743" s="2"/>
    </row>
    <row r="744" spans="1:21">
      <c r="F744" s="8"/>
      <c r="H744" s="9"/>
      <c r="I744" s="10"/>
      <c r="J744" s="6">
        <f>ROUND(SUM(J741:J743),2)</f>
        <v>41.24</v>
      </c>
      <c r="T744" s="2"/>
      <c r="U744" s="2"/>
    </row>
    <row r="745" spans="1:21">
      <c r="B745" s="7" t="s">
        <v>662</v>
      </c>
      <c r="H745" s="9"/>
      <c r="I745" s="10"/>
      <c r="U745" s="2"/>
    </row>
    <row r="746" spans="1:21">
      <c r="B746" t="s">
        <v>695</v>
      </c>
      <c r="F746" s="8" t="s">
        <v>305</v>
      </c>
      <c r="H746" s="9">
        <v>0.1</v>
      </c>
      <c r="I746" s="10">
        <v>2.64</v>
      </c>
      <c r="J746" s="12">
        <f>ROUND(H746*I746,2)</f>
        <v>0.26</v>
      </c>
      <c r="K746">
        <v>2</v>
      </c>
      <c r="U746" s="2"/>
    </row>
    <row r="747" spans="1:21">
      <c r="B747" t="s">
        <v>310</v>
      </c>
      <c r="F747" s="8" t="s">
        <v>305</v>
      </c>
      <c r="H747" s="9">
        <v>0.1</v>
      </c>
      <c r="I747" s="10">
        <v>5.51</v>
      </c>
      <c r="J747" s="12">
        <f t="shared" ref="J747:J748" si="105">ROUND(H747*I747,2)</f>
        <v>0.55000000000000004</v>
      </c>
      <c r="K747">
        <v>2</v>
      </c>
      <c r="U747" s="2"/>
    </row>
    <row r="748" spans="1:21">
      <c r="B748" t="s">
        <v>677</v>
      </c>
      <c r="F748" s="8" t="s">
        <v>305</v>
      </c>
      <c r="H748" s="9">
        <v>4.09</v>
      </c>
      <c r="I748" s="10">
        <v>5.8</v>
      </c>
      <c r="J748" s="12">
        <f t="shared" si="105"/>
        <v>23.72</v>
      </c>
      <c r="K748">
        <v>43</v>
      </c>
      <c r="T748" s="2"/>
      <c r="U748" s="2"/>
    </row>
    <row r="749" spans="1:21">
      <c r="H749" s="9"/>
      <c r="I749" s="10"/>
      <c r="J749" s="6">
        <f>ROUND(SUM(J746:J748),2)</f>
        <v>24.53</v>
      </c>
    </row>
    <row r="750" spans="1:21">
      <c r="B750" s="7" t="s">
        <v>318</v>
      </c>
      <c r="H750" s="9"/>
      <c r="I750" s="10"/>
    </row>
    <row r="751" spans="1:21">
      <c r="B751" t="s">
        <v>319</v>
      </c>
      <c r="F751" s="8" t="s">
        <v>320</v>
      </c>
      <c r="H751" s="9">
        <v>3</v>
      </c>
      <c r="I751" s="10">
        <f>J744</f>
        <v>41.24</v>
      </c>
      <c r="J751" s="12">
        <f>ROUND(H751%*I751,2)</f>
        <v>1.24</v>
      </c>
      <c r="K751">
        <v>37</v>
      </c>
    </row>
    <row r="752" spans="1:21">
      <c r="A752" s="14"/>
      <c r="B752" s="14"/>
      <c r="C752" s="14"/>
      <c r="D752" s="14"/>
      <c r="E752" s="14"/>
      <c r="F752" s="14"/>
      <c r="G752" s="14"/>
      <c r="H752" s="45"/>
      <c r="I752" s="46"/>
      <c r="J752" s="16">
        <f>ROUND(SUM(J751),2)</f>
        <v>1.24</v>
      </c>
    </row>
    <row r="753" spans="1:11">
      <c r="H753" s="9"/>
      <c r="I753" s="10"/>
    </row>
    <row r="754" spans="1:11">
      <c r="A754" s="31" t="s">
        <v>286</v>
      </c>
      <c r="B754" s="2" t="str">
        <f>ESTRUCTURA!A63</f>
        <v>02.03.10.03</v>
      </c>
      <c r="C754" s="31" t="s">
        <v>717</v>
      </c>
      <c r="H754" s="9"/>
      <c r="I754" s="10"/>
    </row>
    <row r="755" spans="1:11">
      <c r="A755" s="31" t="s">
        <v>287</v>
      </c>
      <c r="B755" s="31" t="s">
        <v>712</v>
      </c>
      <c r="C755" s="32" t="s">
        <v>289</v>
      </c>
      <c r="D755" s="33">
        <v>250</v>
      </c>
      <c r="E755" s="32" t="s">
        <v>290</v>
      </c>
      <c r="F755" s="33">
        <f>D755</f>
        <v>250</v>
      </c>
      <c r="G755" s="31" t="s">
        <v>291</v>
      </c>
      <c r="H755" s="9"/>
      <c r="I755" s="305" t="s">
        <v>713</v>
      </c>
      <c r="J755" s="34">
        <f>J761+J765+J768</f>
        <v>5.4899999999999993</v>
      </c>
    </row>
    <row r="756" spans="1:11">
      <c r="A756" s="31" t="s">
        <v>292</v>
      </c>
      <c r="B756" s="31" t="s">
        <v>293</v>
      </c>
      <c r="F756" s="32" t="s">
        <v>127</v>
      </c>
      <c r="G756" s="32" t="s">
        <v>294</v>
      </c>
      <c r="H756" s="315" t="s">
        <v>295</v>
      </c>
      <c r="I756" s="305" t="s">
        <v>296</v>
      </c>
      <c r="J756" s="32" t="s">
        <v>297</v>
      </c>
    </row>
    <row r="757" spans="1:11">
      <c r="B757" s="35" t="s">
        <v>298</v>
      </c>
      <c r="G757" s="9"/>
      <c r="H757" s="9"/>
      <c r="I757" s="10"/>
    </row>
    <row r="758" spans="1:11">
      <c r="B758" t="s">
        <v>299</v>
      </c>
      <c r="F758" s="8" t="s">
        <v>300</v>
      </c>
      <c r="G758" s="9">
        <v>1</v>
      </c>
      <c r="H758" s="316">
        <f>ROUND(G758*8/$D$755,4)</f>
        <v>3.2000000000000001E-2</v>
      </c>
      <c r="I758" s="313">
        <v>28.94</v>
      </c>
      <c r="J758" s="12">
        <f>ROUND(H758*I758,2)</f>
        <v>0.93</v>
      </c>
      <c r="K758">
        <v>47</v>
      </c>
    </row>
    <row r="759" spans="1:11">
      <c r="B759" t="s">
        <v>685</v>
      </c>
      <c r="F759" s="8" t="s">
        <v>300</v>
      </c>
      <c r="G759" s="9">
        <v>1</v>
      </c>
      <c r="H759" s="316">
        <f t="shared" ref="H759:H760" si="106">ROUND(G759*8/$D$755,4)</f>
        <v>3.2000000000000001E-2</v>
      </c>
      <c r="I759" s="10">
        <v>22.66</v>
      </c>
      <c r="J759" s="12">
        <f t="shared" ref="J759:J760" si="107">ROUND(H759*I759,2)</f>
        <v>0.73</v>
      </c>
      <c r="K759">
        <v>47</v>
      </c>
    </row>
    <row r="760" spans="1:11">
      <c r="B760" t="s">
        <v>659</v>
      </c>
      <c r="F760" s="8" t="s">
        <v>300</v>
      </c>
      <c r="G760" s="9">
        <v>0.1</v>
      </c>
      <c r="H760" s="316">
        <f t="shared" si="106"/>
        <v>3.2000000000000002E-3</v>
      </c>
      <c r="I760" s="313">
        <v>34.729999999999997</v>
      </c>
      <c r="J760" s="12">
        <f t="shared" si="107"/>
        <v>0.11</v>
      </c>
      <c r="K760">
        <v>47</v>
      </c>
    </row>
    <row r="761" spans="1:11">
      <c r="F761" s="8"/>
      <c r="G761" s="9"/>
      <c r="H761" s="9"/>
      <c r="I761" s="10"/>
      <c r="J761" s="34">
        <f>ROUND(SUM(J758:J760),2)</f>
        <v>1.77</v>
      </c>
    </row>
    <row r="762" spans="1:11">
      <c r="B762" s="35" t="s">
        <v>303</v>
      </c>
      <c r="F762" s="8"/>
      <c r="G762" s="9"/>
      <c r="H762" s="316"/>
      <c r="I762" s="10"/>
    </row>
    <row r="763" spans="1:11">
      <c r="B763" t="s">
        <v>304</v>
      </c>
      <c r="F763" s="8" t="s">
        <v>305</v>
      </c>
      <c r="G763" s="9"/>
      <c r="H763" s="316">
        <v>0.03</v>
      </c>
      <c r="I763" s="10">
        <v>2.64</v>
      </c>
      <c r="J763" s="12">
        <f t="shared" ref="J763:J764" si="108">ROUND(H763*I763,2)</f>
        <v>0.08</v>
      </c>
      <c r="K763">
        <v>2</v>
      </c>
    </row>
    <row r="764" spans="1:11">
      <c r="B764" t="s">
        <v>686</v>
      </c>
      <c r="F764" s="8" t="s">
        <v>305</v>
      </c>
      <c r="G764" s="9"/>
      <c r="H764" s="316">
        <v>1.05</v>
      </c>
      <c r="I764" s="10">
        <v>3.42</v>
      </c>
      <c r="J764" s="12">
        <f t="shared" si="108"/>
        <v>3.59</v>
      </c>
      <c r="K764">
        <v>3</v>
      </c>
    </row>
    <row r="765" spans="1:11">
      <c r="F765" s="8"/>
      <c r="G765" s="9"/>
      <c r="H765" s="9"/>
      <c r="I765" s="10"/>
      <c r="J765" s="34">
        <f>ROUND(SUM(J763:J764),2)</f>
        <v>3.67</v>
      </c>
    </row>
    <row r="766" spans="1:11">
      <c r="B766" s="35" t="s">
        <v>327</v>
      </c>
      <c r="F766" s="8"/>
      <c r="G766" s="9"/>
      <c r="H766" s="9"/>
      <c r="I766" s="10"/>
    </row>
    <row r="767" spans="1:11">
      <c r="B767" t="s">
        <v>319</v>
      </c>
      <c r="F767" s="8" t="s">
        <v>320</v>
      </c>
      <c r="H767" s="9">
        <v>3</v>
      </c>
      <c r="I767" s="10">
        <f>J761</f>
        <v>1.77</v>
      </c>
      <c r="J767" s="12">
        <f>ROUND(H767%*I767,2)</f>
        <v>0.05</v>
      </c>
      <c r="K767">
        <v>37</v>
      </c>
    </row>
    <row r="768" spans="1:11">
      <c r="A768" s="14"/>
      <c r="B768" s="14"/>
      <c r="C768" s="14"/>
      <c r="D768" s="14"/>
      <c r="E768" s="14"/>
      <c r="F768" s="14"/>
      <c r="G768" s="14"/>
      <c r="H768" s="45"/>
      <c r="I768" s="46"/>
      <c r="J768" s="36">
        <f>ROUND(SUM(J767:J767),2)</f>
        <v>0.05</v>
      </c>
    </row>
    <row r="769" spans="1:11">
      <c r="H769" s="9"/>
      <c r="I769" s="10"/>
    </row>
    <row r="770" spans="1:11">
      <c r="A770" s="31" t="s">
        <v>286</v>
      </c>
      <c r="B770" s="2" t="str">
        <f>ESTRUCTURA!A65</f>
        <v>02.03.11.01</v>
      </c>
      <c r="C770" s="31" t="s">
        <v>586</v>
      </c>
      <c r="D770" s="31"/>
      <c r="H770" s="9"/>
      <c r="I770" s="10"/>
    </row>
    <row r="771" spans="1:11">
      <c r="A771" s="31" t="s">
        <v>287</v>
      </c>
      <c r="B771" s="31" t="s">
        <v>425</v>
      </c>
      <c r="C771" s="32" t="s">
        <v>289</v>
      </c>
      <c r="D771" s="33">
        <v>15</v>
      </c>
      <c r="E771" s="32" t="s">
        <v>290</v>
      </c>
      <c r="F771" s="33">
        <f>D771</f>
        <v>15</v>
      </c>
      <c r="G771" s="31" t="s">
        <v>291</v>
      </c>
      <c r="H771" s="9"/>
      <c r="I771" s="305" t="s">
        <v>212</v>
      </c>
      <c r="J771" s="34">
        <f>J777+J784+J789</f>
        <v>399.77000000000004</v>
      </c>
    </row>
    <row r="772" spans="1:11">
      <c r="A772" s="31" t="s">
        <v>292</v>
      </c>
      <c r="B772" s="31" t="s">
        <v>293</v>
      </c>
      <c r="F772" s="32" t="s">
        <v>127</v>
      </c>
      <c r="G772" s="32" t="s">
        <v>294</v>
      </c>
      <c r="H772" s="315" t="s">
        <v>295</v>
      </c>
      <c r="I772" s="305" t="s">
        <v>296</v>
      </c>
      <c r="J772" s="32" t="s">
        <v>297</v>
      </c>
    </row>
    <row r="773" spans="1:11">
      <c r="B773" s="35" t="s">
        <v>298</v>
      </c>
      <c r="H773" s="9"/>
      <c r="I773" s="10"/>
    </row>
    <row r="774" spans="1:11">
      <c r="B774" t="s">
        <v>299</v>
      </c>
      <c r="F774" s="8" t="s">
        <v>300</v>
      </c>
      <c r="G774" s="9">
        <v>1</v>
      </c>
      <c r="H774" s="9">
        <f>ROUND(G774*8/$D$771,4)</f>
        <v>0.5333</v>
      </c>
      <c r="I774" s="10">
        <v>28.94</v>
      </c>
      <c r="J774" s="12">
        <f>ROUND(H774*I774,2)</f>
        <v>15.43</v>
      </c>
      <c r="K774">
        <v>47</v>
      </c>
    </row>
    <row r="775" spans="1:11">
      <c r="B775" t="s">
        <v>301</v>
      </c>
      <c r="F775" s="8" t="s">
        <v>300</v>
      </c>
      <c r="G775" s="9">
        <v>2</v>
      </c>
      <c r="H775" s="9">
        <f t="shared" ref="H775:H776" si="109">ROUND(G775*8/$D$771,4)</f>
        <v>1.0667</v>
      </c>
      <c r="I775" s="10">
        <v>22.66</v>
      </c>
      <c r="J775" s="12">
        <f t="shared" ref="J775:J776" si="110">ROUND(H775*I775,2)</f>
        <v>24.17</v>
      </c>
      <c r="K775">
        <v>47</v>
      </c>
    </row>
    <row r="776" spans="1:11">
      <c r="B776" t="s">
        <v>302</v>
      </c>
      <c r="F776" s="8" t="s">
        <v>300</v>
      </c>
      <c r="G776" s="9">
        <v>4</v>
      </c>
      <c r="H776" s="9">
        <f t="shared" si="109"/>
        <v>2.1333000000000002</v>
      </c>
      <c r="I776" s="10">
        <v>20.51</v>
      </c>
      <c r="J776" s="12">
        <f t="shared" si="110"/>
        <v>43.75</v>
      </c>
      <c r="K776">
        <v>47</v>
      </c>
    </row>
    <row r="777" spans="1:11">
      <c r="F777" s="8"/>
      <c r="G777" s="9"/>
      <c r="H777" s="9"/>
      <c r="I777" s="10"/>
      <c r="J777" s="34">
        <f>ROUND(SUM(J774:J776),2)</f>
        <v>83.35</v>
      </c>
    </row>
    <row r="778" spans="1:11">
      <c r="B778" s="35" t="s">
        <v>662</v>
      </c>
      <c r="F778" s="8"/>
      <c r="G778" s="9"/>
      <c r="H778" s="9"/>
      <c r="I778" s="10"/>
      <c r="J778" s="12"/>
    </row>
    <row r="779" spans="1:11">
      <c r="B779" t="s">
        <v>680</v>
      </c>
      <c r="F779" s="8" t="s">
        <v>212</v>
      </c>
      <c r="H779" s="9">
        <v>0.53</v>
      </c>
      <c r="I779" s="10">
        <v>55.08</v>
      </c>
      <c r="J779" s="12">
        <f>ROUND(H779*I779,2)</f>
        <v>29.19</v>
      </c>
      <c r="K779">
        <v>5</v>
      </c>
    </row>
    <row r="780" spans="1:11">
      <c r="B780" t="s">
        <v>681</v>
      </c>
      <c r="F780" s="8" t="s">
        <v>212</v>
      </c>
      <c r="H780" s="9">
        <v>0.52</v>
      </c>
      <c r="I780" s="10">
        <v>47</v>
      </c>
      <c r="J780" s="12">
        <f t="shared" ref="J780:J781" si="111">ROUND(H780*I780,2)</f>
        <v>24.44</v>
      </c>
      <c r="K780">
        <v>4</v>
      </c>
    </row>
    <row r="781" spans="1:11">
      <c r="B781" t="s">
        <v>315</v>
      </c>
      <c r="F781" s="8" t="s">
        <v>316</v>
      </c>
      <c r="H781" s="9">
        <v>9.73</v>
      </c>
      <c r="I781" s="10">
        <v>24.52</v>
      </c>
      <c r="J781" s="12">
        <f>ROUND(H781*I781,2)</f>
        <v>238.58</v>
      </c>
      <c r="K781">
        <v>21</v>
      </c>
    </row>
    <row r="782" spans="1:11">
      <c r="B782" t="s">
        <v>664</v>
      </c>
      <c r="F782" s="8" t="s">
        <v>212</v>
      </c>
      <c r="H782" s="9">
        <v>0.186</v>
      </c>
      <c r="I782" s="10">
        <v>6.14</v>
      </c>
      <c r="J782" s="12">
        <f t="shared" ref="J782:J783" si="112">ROUND(H782*I782,2)</f>
        <v>1.1399999999999999</v>
      </c>
      <c r="K782">
        <v>30</v>
      </c>
    </row>
    <row r="783" spans="1:11">
      <c r="B783" t="s">
        <v>673</v>
      </c>
      <c r="F783" s="8" t="s">
        <v>447</v>
      </c>
      <c r="H783" s="9">
        <v>0.36</v>
      </c>
      <c r="I783" s="10">
        <v>13.93</v>
      </c>
      <c r="J783" s="12">
        <f t="shared" si="112"/>
        <v>5.01</v>
      </c>
      <c r="K783">
        <v>34</v>
      </c>
    </row>
    <row r="784" spans="1:11">
      <c r="F784" s="8"/>
      <c r="H784" s="9"/>
      <c r="I784" s="10"/>
      <c r="J784" s="34">
        <f>ROUND(SUM(J779:J783),2)</f>
        <v>298.36</v>
      </c>
    </row>
    <row r="785" spans="1:61">
      <c r="B785" s="35" t="s">
        <v>318</v>
      </c>
      <c r="H785" s="9"/>
      <c r="I785" s="10"/>
    </row>
    <row r="786" spans="1:61">
      <c r="B786" t="s">
        <v>319</v>
      </c>
      <c r="F786" s="8" t="s">
        <v>320</v>
      </c>
      <c r="H786" s="9">
        <v>3</v>
      </c>
      <c r="I786" s="10">
        <f>J777</f>
        <v>83.35</v>
      </c>
      <c r="J786" s="12">
        <f>ROUND(H786%*I786,2)</f>
        <v>2.5</v>
      </c>
      <c r="K786">
        <v>37</v>
      </c>
    </row>
    <row r="787" spans="1:61">
      <c r="B787" t="s">
        <v>675</v>
      </c>
      <c r="F787" s="8" t="s">
        <v>347</v>
      </c>
      <c r="G787" s="9">
        <v>1</v>
      </c>
      <c r="H787" s="9">
        <f>ROUND(G787*8/$D$771,4)</f>
        <v>0.5333</v>
      </c>
      <c r="I787" s="10">
        <v>25.63</v>
      </c>
      <c r="J787" s="12">
        <f t="shared" ref="J787:J788" si="113">ROUND(H787*I787,2)</f>
        <v>13.67</v>
      </c>
      <c r="K787">
        <v>48</v>
      </c>
    </row>
    <row r="788" spans="1:61">
      <c r="B788" t="s">
        <v>683</v>
      </c>
      <c r="F788" s="8" t="s">
        <v>347</v>
      </c>
      <c r="G788" s="9">
        <v>0.5</v>
      </c>
      <c r="H788" s="9">
        <f t="shared" ref="H788" si="114">ROUND(G788*8/$D$771,4)</f>
        <v>0.26669999999999999</v>
      </c>
      <c r="I788" s="10">
        <v>7.07</v>
      </c>
      <c r="J788" s="12">
        <f t="shared" si="113"/>
        <v>1.89</v>
      </c>
      <c r="K788">
        <v>49</v>
      </c>
    </row>
    <row r="789" spans="1:61">
      <c r="A789" s="14"/>
      <c r="B789" s="14"/>
      <c r="C789" s="14"/>
      <c r="D789" s="14"/>
      <c r="E789" s="14"/>
      <c r="F789" s="14"/>
      <c r="G789" s="14"/>
      <c r="H789" s="45"/>
      <c r="I789" s="46"/>
      <c r="J789" s="36">
        <f>ROUND(SUM(J786:J788),2)</f>
        <v>18.059999999999999</v>
      </c>
      <c r="AZ789" s="31"/>
      <c r="BA789" s="31"/>
      <c r="BB789" s="31"/>
      <c r="BC789" s="31"/>
    </row>
    <row r="790" spans="1:61">
      <c r="H790" s="9"/>
      <c r="I790" s="10"/>
      <c r="AZ790" s="31"/>
      <c r="BA790" s="31"/>
      <c r="BB790" s="32"/>
      <c r="BC790" s="33"/>
      <c r="BD790" s="32"/>
      <c r="BE790" s="33"/>
      <c r="BF790" s="31"/>
      <c r="BH790" s="32"/>
      <c r="BI790" s="34"/>
    </row>
    <row r="791" spans="1:61">
      <c r="A791" s="31" t="s">
        <v>286</v>
      </c>
      <c r="B791" s="2" t="str">
        <f>ESTRUCTURA!A66</f>
        <v>02.03.11.02</v>
      </c>
      <c r="C791" s="31" t="s">
        <v>588</v>
      </c>
      <c r="D791" s="31"/>
      <c r="H791" s="9"/>
      <c r="I791" s="10"/>
      <c r="AZ791" s="31"/>
      <c r="BA791" s="31"/>
      <c r="BE791" s="32"/>
      <c r="BF791" s="32"/>
      <c r="BG791" s="32"/>
      <c r="BH791" s="32"/>
      <c r="BI791" s="32"/>
    </row>
    <row r="792" spans="1:61">
      <c r="A792" s="31" t="s">
        <v>287</v>
      </c>
      <c r="B792" s="31" t="s">
        <v>288</v>
      </c>
      <c r="C792" s="32" t="s">
        <v>289</v>
      </c>
      <c r="D792" s="33">
        <v>35</v>
      </c>
      <c r="E792" s="32" t="s">
        <v>290</v>
      </c>
      <c r="F792" s="33">
        <f>D792</f>
        <v>35</v>
      </c>
      <c r="G792" s="31" t="s">
        <v>291</v>
      </c>
      <c r="H792" s="9"/>
      <c r="I792" s="305" t="s">
        <v>142</v>
      </c>
      <c r="J792" s="34">
        <f>J798+J803+J806</f>
        <v>47.17</v>
      </c>
      <c r="BA792" s="35"/>
    </row>
    <row r="793" spans="1:61">
      <c r="A793" s="31" t="s">
        <v>292</v>
      </c>
      <c r="B793" s="31" t="s">
        <v>293</v>
      </c>
      <c r="F793" s="32" t="s">
        <v>127</v>
      </c>
      <c r="G793" s="32" t="s">
        <v>294</v>
      </c>
      <c r="H793" s="315" t="s">
        <v>295</v>
      </c>
      <c r="I793" s="305" t="s">
        <v>296</v>
      </c>
      <c r="J793" s="32" t="s">
        <v>297</v>
      </c>
      <c r="BE793" s="8"/>
      <c r="BF793" s="9"/>
      <c r="BG793" s="10"/>
      <c r="BH793" s="12"/>
      <c r="BI793" s="12"/>
    </row>
    <row r="794" spans="1:61">
      <c r="B794" s="35" t="s">
        <v>298</v>
      </c>
      <c r="H794" s="9"/>
      <c r="I794" s="10"/>
      <c r="BE794" s="8"/>
      <c r="BF794" s="9"/>
      <c r="BG794" s="10"/>
      <c r="BH794" s="12"/>
      <c r="BI794" s="12"/>
    </row>
    <row r="795" spans="1:61">
      <c r="B795" t="s">
        <v>299</v>
      </c>
      <c r="F795" s="8" t="s">
        <v>300</v>
      </c>
      <c r="G795" s="9">
        <v>2</v>
      </c>
      <c r="H795" s="9">
        <f>ROUND(G795*8/$D$792,4)</f>
        <v>0.45710000000000001</v>
      </c>
      <c r="I795" s="10">
        <v>28.94</v>
      </c>
      <c r="J795" s="12">
        <f>ROUND(H795*I795,2)</f>
        <v>13.23</v>
      </c>
      <c r="K795">
        <v>47</v>
      </c>
      <c r="BE795" s="8"/>
      <c r="BF795" s="9"/>
      <c r="BG795" s="10"/>
      <c r="BH795" s="12"/>
      <c r="BI795" s="12"/>
    </row>
    <row r="796" spans="1:61">
      <c r="B796" t="s">
        <v>301</v>
      </c>
      <c r="F796" s="8" t="s">
        <v>300</v>
      </c>
      <c r="G796" s="9">
        <v>1</v>
      </c>
      <c r="H796" s="9">
        <f t="shared" ref="H796:H797" si="115">ROUND(G796*8/$D$792,4)</f>
        <v>0.2286</v>
      </c>
      <c r="I796" s="10">
        <v>22.66</v>
      </c>
      <c r="J796" s="12">
        <f t="shared" ref="J796:J797" si="116">ROUND(H796*I796,2)</f>
        <v>5.18</v>
      </c>
      <c r="K796">
        <v>47</v>
      </c>
      <c r="BE796" s="8"/>
      <c r="BF796" s="9"/>
      <c r="BG796" s="10"/>
      <c r="BI796" s="34"/>
    </row>
    <row r="797" spans="1:61">
      <c r="B797" t="s">
        <v>302</v>
      </c>
      <c r="F797" s="8" t="s">
        <v>300</v>
      </c>
      <c r="G797" s="9">
        <v>1</v>
      </c>
      <c r="H797" s="9">
        <f t="shared" si="115"/>
        <v>0.2286</v>
      </c>
      <c r="I797" s="10">
        <v>20.51</v>
      </c>
      <c r="J797" s="12">
        <f t="shared" si="116"/>
        <v>4.6900000000000004</v>
      </c>
      <c r="K797">
        <v>47</v>
      </c>
      <c r="BA797" s="35"/>
      <c r="BE797" s="8"/>
      <c r="BF797" s="9"/>
      <c r="BG797" s="10"/>
      <c r="BI797" s="12"/>
    </row>
    <row r="798" spans="1:61">
      <c r="F798" s="8"/>
      <c r="G798" s="9"/>
      <c r="H798" s="9"/>
      <c r="I798" s="10"/>
      <c r="J798" s="34">
        <f>ROUND(SUM(J795:J797),2)</f>
        <v>23.1</v>
      </c>
      <c r="BE798" s="8"/>
      <c r="BG798" s="10"/>
      <c r="BH798" s="12"/>
      <c r="BI798" s="12"/>
    </row>
    <row r="799" spans="1:61">
      <c r="B799" s="35" t="s">
        <v>662</v>
      </c>
      <c r="F799" s="8"/>
      <c r="G799" s="9"/>
      <c r="H799" s="9"/>
      <c r="I799" s="10"/>
      <c r="J799" s="12"/>
      <c r="BE799" s="8"/>
      <c r="BG799" s="10"/>
      <c r="BH799" s="12"/>
      <c r="BI799" s="12"/>
    </row>
    <row r="800" spans="1:61">
      <c r="B800" t="s">
        <v>695</v>
      </c>
      <c r="F800" s="8" t="s">
        <v>305</v>
      </c>
      <c r="H800" s="9">
        <v>0.3</v>
      </c>
      <c r="I800" s="10">
        <v>2.64</v>
      </c>
      <c r="J800" s="12">
        <f>ROUND(H800*I800,2)</f>
        <v>0.79</v>
      </c>
      <c r="K800">
        <v>2</v>
      </c>
      <c r="BE800" s="8"/>
      <c r="BG800" s="10"/>
      <c r="BH800" s="12"/>
      <c r="BI800" s="12"/>
    </row>
    <row r="801" spans="1:61">
      <c r="B801" t="s">
        <v>310</v>
      </c>
      <c r="F801" s="8" t="s">
        <v>305</v>
      </c>
      <c r="H801" s="9">
        <v>0.31</v>
      </c>
      <c r="I801" s="10">
        <v>5.51</v>
      </c>
      <c r="J801" s="12">
        <f t="shared" ref="J801:J802" si="117">ROUND(H801*I801,2)</f>
        <v>1.71</v>
      </c>
      <c r="K801">
        <v>2</v>
      </c>
      <c r="BE801" s="8"/>
      <c r="BG801" s="10"/>
      <c r="BI801" s="12"/>
    </row>
    <row r="802" spans="1:61">
      <c r="B802" t="s">
        <v>677</v>
      </c>
      <c r="F802" s="8" t="s">
        <v>314</v>
      </c>
      <c r="H802" s="9">
        <v>3.6</v>
      </c>
      <c r="I802" s="10">
        <v>5.8</v>
      </c>
      <c r="J802" s="12">
        <f t="shared" si="117"/>
        <v>20.88</v>
      </c>
      <c r="K802">
        <v>43</v>
      </c>
      <c r="BE802" s="8"/>
      <c r="BG802" s="10"/>
      <c r="BI802" s="12"/>
    </row>
    <row r="803" spans="1:61">
      <c r="F803" s="8"/>
      <c r="H803" s="9"/>
      <c r="I803" s="10"/>
      <c r="J803" s="34">
        <f>ROUND(SUM(J800:J802),2)</f>
        <v>23.38</v>
      </c>
      <c r="BE803" s="8"/>
      <c r="BG803" s="10"/>
      <c r="BH803" s="12"/>
      <c r="BI803" s="34"/>
    </row>
    <row r="804" spans="1:61">
      <c r="B804" s="35" t="s">
        <v>318</v>
      </c>
      <c r="H804" s="9"/>
      <c r="I804" s="10"/>
      <c r="BA804" s="35"/>
    </row>
    <row r="805" spans="1:61">
      <c r="B805" t="s">
        <v>319</v>
      </c>
      <c r="F805" s="8" t="s">
        <v>320</v>
      </c>
      <c r="H805" s="9">
        <v>3</v>
      </c>
      <c r="I805" s="10">
        <f>J798</f>
        <v>23.1</v>
      </c>
      <c r="J805" s="12">
        <f>ROUND(H805%*I805,2)</f>
        <v>0.69</v>
      </c>
      <c r="K805">
        <v>37</v>
      </c>
      <c r="BE805" s="8"/>
      <c r="BG805" s="10"/>
      <c r="BH805" s="12"/>
      <c r="BI805" s="12"/>
    </row>
    <row r="806" spans="1:61">
      <c r="A806" s="14"/>
      <c r="B806" s="14"/>
      <c r="C806" s="14"/>
      <c r="D806" s="14"/>
      <c r="E806" s="14"/>
      <c r="F806" s="14"/>
      <c r="G806" s="14"/>
      <c r="H806" s="45"/>
      <c r="I806" s="14"/>
      <c r="J806" s="36">
        <f>ROUND(SUM(J805),2)</f>
        <v>0.69</v>
      </c>
      <c r="BE806" s="8"/>
      <c r="BF806" s="9"/>
      <c r="BG806" s="10"/>
      <c r="BH806" s="12"/>
      <c r="BI806" s="12"/>
    </row>
    <row r="807" spans="1:61">
      <c r="H807" s="9"/>
      <c r="BE807" s="8"/>
      <c r="BF807" s="9"/>
      <c r="BG807" s="10"/>
      <c r="BH807" s="12"/>
      <c r="BI807" s="12"/>
    </row>
    <row r="808" spans="1:61">
      <c r="A808" s="31" t="s">
        <v>286</v>
      </c>
      <c r="B808" s="2" t="str">
        <f>ESTRUCTURA!A67</f>
        <v>02.03.11.03</v>
      </c>
      <c r="C808" s="31" t="s">
        <v>590</v>
      </c>
      <c r="D808" s="31"/>
      <c r="H808" s="9"/>
      <c r="AZ808" s="14"/>
      <c r="BA808" s="14"/>
      <c r="BB808" s="14"/>
      <c r="BC808" s="14"/>
      <c r="BD808" s="14"/>
      <c r="BE808" s="14"/>
      <c r="BF808" s="14"/>
      <c r="BG808" s="14"/>
      <c r="BH808" s="14"/>
      <c r="BI808" s="36"/>
    </row>
    <row r="809" spans="1:61">
      <c r="A809" s="31" t="s">
        <v>287</v>
      </c>
      <c r="B809" s="31" t="s">
        <v>288</v>
      </c>
      <c r="C809" s="32" t="s">
        <v>289</v>
      </c>
      <c r="D809" s="33">
        <v>250</v>
      </c>
      <c r="E809" s="32" t="s">
        <v>290</v>
      </c>
      <c r="F809" s="33">
        <f>D809</f>
        <v>250</v>
      </c>
      <c r="G809" s="31" t="s">
        <v>291</v>
      </c>
      <c r="H809" s="9"/>
      <c r="I809" s="32" t="s">
        <v>142</v>
      </c>
      <c r="J809" s="34">
        <f>J814+J818+J822</f>
        <v>5.54</v>
      </c>
    </row>
    <row r="810" spans="1:61">
      <c r="A810" s="31" t="s">
        <v>292</v>
      </c>
      <c r="B810" s="31" t="s">
        <v>293</v>
      </c>
      <c r="F810" s="32" t="s">
        <v>127</v>
      </c>
      <c r="G810" s="32" t="s">
        <v>294</v>
      </c>
      <c r="H810" s="315" t="s">
        <v>295</v>
      </c>
      <c r="I810" s="32" t="s">
        <v>296</v>
      </c>
      <c r="J810" s="32" t="s">
        <v>297</v>
      </c>
    </row>
    <row r="811" spans="1:61">
      <c r="B811" s="35" t="s">
        <v>298</v>
      </c>
      <c r="H811" s="9"/>
    </row>
    <row r="812" spans="1:61">
      <c r="B812" t="s">
        <v>299</v>
      </c>
      <c r="F812" s="8" t="s">
        <v>300</v>
      </c>
      <c r="G812" s="9">
        <v>1</v>
      </c>
      <c r="H812" s="316">
        <f>ROUND(G812*8/$D$809,4)</f>
        <v>3.2000000000000001E-2</v>
      </c>
      <c r="I812" s="10">
        <v>28.94</v>
      </c>
      <c r="J812" s="12">
        <f>ROUND(H812*I812,2)</f>
        <v>0.93</v>
      </c>
      <c r="K812">
        <v>47</v>
      </c>
    </row>
    <row r="813" spans="1:61">
      <c r="B813" t="s">
        <v>685</v>
      </c>
      <c r="F813" s="8" t="s">
        <v>300</v>
      </c>
      <c r="G813" s="9">
        <v>1</v>
      </c>
      <c r="H813" s="316">
        <f>ROUND(G813*8/$D$809,4)</f>
        <v>3.2000000000000001E-2</v>
      </c>
      <c r="I813" s="10">
        <v>22.66</v>
      </c>
      <c r="J813" s="12">
        <f>ROUND(H813*I813,2)</f>
        <v>0.73</v>
      </c>
      <c r="K813">
        <v>47</v>
      </c>
    </row>
    <row r="814" spans="1:61">
      <c r="F814" s="8"/>
      <c r="G814" s="9"/>
      <c r="H814" s="9"/>
      <c r="I814" s="10"/>
      <c r="J814" s="34">
        <f>ROUND(SUM(J812:J813),2)</f>
        <v>1.66</v>
      </c>
    </row>
    <row r="815" spans="1:61">
      <c r="B815" s="35" t="s">
        <v>303</v>
      </c>
      <c r="F815" s="8"/>
      <c r="G815" s="9"/>
      <c r="H815" s="316"/>
      <c r="I815" s="10"/>
      <c r="T815" s="2"/>
    </row>
    <row r="816" spans="1:61">
      <c r="B816" t="s">
        <v>304</v>
      </c>
      <c r="F816" s="8" t="s">
        <v>305</v>
      </c>
      <c r="G816" s="9"/>
      <c r="H816" s="316">
        <v>0.03</v>
      </c>
      <c r="I816" s="10">
        <v>2.64</v>
      </c>
      <c r="J816" s="12">
        <f>ROUND(H816*I816,2)</f>
        <v>0.08</v>
      </c>
      <c r="K816">
        <v>2</v>
      </c>
      <c r="T816" s="2"/>
    </row>
    <row r="817" spans="1:20">
      <c r="B817" t="s">
        <v>686</v>
      </c>
      <c r="F817" s="8" t="s">
        <v>305</v>
      </c>
      <c r="G817" s="9"/>
      <c r="H817" s="316">
        <v>1.05</v>
      </c>
      <c r="I817" s="10">
        <v>3.42</v>
      </c>
      <c r="J817" s="12">
        <f>ROUND(H817*I817,2)</f>
        <v>3.59</v>
      </c>
      <c r="K817">
        <v>3</v>
      </c>
      <c r="T817" s="2"/>
    </row>
    <row r="818" spans="1:20">
      <c r="F818" s="8"/>
      <c r="G818" s="9"/>
      <c r="H818" s="9"/>
      <c r="I818" s="10"/>
      <c r="J818" s="34">
        <f>ROUND(SUM(J816:J817),2)</f>
        <v>3.67</v>
      </c>
      <c r="S818" s="2"/>
      <c r="T818" s="2"/>
    </row>
    <row r="819" spans="1:20">
      <c r="B819" s="35" t="s">
        <v>327</v>
      </c>
      <c r="F819" s="8"/>
      <c r="G819" s="9"/>
      <c r="H819" s="9"/>
      <c r="I819" s="10"/>
    </row>
    <row r="820" spans="1:20">
      <c r="B820" t="s">
        <v>319</v>
      </c>
      <c r="F820" s="8" t="s">
        <v>320</v>
      </c>
      <c r="H820" s="9">
        <v>3</v>
      </c>
      <c r="I820" s="10">
        <f>J814</f>
        <v>1.66</v>
      </c>
      <c r="J820" s="12">
        <f>ROUND(H820%*I820,2)</f>
        <v>0.05</v>
      </c>
      <c r="K820">
        <v>37</v>
      </c>
    </row>
    <row r="821" spans="1:20">
      <c r="B821" t="s">
        <v>687</v>
      </c>
      <c r="F821" s="8" t="s">
        <v>300</v>
      </c>
      <c r="G821" s="9">
        <v>1</v>
      </c>
      <c r="H821" s="316">
        <f>ROUND(G821*8/$D$809,4)</f>
        <v>3.2000000000000001E-2</v>
      </c>
      <c r="I821" s="308">
        <v>5</v>
      </c>
      <c r="J821" s="12">
        <f>ROUND(H821*I821,2)</f>
        <v>0.16</v>
      </c>
      <c r="K821">
        <v>37</v>
      </c>
    </row>
    <row r="822" spans="1:20">
      <c r="A822" s="14"/>
      <c r="B822" s="14"/>
      <c r="C822" s="14"/>
      <c r="D822" s="14"/>
      <c r="E822" s="14"/>
      <c r="F822" s="14"/>
      <c r="G822" s="14"/>
      <c r="H822" s="45"/>
      <c r="I822" s="46"/>
      <c r="J822" s="36">
        <f>ROUND(SUM(J820:J821),2)</f>
        <v>0.21</v>
      </c>
    </row>
    <row r="823" spans="1:20">
      <c r="H823" s="9"/>
      <c r="I823" s="10"/>
    </row>
    <row r="824" spans="1:20">
      <c r="A824" s="31" t="s">
        <v>286</v>
      </c>
      <c r="B824" s="31" t="str">
        <f>ESTRUCTURA!A69</f>
        <v>02.03.12.01</v>
      </c>
      <c r="C824" s="31" t="s">
        <v>718</v>
      </c>
      <c r="D824" s="31"/>
      <c r="H824" s="9"/>
      <c r="I824" s="10"/>
    </row>
    <row r="825" spans="1:20">
      <c r="A825" s="31" t="s">
        <v>287</v>
      </c>
      <c r="B825" s="31" t="s">
        <v>425</v>
      </c>
      <c r="C825" s="32" t="s">
        <v>289</v>
      </c>
      <c r="D825" s="33">
        <v>6</v>
      </c>
      <c r="E825" s="32" t="s">
        <v>290</v>
      </c>
      <c r="F825" s="33">
        <f>D825</f>
        <v>6</v>
      </c>
      <c r="G825" s="31" t="s">
        <v>291</v>
      </c>
      <c r="H825" s="9"/>
      <c r="I825" s="305" t="s">
        <v>212</v>
      </c>
      <c r="J825" s="34">
        <f>J831+J840+J846</f>
        <v>547.5</v>
      </c>
    </row>
    <row r="826" spans="1:20">
      <c r="A826" s="31" t="s">
        <v>292</v>
      </c>
      <c r="B826" s="31" t="s">
        <v>293</v>
      </c>
      <c r="F826" s="32" t="s">
        <v>127</v>
      </c>
      <c r="G826" s="32" t="s">
        <v>294</v>
      </c>
      <c r="H826" s="315" t="s">
        <v>295</v>
      </c>
      <c r="I826" s="305" t="s">
        <v>296</v>
      </c>
      <c r="J826" s="32" t="s">
        <v>297</v>
      </c>
    </row>
    <row r="827" spans="1:20">
      <c r="B827" s="35" t="s">
        <v>298</v>
      </c>
      <c r="H827" s="9"/>
      <c r="I827" s="10"/>
    </row>
    <row r="828" spans="1:20">
      <c r="B828" t="s">
        <v>299</v>
      </c>
      <c r="F828" s="8" t="s">
        <v>300</v>
      </c>
      <c r="G828" s="9">
        <v>1</v>
      </c>
      <c r="H828" s="9">
        <f>ROUND(G828*8/$D$825,4)</f>
        <v>1.3332999999999999</v>
      </c>
      <c r="I828" s="10">
        <v>28.94</v>
      </c>
      <c r="J828" s="12">
        <f>ROUND(H828*I828,2)</f>
        <v>38.590000000000003</v>
      </c>
      <c r="K828">
        <v>47</v>
      </c>
    </row>
    <row r="829" spans="1:20">
      <c r="B829" t="s">
        <v>301</v>
      </c>
      <c r="F829" s="8" t="s">
        <v>300</v>
      </c>
      <c r="G829" s="9">
        <v>1</v>
      </c>
      <c r="H829" s="9">
        <f t="shared" ref="H829:H830" si="118">ROUND(G829*8/$D$825,4)</f>
        <v>1.3332999999999999</v>
      </c>
      <c r="I829" s="10">
        <v>22.66</v>
      </c>
      <c r="J829" s="12">
        <f t="shared" ref="J829:J830" si="119">ROUND(H829*I829,2)</f>
        <v>30.21</v>
      </c>
      <c r="K829">
        <v>47</v>
      </c>
    </row>
    <row r="830" spans="1:20">
      <c r="B830" t="s">
        <v>302</v>
      </c>
      <c r="F830" s="8" t="s">
        <v>300</v>
      </c>
      <c r="G830" s="9">
        <v>5</v>
      </c>
      <c r="H830" s="9">
        <f t="shared" si="118"/>
        <v>6.6666999999999996</v>
      </c>
      <c r="I830" s="10">
        <v>20.51</v>
      </c>
      <c r="J830" s="12">
        <f t="shared" si="119"/>
        <v>136.72999999999999</v>
      </c>
      <c r="K830">
        <v>47</v>
      </c>
    </row>
    <row r="831" spans="1:20">
      <c r="F831" s="8"/>
      <c r="G831" s="9"/>
      <c r="H831" s="9"/>
      <c r="I831" s="10"/>
      <c r="J831" s="34">
        <f>ROUND(SUM(J828:J830),2)</f>
        <v>205.53</v>
      </c>
    </row>
    <row r="832" spans="1:20">
      <c r="B832" s="35" t="s">
        <v>662</v>
      </c>
      <c r="F832" s="8"/>
      <c r="G832" s="9"/>
      <c r="H832" s="9"/>
      <c r="I832" s="10"/>
      <c r="J832" s="12"/>
    </row>
    <row r="833" spans="1:11">
      <c r="B833" t="s">
        <v>680</v>
      </c>
      <c r="F833" s="8" t="s">
        <v>212</v>
      </c>
      <c r="H833" s="9">
        <v>0.8</v>
      </c>
      <c r="I833" s="10">
        <v>55.08</v>
      </c>
      <c r="J833" s="12">
        <f>ROUND(H833*I833,2)</f>
        <v>44.06</v>
      </c>
      <c r="K833">
        <v>5</v>
      </c>
    </row>
    <row r="834" spans="1:11">
      <c r="B834" t="s">
        <v>681</v>
      </c>
      <c r="F834" s="8" t="s">
        <v>212</v>
      </c>
      <c r="H834" s="9">
        <v>0.5</v>
      </c>
      <c r="I834" s="10">
        <v>47</v>
      </c>
      <c r="J834" s="12">
        <f>ROUND(H834*I834,2)</f>
        <v>23.5</v>
      </c>
      <c r="K834">
        <v>4</v>
      </c>
    </row>
    <row r="835" spans="1:11">
      <c r="B835" t="s">
        <v>315</v>
      </c>
      <c r="F835" s="8" t="s">
        <v>316</v>
      </c>
      <c r="H835" s="9">
        <v>9.74</v>
      </c>
      <c r="I835" s="10">
        <v>24.52</v>
      </c>
      <c r="J835" s="12">
        <f t="shared" ref="J835:J836" si="120">ROUND(H835*I835,2)</f>
        <v>238.82</v>
      </c>
      <c r="K835">
        <v>21</v>
      </c>
    </row>
    <row r="836" spans="1:11">
      <c r="B836" t="s">
        <v>664</v>
      </c>
      <c r="F836" s="8" t="s">
        <v>212</v>
      </c>
      <c r="H836" s="9">
        <v>0.184</v>
      </c>
      <c r="I836" s="10">
        <v>6.14</v>
      </c>
      <c r="J836" s="12">
        <f t="shared" si="120"/>
        <v>1.1299999999999999</v>
      </c>
      <c r="K836">
        <v>30</v>
      </c>
    </row>
    <row r="837" spans="1:11">
      <c r="B837" t="s">
        <v>673</v>
      </c>
      <c r="F837" s="8" t="s">
        <v>447</v>
      </c>
      <c r="H837" s="9">
        <v>0.12</v>
      </c>
      <c r="I837" s="10">
        <v>13.93</v>
      </c>
      <c r="J837" s="12">
        <f>ROUND(H837*I837,2)</f>
        <v>1.67</v>
      </c>
      <c r="K837">
        <v>34</v>
      </c>
    </row>
    <row r="838" spans="1:11">
      <c r="B838" t="s">
        <v>719</v>
      </c>
      <c r="F838" s="8" t="s">
        <v>447</v>
      </c>
      <c r="H838" s="9">
        <v>0.01</v>
      </c>
      <c r="I838" s="10"/>
      <c r="J838" s="12">
        <f t="shared" ref="J838:J839" si="121">ROUND(H838*I838,2)</f>
        <v>0</v>
      </c>
      <c r="K838">
        <v>34</v>
      </c>
    </row>
    <row r="839" spans="1:11">
      <c r="B839" t="s">
        <v>720</v>
      </c>
      <c r="F839" s="8" t="s">
        <v>721</v>
      </c>
      <c r="H839" s="9">
        <v>8.0000000000000002E-3</v>
      </c>
      <c r="I839" s="10"/>
      <c r="J839" s="12">
        <f t="shared" si="121"/>
        <v>0</v>
      </c>
      <c r="K839">
        <v>53</v>
      </c>
    </row>
    <row r="840" spans="1:11">
      <c r="F840" s="8"/>
      <c r="H840" s="9"/>
      <c r="I840" s="10"/>
      <c r="J840" s="34">
        <f>ROUND(SUM(J833:J839),2)</f>
        <v>309.18</v>
      </c>
    </row>
    <row r="841" spans="1:11">
      <c r="B841" s="35" t="s">
        <v>318</v>
      </c>
      <c r="H841" s="9"/>
      <c r="I841" s="10"/>
    </row>
    <row r="842" spans="1:11">
      <c r="B842" t="s">
        <v>319</v>
      </c>
      <c r="F842" s="8" t="s">
        <v>320</v>
      </c>
      <c r="H842" s="9">
        <v>3</v>
      </c>
      <c r="I842" s="10">
        <f>J831</f>
        <v>205.53</v>
      </c>
      <c r="J842" s="12">
        <f>ROUND(H842%*I842,2)</f>
        <v>6.17</v>
      </c>
      <c r="K842">
        <v>37</v>
      </c>
    </row>
    <row r="843" spans="1:11">
      <c r="B843" t="s">
        <v>675</v>
      </c>
      <c r="F843" s="8" t="s">
        <v>347</v>
      </c>
      <c r="G843" s="9">
        <v>0.5</v>
      </c>
      <c r="H843" s="9">
        <f>ROUND(G843*8/$D$825,4)</f>
        <v>0.66669999999999996</v>
      </c>
      <c r="I843" s="10">
        <v>25.63</v>
      </c>
      <c r="J843" s="12">
        <f>ROUND(H843*I843,2)</f>
        <v>17.09</v>
      </c>
      <c r="K843">
        <v>48</v>
      </c>
    </row>
    <row r="844" spans="1:11">
      <c r="B844" t="s">
        <v>683</v>
      </c>
      <c r="F844" s="8" t="s">
        <v>347</v>
      </c>
      <c r="G844" s="9">
        <v>0.5</v>
      </c>
      <c r="H844" s="9">
        <f t="shared" ref="H844:H845" si="122">ROUND(G844*8/$D$825,4)</f>
        <v>0.66669999999999996</v>
      </c>
      <c r="I844" s="10">
        <v>7.07</v>
      </c>
      <c r="J844" s="12">
        <f t="shared" ref="J844:J845" si="123">ROUND(H844*I844,2)</f>
        <v>4.71</v>
      </c>
      <c r="K844">
        <v>49</v>
      </c>
    </row>
    <row r="845" spans="1:11">
      <c r="B845" t="s">
        <v>722</v>
      </c>
      <c r="F845" s="8" t="s">
        <v>347</v>
      </c>
      <c r="G845" s="9">
        <v>0.5</v>
      </c>
      <c r="H845" s="9">
        <f t="shared" si="122"/>
        <v>0.66669999999999996</v>
      </c>
      <c r="I845" s="308">
        <v>7.23</v>
      </c>
      <c r="J845" s="12">
        <f t="shared" si="123"/>
        <v>4.82</v>
      </c>
      <c r="K845">
        <v>49</v>
      </c>
    </row>
    <row r="846" spans="1:11">
      <c r="A846" s="14"/>
      <c r="B846" s="14"/>
      <c r="C846" s="14"/>
      <c r="D846" s="14"/>
      <c r="E846" s="14"/>
      <c r="F846" s="14"/>
      <c r="G846" s="14"/>
      <c r="H846" s="45"/>
      <c r="I846" s="46"/>
      <c r="J846" s="36">
        <f>ROUND(SUM(J842:J845),2)</f>
        <v>32.79</v>
      </c>
    </row>
    <row r="847" spans="1:11">
      <c r="H847" s="9"/>
      <c r="I847" s="10"/>
    </row>
    <row r="848" spans="1:11">
      <c r="A848" s="31" t="s">
        <v>286</v>
      </c>
      <c r="B848" s="31" t="str">
        <f>ESTRUCTURA!A70</f>
        <v>02.03.12.02</v>
      </c>
      <c r="C848" s="31" t="s">
        <v>723</v>
      </c>
      <c r="D848" s="31"/>
      <c r="H848" s="9"/>
      <c r="I848" s="10"/>
    </row>
    <row r="849" spans="1:11">
      <c r="A849" s="31" t="s">
        <v>287</v>
      </c>
      <c r="B849" s="31" t="s">
        <v>288</v>
      </c>
      <c r="C849" s="32" t="s">
        <v>289</v>
      </c>
      <c r="D849" s="33">
        <v>6.7</v>
      </c>
      <c r="E849" s="32" t="s">
        <v>290</v>
      </c>
      <c r="F849" s="33">
        <f>D849</f>
        <v>6.7</v>
      </c>
      <c r="G849" s="31" t="s">
        <v>291</v>
      </c>
      <c r="H849" s="9"/>
      <c r="I849" s="305" t="s">
        <v>142</v>
      </c>
      <c r="J849" s="34">
        <f>J855+J860+J863</f>
        <v>110.11999999999999</v>
      </c>
    </row>
    <row r="850" spans="1:11">
      <c r="A850" s="31" t="s">
        <v>292</v>
      </c>
      <c r="B850" s="31" t="s">
        <v>293</v>
      </c>
      <c r="F850" s="32" t="s">
        <v>127</v>
      </c>
      <c r="G850" s="32" t="s">
        <v>294</v>
      </c>
      <c r="H850" s="315" t="s">
        <v>295</v>
      </c>
      <c r="I850" s="305" t="s">
        <v>296</v>
      </c>
      <c r="J850" s="32" t="s">
        <v>297</v>
      </c>
    </row>
    <row r="851" spans="1:11">
      <c r="B851" s="35" t="s">
        <v>298</v>
      </c>
      <c r="H851" s="9"/>
      <c r="I851" s="10"/>
    </row>
    <row r="852" spans="1:11">
      <c r="B852" t="s">
        <v>299</v>
      </c>
      <c r="F852" s="8" t="s">
        <v>300</v>
      </c>
      <c r="G852" s="9">
        <v>1</v>
      </c>
      <c r="H852" s="9">
        <f>ROUND(G852*8/$D$849,4)</f>
        <v>1.194</v>
      </c>
      <c r="I852" s="10">
        <v>28.94</v>
      </c>
      <c r="J852" s="12">
        <f>ROUND(H852*I852,2)</f>
        <v>34.549999999999997</v>
      </c>
      <c r="K852">
        <v>47</v>
      </c>
    </row>
    <row r="853" spans="1:11">
      <c r="B853" t="s">
        <v>301</v>
      </c>
      <c r="F853" s="8" t="s">
        <v>300</v>
      </c>
      <c r="G853" s="9">
        <v>1</v>
      </c>
      <c r="H853" s="9">
        <f t="shared" ref="H853:H854" si="124">ROUND(G853*8/$D$849,4)</f>
        <v>1.194</v>
      </c>
      <c r="I853" s="10">
        <v>22.66</v>
      </c>
      <c r="J853" s="12">
        <f t="shared" ref="J853:J854" si="125">ROUND(H853*I853,2)</f>
        <v>27.06</v>
      </c>
      <c r="K853">
        <v>47</v>
      </c>
    </row>
    <row r="854" spans="1:11">
      <c r="B854" t="s">
        <v>302</v>
      </c>
      <c r="F854" s="8" t="s">
        <v>300</v>
      </c>
      <c r="G854" s="9">
        <v>0.5</v>
      </c>
      <c r="H854" s="9">
        <f t="shared" si="124"/>
        <v>0.59699999999999998</v>
      </c>
      <c r="I854" s="10">
        <v>20.51</v>
      </c>
      <c r="J854" s="12">
        <f t="shared" si="125"/>
        <v>12.24</v>
      </c>
      <c r="K854">
        <v>47</v>
      </c>
    </row>
    <row r="855" spans="1:11">
      <c r="F855" s="8"/>
      <c r="G855" s="9"/>
      <c r="H855" s="9"/>
      <c r="I855" s="10"/>
      <c r="J855" s="34">
        <f>ROUND(SUM(J852:J854),2)</f>
        <v>73.849999999999994</v>
      </c>
    </row>
    <row r="856" spans="1:11">
      <c r="B856" s="35" t="s">
        <v>662</v>
      </c>
      <c r="F856" s="8"/>
      <c r="G856" s="9"/>
      <c r="H856" s="9"/>
      <c r="I856" s="10"/>
      <c r="J856" s="12"/>
    </row>
    <row r="857" spans="1:11">
      <c r="B857" t="s">
        <v>695</v>
      </c>
      <c r="F857" s="8" t="s">
        <v>305</v>
      </c>
      <c r="H857" s="9">
        <v>0.08</v>
      </c>
      <c r="I857" s="10">
        <v>2.64</v>
      </c>
      <c r="J857" s="12">
        <f>ROUND(H857*I857,2)</f>
        <v>0.21</v>
      </c>
      <c r="K857">
        <v>2</v>
      </c>
    </row>
    <row r="858" spans="1:11">
      <c r="B858" t="s">
        <v>310</v>
      </c>
      <c r="F858" s="8" t="s">
        <v>305</v>
      </c>
      <c r="H858" s="9">
        <v>0.1</v>
      </c>
      <c r="I858" s="10">
        <v>5.51</v>
      </c>
      <c r="J858" s="12">
        <f t="shared" ref="J858:J859" si="126">ROUND(H858*I858,2)</f>
        <v>0.55000000000000004</v>
      </c>
      <c r="K858">
        <v>2</v>
      </c>
    </row>
    <row r="859" spans="1:11">
      <c r="B859" t="s">
        <v>677</v>
      </c>
      <c r="F859" s="8" t="s">
        <v>314</v>
      </c>
      <c r="H859" s="9">
        <v>5.74</v>
      </c>
      <c r="I859" s="10">
        <v>5.8</v>
      </c>
      <c r="J859" s="12">
        <f t="shared" si="126"/>
        <v>33.29</v>
      </c>
      <c r="K859">
        <v>43</v>
      </c>
    </row>
    <row r="860" spans="1:11">
      <c r="F860" s="8"/>
      <c r="H860" s="9"/>
      <c r="I860" s="10"/>
      <c r="J860" s="34">
        <f>ROUND(SUM(J857:J859),2)</f>
        <v>34.049999999999997</v>
      </c>
    </row>
    <row r="861" spans="1:11">
      <c r="B861" s="35" t="s">
        <v>318</v>
      </c>
      <c r="H861" s="9"/>
      <c r="I861" s="10"/>
    </row>
    <row r="862" spans="1:11">
      <c r="B862" t="s">
        <v>319</v>
      </c>
      <c r="F862" s="8" t="s">
        <v>320</v>
      </c>
      <c r="H862" s="9">
        <v>3</v>
      </c>
      <c r="I862" s="10">
        <f>J855</f>
        <v>73.849999999999994</v>
      </c>
      <c r="J862" s="12">
        <f>ROUND(H862%*I862,2)</f>
        <v>2.2200000000000002</v>
      </c>
      <c r="K862">
        <v>37</v>
      </c>
    </row>
    <row r="863" spans="1:11">
      <c r="A863" s="14"/>
      <c r="B863" s="14"/>
      <c r="C863" s="14"/>
      <c r="D863" s="14"/>
      <c r="E863" s="14"/>
      <c r="F863" s="14"/>
      <c r="G863" s="14"/>
      <c r="H863" s="45"/>
      <c r="I863" s="46"/>
      <c r="J863" s="36">
        <f>ROUND(SUM(J862),2)</f>
        <v>2.2200000000000002</v>
      </c>
    </row>
    <row r="864" spans="1:11">
      <c r="H864" s="9"/>
      <c r="I864" s="10"/>
    </row>
    <row r="865" spans="1:11">
      <c r="A865" s="31" t="s">
        <v>286</v>
      </c>
      <c r="B865" s="31" t="str">
        <f>ESTRUCTURA!A71</f>
        <v>02.03.12.03</v>
      </c>
      <c r="C865" s="31" t="s">
        <v>724</v>
      </c>
      <c r="D865" s="31"/>
      <c r="H865" s="9"/>
      <c r="I865" s="10"/>
    </row>
    <row r="866" spans="1:11">
      <c r="A866" s="31" t="s">
        <v>287</v>
      </c>
      <c r="B866" s="31" t="s">
        <v>288</v>
      </c>
      <c r="C866" s="32" t="s">
        <v>289</v>
      </c>
      <c r="D866" s="33">
        <v>250</v>
      </c>
      <c r="E866" s="32" t="s">
        <v>290</v>
      </c>
      <c r="F866" s="33">
        <f>D866</f>
        <v>250</v>
      </c>
      <c r="G866" s="31" t="s">
        <v>291</v>
      </c>
      <c r="H866" s="9"/>
      <c r="I866" s="305" t="s">
        <v>142</v>
      </c>
      <c r="J866" s="34">
        <f>J871+J876+J880</f>
        <v>5.47</v>
      </c>
    </row>
    <row r="867" spans="1:11">
      <c r="A867" s="31" t="s">
        <v>292</v>
      </c>
      <c r="B867" s="31" t="s">
        <v>293</v>
      </c>
      <c r="F867" s="32" t="s">
        <v>127</v>
      </c>
      <c r="G867" s="32" t="s">
        <v>294</v>
      </c>
      <c r="H867" s="315" t="s">
        <v>295</v>
      </c>
      <c r="I867" s="305" t="s">
        <v>296</v>
      </c>
      <c r="J867" s="32" t="s">
        <v>297</v>
      </c>
    </row>
    <row r="868" spans="1:11">
      <c r="B868" s="35" t="s">
        <v>298</v>
      </c>
      <c r="H868" s="9"/>
      <c r="I868" s="10"/>
    </row>
    <row r="869" spans="1:11">
      <c r="B869" t="s">
        <v>299</v>
      </c>
      <c r="F869" s="8" t="s">
        <v>300</v>
      </c>
      <c r="G869" s="9">
        <v>1</v>
      </c>
      <c r="H869" s="316">
        <f>ROUND(G869*8/$D$866,4)</f>
        <v>3.2000000000000001E-2</v>
      </c>
      <c r="I869" s="10">
        <v>28.94</v>
      </c>
      <c r="J869" s="12">
        <f>ROUND(H869*I869,2)</f>
        <v>0.93</v>
      </c>
      <c r="K869">
        <v>47</v>
      </c>
    </row>
    <row r="870" spans="1:11">
      <c r="B870" t="s">
        <v>685</v>
      </c>
      <c r="F870" s="8" t="s">
        <v>300</v>
      </c>
      <c r="G870" s="9">
        <v>1</v>
      </c>
      <c r="H870" s="316">
        <f>ROUND(G870*8/$D$866,4)</f>
        <v>3.2000000000000001E-2</v>
      </c>
      <c r="I870" s="10">
        <v>22.66</v>
      </c>
      <c r="J870" s="12">
        <f>ROUND(H870*I870,2)</f>
        <v>0.73</v>
      </c>
      <c r="K870">
        <v>47</v>
      </c>
    </row>
    <row r="871" spans="1:11">
      <c r="F871" s="8"/>
      <c r="G871" s="9"/>
      <c r="H871" s="9"/>
      <c r="I871" s="10"/>
      <c r="J871" s="34">
        <f>ROUND(SUM(J869:J870),2)</f>
        <v>1.66</v>
      </c>
    </row>
    <row r="872" spans="1:11">
      <c r="B872" s="35" t="s">
        <v>303</v>
      </c>
      <c r="F872" s="8"/>
      <c r="G872" s="9"/>
      <c r="H872" s="316"/>
      <c r="I872" s="10"/>
    </row>
    <row r="873" spans="1:11">
      <c r="B873" t="s">
        <v>304</v>
      </c>
      <c r="F873" s="8" t="s">
        <v>305</v>
      </c>
      <c r="G873" s="9"/>
      <c r="H873" s="316">
        <v>0.05</v>
      </c>
      <c r="I873" s="10">
        <v>2.64</v>
      </c>
      <c r="J873" s="12">
        <f>ROUND(H873*I873,2)</f>
        <v>0.13</v>
      </c>
      <c r="K873">
        <v>2</v>
      </c>
    </row>
    <row r="874" spans="1:11">
      <c r="B874" t="s">
        <v>686</v>
      </c>
      <c r="F874" s="8" t="s">
        <v>305</v>
      </c>
      <c r="G874" s="9"/>
      <c r="H874" s="316">
        <v>1.05</v>
      </c>
      <c r="I874" s="10">
        <v>3.42</v>
      </c>
      <c r="J874" s="12">
        <f>ROUND(H874*I874,2)</f>
        <v>3.59</v>
      </c>
      <c r="K874">
        <v>3</v>
      </c>
    </row>
    <row r="875" spans="1:11">
      <c r="B875" t="s">
        <v>725</v>
      </c>
      <c r="F875" s="8" t="s">
        <v>305</v>
      </c>
      <c r="G875" s="9"/>
      <c r="H875" s="316">
        <v>1E-3</v>
      </c>
      <c r="I875" s="308">
        <v>13.81</v>
      </c>
      <c r="J875" s="12">
        <f>ROUND(H875*I875,2)</f>
        <v>0.01</v>
      </c>
      <c r="K875">
        <v>39</v>
      </c>
    </row>
    <row r="876" spans="1:11">
      <c r="F876" s="8"/>
      <c r="G876" s="9"/>
      <c r="H876" s="9"/>
      <c r="I876" s="10"/>
      <c r="J876" s="34">
        <f>ROUND(SUM(J873:J875),2)</f>
        <v>3.73</v>
      </c>
    </row>
    <row r="877" spans="1:11">
      <c r="B877" s="35" t="s">
        <v>327</v>
      </c>
      <c r="F877" s="8"/>
      <c r="G877" s="9"/>
      <c r="H877" s="9"/>
      <c r="I877" s="10"/>
    </row>
    <row r="878" spans="1:11">
      <c r="B878" t="s">
        <v>319</v>
      </c>
      <c r="F878" s="8" t="s">
        <v>320</v>
      </c>
      <c r="H878" s="9">
        <v>3</v>
      </c>
      <c r="I878" s="10">
        <f>J871</f>
        <v>1.66</v>
      </c>
      <c r="J878" s="12">
        <f>ROUND(H878%*I878,2)</f>
        <v>0.05</v>
      </c>
      <c r="K878">
        <v>37</v>
      </c>
    </row>
    <row r="879" spans="1:11">
      <c r="B879" t="s">
        <v>726</v>
      </c>
      <c r="C879" t="s">
        <v>727</v>
      </c>
      <c r="F879" s="8" t="s">
        <v>300</v>
      </c>
      <c r="G879" s="9">
        <v>0.5</v>
      </c>
      <c r="H879" s="316">
        <f>ROUND(G879*8/$D$866,4)</f>
        <v>1.6E-2</v>
      </c>
      <c r="I879" s="308">
        <v>1.81</v>
      </c>
      <c r="J879" s="12">
        <f>ROUND(H879*I879,2)</f>
        <v>0.03</v>
      </c>
      <c r="K879">
        <v>37</v>
      </c>
    </row>
    <row r="880" spans="1:11">
      <c r="A880" s="14"/>
      <c r="B880" s="14"/>
      <c r="C880" s="14"/>
      <c r="D880" s="14"/>
      <c r="E880" s="14"/>
      <c r="F880" s="14"/>
      <c r="G880" s="14"/>
      <c r="H880" s="45"/>
      <c r="I880" s="46"/>
      <c r="J880" s="36">
        <f>ROUND(SUM(J878:J879),2)</f>
        <v>0.08</v>
      </c>
    </row>
    <row r="881" spans="1:11">
      <c r="H881" s="9"/>
      <c r="I881" s="10"/>
    </row>
    <row r="882" spans="1:11">
      <c r="A882" s="2" t="s">
        <v>286</v>
      </c>
      <c r="B882" s="2" t="str">
        <f>ESTRUCTURA!A74</f>
        <v>02.04.01.01</v>
      </c>
      <c r="C882" s="2" t="s">
        <v>602</v>
      </c>
      <c r="D882" s="2"/>
      <c r="E882" s="2"/>
      <c r="F882" s="2"/>
      <c r="G882" s="2"/>
      <c r="H882" s="286"/>
      <c r="I882" s="307"/>
    </row>
    <row r="883" spans="1:11">
      <c r="A883" s="2" t="s">
        <v>287</v>
      </c>
      <c r="B883" s="2" t="s">
        <v>425</v>
      </c>
      <c r="C883" s="4" t="s">
        <v>289</v>
      </c>
      <c r="D883" s="5">
        <v>30</v>
      </c>
      <c r="E883" s="4" t="s">
        <v>290</v>
      </c>
      <c r="F883" s="5">
        <f>D883</f>
        <v>30</v>
      </c>
      <c r="G883" s="2" t="s">
        <v>291</v>
      </c>
      <c r="H883" s="9"/>
      <c r="I883" s="88" t="s">
        <v>212</v>
      </c>
      <c r="J883" s="6">
        <f>J890+J895+J899</f>
        <v>445.67</v>
      </c>
    </row>
    <row r="884" spans="1:11">
      <c r="A884" s="2" t="s">
        <v>292</v>
      </c>
      <c r="B884" s="2" t="s">
        <v>293</v>
      </c>
      <c r="F884" s="4" t="s">
        <v>127</v>
      </c>
      <c r="G884" s="4" t="s">
        <v>294</v>
      </c>
      <c r="H884" s="314" t="s">
        <v>295</v>
      </c>
      <c r="I884" s="88" t="s">
        <v>296</v>
      </c>
      <c r="J884" s="4" t="s">
        <v>297</v>
      </c>
    </row>
    <row r="885" spans="1:11">
      <c r="B885" s="7" t="s">
        <v>298</v>
      </c>
      <c r="H885" s="9"/>
      <c r="I885" s="10"/>
    </row>
    <row r="886" spans="1:11">
      <c r="B886" t="s">
        <v>659</v>
      </c>
      <c r="F886" s="8" t="s">
        <v>300</v>
      </c>
      <c r="G886" s="9">
        <v>0.1</v>
      </c>
      <c r="H886" s="9">
        <f>ROUND(G886*8/$D$883,4)</f>
        <v>2.6700000000000002E-2</v>
      </c>
      <c r="I886" s="10">
        <v>34.729999999999997</v>
      </c>
      <c r="J886" s="12">
        <f>ROUND(H886*I886,2)</f>
        <v>0.93</v>
      </c>
      <c r="K886">
        <v>47</v>
      </c>
    </row>
    <row r="887" spans="1:11">
      <c r="B887" t="s">
        <v>299</v>
      </c>
      <c r="F887" s="8" t="s">
        <v>300</v>
      </c>
      <c r="G887" s="9">
        <v>2</v>
      </c>
      <c r="H887" s="9">
        <f t="shared" ref="H887:H889" si="127">ROUND(G887*8/$D$883,4)</f>
        <v>0.5333</v>
      </c>
      <c r="I887" s="10">
        <v>28.94</v>
      </c>
      <c r="J887" s="12">
        <f t="shared" ref="J887:J889" si="128">ROUND(H887*I887,2)</f>
        <v>15.43</v>
      </c>
      <c r="K887">
        <v>47</v>
      </c>
    </row>
    <row r="888" spans="1:11">
      <c r="B888" t="s">
        <v>301</v>
      </c>
      <c r="F888" s="8" t="s">
        <v>300</v>
      </c>
      <c r="G888" s="9">
        <v>1</v>
      </c>
      <c r="H888" s="9">
        <f t="shared" si="127"/>
        <v>0.26669999999999999</v>
      </c>
      <c r="I888" s="10">
        <v>22.66</v>
      </c>
      <c r="J888" s="12">
        <f t="shared" si="128"/>
        <v>6.04</v>
      </c>
      <c r="K888">
        <v>47</v>
      </c>
    </row>
    <row r="889" spans="1:11">
      <c r="B889" t="s">
        <v>302</v>
      </c>
      <c r="F889" s="8" t="s">
        <v>300</v>
      </c>
      <c r="G889" s="9">
        <v>4</v>
      </c>
      <c r="H889" s="9">
        <f t="shared" si="127"/>
        <v>1.0667</v>
      </c>
      <c r="I889" s="10">
        <v>20.51</v>
      </c>
      <c r="J889" s="12">
        <f t="shared" si="128"/>
        <v>21.88</v>
      </c>
      <c r="K889">
        <v>47</v>
      </c>
    </row>
    <row r="890" spans="1:11">
      <c r="H890" s="9"/>
      <c r="I890" s="10"/>
      <c r="J890" s="6">
        <f>ROUND(SUM(J886:J889),2)</f>
        <v>44.28</v>
      </c>
    </row>
    <row r="891" spans="1:11">
      <c r="B891" s="7" t="s">
        <v>303</v>
      </c>
      <c r="H891" s="9"/>
      <c r="I891" s="10"/>
    </row>
    <row r="892" spans="1:11">
      <c r="B892" t="s">
        <v>728</v>
      </c>
      <c r="E892" t="s">
        <v>305</v>
      </c>
      <c r="H892" s="9">
        <v>0.1</v>
      </c>
      <c r="I892" s="10">
        <v>24.52</v>
      </c>
      <c r="J892" s="12">
        <f t="shared" ref="J892:J894" si="129">ROUND(H892*I892,2)</f>
        <v>2.4500000000000002</v>
      </c>
      <c r="K892">
        <v>21</v>
      </c>
    </row>
    <row r="893" spans="1:11">
      <c r="B893" t="s">
        <v>729</v>
      </c>
      <c r="E893" t="s">
        <v>305</v>
      </c>
      <c r="H893" s="9">
        <v>1.02</v>
      </c>
      <c r="I893" s="10">
        <v>358</v>
      </c>
      <c r="J893" s="12">
        <f t="shared" si="129"/>
        <v>365.16</v>
      </c>
      <c r="K893">
        <v>80</v>
      </c>
    </row>
    <row r="894" spans="1:11">
      <c r="B894" t="s">
        <v>730</v>
      </c>
      <c r="E894" t="s">
        <v>314</v>
      </c>
      <c r="H894" s="9">
        <v>1.02</v>
      </c>
      <c r="I894" s="10">
        <v>30</v>
      </c>
      <c r="J894" s="12">
        <f t="shared" si="129"/>
        <v>30.6</v>
      </c>
      <c r="K894">
        <v>39</v>
      </c>
    </row>
    <row r="895" spans="1:11">
      <c r="H895" s="9"/>
      <c r="I895" s="10"/>
      <c r="J895" s="6">
        <f>ROUND(SUM(J892:J894),2)</f>
        <v>398.21</v>
      </c>
    </row>
    <row r="896" spans="1:11">
      <c r="B896" s="7" t="s">
        <v>327</v>
      </c>
      <c r="H896" s="9"/>
      <c r="I896" s="10"/>
    </row>
    <row r="897" spans="1:11">
      <c r="B897" t="s">
        <v>319</v>
      </c>
      <c r="F897" s="8" t="s">
        <v>320</v>
      </c>
      <c r="H897" s="9">
        <v>3</v>
      </c>
      <c r="I897" s="10">
        <f>J890</f>
        <v>44.28</v>
      </c>
      <c r="J897" s="12">
        <f>ROUND(H897%*I897,2)</f>
        <v>1.33</v>
      </c>
      <c r="K897">
        <v>37</v>
      </c>
    </row>
    <row r="898" spans="1:11">
      <c r="B898" t="s">
        <v>731</v>
      </c>
      <c r="F898" s="8" t="s">
        <v>347</v>
      </c>
      <c r="G898" s="9">
        <v>1</v>
      </c>
      <c r="H898" s="9">
        <f t="shared" ref="H898" si="130">ROUND(G898*8/$D$883,4)</f>
        <v>0.26669999999999999</v>
      </c>
      <c r="I898" s="10">
        <v>6.93</v>
      </c>
      <c r="J898" s="12">
        <f>ROUND(H898*I898,2)</f>
        <v>1.85</v>
      </c>
      <c r="K898">
        <v>49</v>
      </c>
    </row>
    <row r="899" spans="1:11">
      <c r="A899" s="14"/>
      <c r="B899" s="14"/>
      <c r="C899" s="14"/>
      <c r="D899" s="14"/>
      <c r="E899" s="14"/>
      <c r="F899" s="14"/>
      <c r="G899" s="14"/>
      <c r="H899" s="45"/>
      <c r="I899" s="46"/>
      <c r="J899" s="16">
        <f>ROUND(SUM(J897:J898),2)</f>
        <v>3.18</v>
      </c>
    </row>
    <row r="900" spans="1:11">
      <c r="H900" s="9"/>
      <c r="I900" s="10"/>
    </row>
    <row r="901" spans="1:11">
      <c r="A901" s="2" t="s">
        <v>286</v>
      </c>
      <c r="B901" s="2" t="str">
        <f>ESTRUCTURA!A75</f>
        <v>02.04.01.02</v>
      </c>
      <c r="C901" s="2" t="s">
        <v>604</v>
      </c>
      <c r="D901" s="2"/>
      <c r="E901" s="2"/>
      <c r="F901" s="2"/>
      <c r="G901" s="2"/>
      <c r="H901" s="286"/>
      <c r="I901" s="307"/>
    </row>
    <row r="902" spans="1:11">
      <c r="A902" s="2" t="s">
        <v>287</v>
      </c>
      <c r="B902" s="2" t="s">
        <v>425</v>
      </c>
      <c r="C902" s="4" t="s">
        <v>289</v>
      </c>
      <c r="D902" s="5">
        <v>30</v>
      </c>
      <c r="E902" s="4" t="s">
        <v>290</v>
      </c>
      <c r="F902" s="5">
        <f>D902</f>
        <v>30</v>
      </c>
      <c r="G902" s="2" t="s">
        <v>291</v>
      </c>
      <c r="H902" s="9"/>
      <c r="I902" s="88" t="s">
        <v>212</v>
      </c>
      <c r="J902" s="6">
        <f>J909+J914+J918</f>
        <v>445.67</v>
      </c>
    </row>
    <row r="903" spans="1:11">
      <c r="A903" s="2" t="s">
        <v>292</v>
      </c>
      <c r="B903" s="2" t="s">
        <v>293</v>
      </c>
      <c r="F903" s="4" t="s">
        <v>127</v>
      </c>
      <c r="G903" s="4" t="s">
        <v>294</v>
      </c>
      <c r="H903" s="314" t="s">
        <v>295</v>
      </c>
      <c r="I903" s="88" t="s">
        <v>296</v>
      </c>
      <c r="J903" s="4" t="s">
        <v>297</v>
      </c>
    </row>
    <row r="904" spans="1:11">
      <c r="B904" s="7" t="s">
        <v>298</v>
      </c>
      <c r="H904" s="9"/>
      <c r="I904" s="10"/>
    </row>
    <row r="905" spans="1:11">
      <c r="B905" t="s">
        <v>659</v>
      </c>
      <c r="F905" s="8" t="s">
        <v>300</v>
      </c>
      <c r="G905" s="9">
        <v>0.1</v>
      </c>
      <c r="H905" s="9">
        <f>ROUND(G905*8/$D$902,4)</f>
        <v>2.6700000000000002E-2</v>
      </c>
      <c r="I905" s="10">
        <v>34.729999999999997</v>
      </c>
      <c r="J905" s="12">
        <f>ROUND(H905*I905,2)</f>
        <v>0.93</v>
      </c>
      <c r="K905">
        <v>47</v>
      </c>
    </row>
    <row r="906" spans="1:11">
      <c r="B906" t="s">
        <v>299</v>
      </c>
      <c r="F906" s="8" t="s">
        <v>300</v>
      </c>
      <c r="G906" s="9">
        <v>2</v>
      </c>
      <c r="H906" s="9">
        <f t="shared" ref="H906:H908" si="131">ROUND(G906*8/$D$902,4)</f>
        <v>0.5333</v>
      </c>
      <c r="I906" s="10">
        <v>28.94</v>
      </c>
      <c r="J906" s="12">
        <f t="shared" ref="J906:J908" si="132">ROUND(H906*I906,2)</f>
        <v>15.43</v>
      </c>
      <c r="K906">
        <v>47</v>
      </c>
    </row>
    <row r="907" spans="1:11">
      <c r="B907" t="s">
        <v>301</v>
      </c>
      <c r="F907" s="8" t="s">
        <v>300</v>
      </c>
      <c r="G907" s="9">
        <v>1</v>
      </c>
      <c r="H907" s="9">
        <f t="shared" si="131"/>
        <v>0.26669999999999999</v>
      </c>
      <c r="I907" s="10">
        <v>22.66</v>
      </c>
      <c r="J907" s="12">
        <f t="shared" si="132"/>
        <v>6.04</v>
      </c>
      <c r="K907">
        <v>47</v>
      </c>
    </row>
    <row r="908" spans="1:11">
      <c r="B908" t="s">
        <v>302</v>
      </c>
      <c r="F908" s="8" t="s">
        <v>300</v>
      </c>
      <c r="G908" s="9">
        <v>4</v>
      </c>
      <c r="H908" s="9">
        <f t="shared" si="131"/>
        <v>1.0667</v>
      </c>
      <c r="I908" s="10">
        <v>20.51</v>
      </c>
      <c r="J908" s="12">
        <f t="shared" si="132"/>
        <v>21.88</v>
      </c>
      <c r="K908">
        <v>47</v>
      </c>
    </row>
    <row r="909" spans="1:11">
      <c r="H909" s="9"/>
      <c r="I909" s="10"/>
      <c r="J909" s="6">
        <f>ROUND(SUM(J905:J908),2)</f>
        <v>44.28</v>
      </c>
    </row>
    <row r="910" spans="1:11">
      <c r="B910" s="7" t="s">
        <v>303</v>
      </c>
      <c r="H910" s="9"/>
      <c r="I910" s="10"/>
    </row>
    <row r="911" spans="1:11">
      <c r="B911" t="s">
        <v>728</v>
      </c>
      <c r="E911" t="s">
        <v>305</v>
      </c>
      <c r="H911" s="9">
        <v>0.1</v>
      </c>
      <c r="I911" s="10">
        <v>24.52</v>
      </c>
      <c r="J911" s="12">
        <f t="shared" ref="J911:J913" si="133">ROUND(H911*I911,2)</f>
        <v>2.4500000000000002</v>
      </c>
      <c r="K911">
        <v>21</v>
      </c>
    </row>
    <row r="912" spans="1:11">
      <c r="B912" t="s">
        <v>729</v>
      </c>
      <c r="E912" t="s">
        <v>305</v>
      </c>
      <c r="H912" s="9">
        <v>1.02</v>
      </c>
      <c r="I912" s="10">
        <v>358</v>
      </c>
      <c r="J912" s="12">
        <f t="shared" si="133"/>
        <v>365.16</v>
      </c>
      <c r="K912">
        <v>80</v>
      </c>
    </row>
    <row r="913" spans="1:11">
      <c r="B913" t="s">
        <v>730</v>
      </c>
      <c r="E913" t="s">
        <v>314</v>
      </c>
      <c r="H913" s="9">
        <v>1.02</v>
      </c>
      <c r="I913" s="10">
        <v>30</v>
      </c>
      <c r="J913" s="12">
        <f t="shared" si="133"/>
        <v>30.6</v>
      </c>
      <c r="K913">
        <v>39</v>
      </c>
    </row>
    <row r="914" spans="1:11">
      <c r="H914" s="9"/>
      <c r="I914" s="10"/>
      <c r="J914" s="6">
        <f>ROUND(SUM(J911:J913),2)</f>
        <v>398.21</v>
      </c>
    </row>
    <row r="915" spans="1:11">
      <c r="B915" s="7" t="s">
        <v>327</v>
      </c>
      <c r="H915" s="9"/>
      <c r="I915" s="10"/>
    </row>
    <row r="916" spans="1:11">
      <c r="B916" t="s">
        <v>319</v>
      </c>
      <c r="F916" s="8" t="s">
        <v>320</v>
      </c>
      <c r="H916" s="9">
        <v>3</v>
      </c>
      <c r="I916" s="10">
        <f>J909</f>
        <v>44.28</v>
      </c>
      <c r="J916" s="12">
        <f>ROUND(H916%*I916,2)</f>
        <v>1.33</v>
      </c>
      <c r="K916">
        <v>37</v>
      </c>
    </row>
    <row r="917" spans="1:11">
      <c r="B917" t="s">
        <v>731</v>
      </c>
      <c r="F917" s="8" t="s">
        <v>347</v>
      </c>
      <c r="G917" s="9">
        <v>1</v>
      </c>
      <c r="H917" s="9">
        <f>ROUND(G917*8/$D$902,4)</f>
        <v>0.26669999999999999</v>
      </c>
      <c r="I917" s="10">
        <v>6.93</v>
      </c>
      <c r="J917" s="12">
        <f t="shared" ref="J917" si="134">ROUND(H917*I917,2)</f>
        <v>1.85</v>
      </c>
      <c r="K917">
        <v>49</v>
      </c>
    </row>
    <row r="918" spans="1:11">
      <c r="A918" s="14"/>
      <c r="B918" s="14"/>
      <c r="C918" s="14"/>
      <c r="D918" s="14"/>
      <c r="E918" s="14"/>
      <c r="F918" s="14"/>
      <c r="G918" s="14"/>
      <c r="H918" s="45"/>
      <c r="I918" s="46"/>
      <c r="J918" s="16">
        <f>ROUND(SUM(J916:J917),2)</f>
        <v>3.18</v>
      </c>
    </row>
    <row r="919" spans="1:11">
      <c r="H919" s="9"/>
      <c r="I919" s="10"/>
    </row>
    <row r="920" spans="1:11">
      <c r="A920" s="2" t="s">
        <v>286</v>
      </c>
      <c r="B920" s="2" t="str">
        <f>ESTRUCTURA!A76</f>
        <v>02.04.01.03</v>
      </c>
      <c r="C920" s="2" t="s">
        <v>606</v>
      </c>
      <c r="D920" s="2"/>
      <c r="E920" s="2"/>
      <c r="F920" s="2"/>
      <c r="G920" s="2"/>
      <c r="H920" s="286"/>
      <c r="I920" s="307"/>
    </row>
    <row r="921" spans="1:11">
      <c r="A921" s="2" t="s">
        <v>287</v>
      </c>
      <c r="B921" s="2" t="s">
        <v>288</v>
      </c>
      <c r="C921" s="4" t="s">
        <v>289</v>
      </c>
      <c r="D921" s="5">
        <v>25</v>
      </c>
      <c r="E921" s="4" t="s">
        <v>290</v>
      </c>
      <c r="F921" s="5">
        <f>D921</f>
        <v>25</v>
      </c>
      <c r="G921" s="2" t="s">
        <v>291</v>
      </c>
      <c r="H921" s="9"/>
      <c r="I921" s="88" t="s">
        <v>142</v>
      </c>
      <c r="J921" s="6">
        <f>J928+J933+J937</f>
        <v>117.99999999999999</v>
      </c>
    </row>
    <row r="922" spans="1:11">
      <c r="A922" s="2" t="s">
        <v>292</v>
      </c>
      <c r="B922" s="2" t="s">
        <v>293</v>
      </c>
      <c r="F922" s="4" t="s">
        <v>127</v>
      </c>
      <c r="G922" s="4" t="s">
        <v>294</v>
      </c>
      <c r="H922" s="314" t="s">
        <v>295</v>
      </c>
      <c r="I922" s="88" t="s">
        <v>296</v>
      </c>
      <c r="J922" s="4" t="s">
        <v>297</v>
      </c>
    </row>
    <row r="923" spans="1:11">
      <c r="B923" s="7" t="s">
        <v>298</v>
      </c>
      <c r="H923" s="9"/>
      <c r="I923" s="10"/>
    </row>
    <row r="924" spans="1:11">
      <c r="B924" t="s">
        <v>659</v>
      </c>
      <c r="F924" s="8" t="s">
        <v>300</v>
      </c>
      <c r="G924" s="9">
        <v>0.1</v>
      </c>
      <c r="H924" s="9">
        <f>ROUND(G924*8/$D$921,4)</f>
        <v>3.2000000000000001E-2</v>
      </c>
      <c r="I924" s="10">
        <v>34.729999999999997</v>
      </c>
      <c r="J924" s="12">
        <f>ROUND(H924*I924,2)</f>
        <v>1.1100000000000001</v>
      </c>
      <c r="K924">
        <v>47</v>
      </c>
    </row>
    <row r="925" spans="1:11">
      <c r="B925" t="s">
        <v>299</v>
      </c>
      <c r="F925" s="8" t="s">
        <v>300</v>
      </c>
      <c r="G925" s="9">
        <v>1</v>
      </c>
      <c r="H925" s="9">
        <f t="shared" ref="H925:H927" si="135">ROUND(G925*8/$D$921,4)</f>
        <v>0.32</v>
      </c>
      <c r="I925" s="10">
        <v>28.94</v>
      </c>
      <c r="J925" s="12">
        <f t="shared" ref="J925:J927" si="136">ROUND(H925*I925,2)</f>
        <v>9.26</v>
      </c>
      <c r="K925">
        <v>47</v>
      </c>
    </row>
    <row r="926" spans="1:11">
      <c r="B926" t="s">
        <v>301</v>
      </c>
      <c r="F926" s="8" t="s">
        <v>300</v>
      </c>
      <c r="G926" s="9">
        <v>2</v>
      </c>
      <c r="H926" s="9">
        <f t="shared" si="135"/>
        <v>0.64</v>
      </c>
      <c r="I926" s="10">
        <v>22.66</v>
      </c>
      <c r="J926" s="12">
        <f t="shared" si="136"/>
        <v>14.5</v>
      </c>
      <c r="K926">
        <v>47</v>
      </c>
    </row>
    <row r="927" spans="1:11">
      <c r="B927" t="s">
        <v>302</v>
      </c>
      <c r="F927" s="8" t="s">
        <v>300</v>
      </c>
      <c r="G927" s="9">
        <v>8</v>
      </c>
      <c r="H927" s="9">
        <f t="shared" si="135"/>
        <v>2.56</v>
      </c>
      <c r="I927" s="10">
        <v>20.51</v>
      </c>
      <c r="J927" s="12">
        <f t="shared" si="136"/>
        <v>52.51</v>
      </c>
      <c r="K927">
        <v>47</v>
      </c>
    </row>
    <row r="928" spans="1:11">
      <c r="H928" s="9"/>
      <c r="I928" s="10"/>
      <c r="J928" s="6">
        <f>ROUND(SUM(J924:J927),2)</f>
        <v>77.38</v>
      </c>
    </row>
    <row r="929" spans="1:11">
      <c r="B929" s="7" t="s">
        <v>303</v>
      </c>
      <c r="H929" s="9"/>
      <c r="I929" s="10"/>
    </row>
    <row r="930" spans="1:11">
      <c r="B930" t="s">
        <v>732</v>
      </c>
      <c r="E930" t="s">
        <v>305</v>
      </c>
      <c r="H930" s="9">
        <v>0.1</v>
      </c>
      <c r="I930" s="10">
        <v>4.6399999999999997</v>
      </c>
      <c r="J930" s="12">
        <f t="shared" ref="J930:J932" si="137">ROUND(H930*I930,2)</f>
        <v>0.46</v>
      </c>
      <c r="K930">
        <v>2</v>
      </c>
    </row>
    <row r="931" spans="1:11">
      <c r="B931" t="s">
        <v>733</v>
      </c>
      <c r="E931" t="s">
        <v>305</v>
      </c>
      <c r="H931" s="9">
        <v>0.15</v>
      </c>
      <c r="I931" s="10">
        <v>4.16</v>
      </c>
      <c r="J931" s="12">
        <f t="shared" si="137"/>
        <v>0.62</v>
      </c>
      <c r="K931">
        <v>2</v>
      </c>
    </row>
    <row r="932" spans="1:11">
      <c r="B932" t="s">
        <v>317</v>
      </c>
      <c r="E932" t="s">
        <v>314</v>
      </c>
      <c r="H932" s="9">
        <v>6.1138000000000003</v>
      </c>
      <c r="I932" s="10">
        <v>5.8</v>
      </c>
      <c r="J932" s="12">
        <f t="shared" si="137"/>
        <v>35.46</v>
      </c>
      <c r="K932">
        <v>43</v>
      </c>
    </row>
    <row r="933" spans="1:11">
      <c r="H933" s="9"/>
      <c r="I933" s="10"/>
      <c r="J933" s="6">
        <f>ROUND(SUM(J930:J932),2)</f>
        <v>36.54</v>
      </c>
    </row>
    <row r="934" spans="1:11">
      <c r="B934" s="7" t="s">
        <v>327</v>
      </c>
      <c r="H934" s="9"/>
      <c r="I934" s="10"/>
    </row>
    <row r="935" spans="1:11">
      <c r="B935" t="s">
        <v>319</v>
      </c>
      <c r="F935" s="8" t="s">
        <v>320</v>
      </c>
      <c r="H935" s="9">
        <v>3</v>
      </c>
      <c r="I935" s="10">
        <f>J928</f>
        <v>77.38</v>
      </c>
      <c r="J935" s="12">
        <f>ROUND(H935%*I935,2)</f>
        <v>2.3199999999999998</v>
      </c>
      <c r="K935">
        <v>37</v>
      </c>
    </row>
    <row r="936" spans="1:11">
      <c r="B936" t="s">
        <v>734</v>
      </c>
      <c r="F936" s="8" t="s">
        <v>347</v>
      </c>
      <c r="G936" s="9">
        <v>1</v>
      </c>
      <c r="H936" s="9">
        <f>ROUND(G936*8/$D$921,4)</f>
        <v>0.32</v>
      </c>
      <c r="I936" s="10">
        <v>5.5</v>
      </c>
      <c r="J936" s="12">
        <f t="shared" ref="J936" si="138">ROUND(H936*I936,2)</f>
        <v>1.76</v>
      </c>
      <c r="K936">
        <v>39</v>
      </c>
    </row>
    <row r="937" spans="1:11">
      <c r="A937" s="14"/>
      <c r="B937" s="14"/>
      <c r="C937" s="14"/>
      <c r="D937" s="14"/>
      <c r="E937" s="14"/>
      <c r="F937" s="14"/>
      <c r="G937" s="14"/>
      <c r="H937" s="45"/>
      <c r="I937" s="46"/>
      <c r="J937" s="16">
        <f>ROUND(SUM(J935:J936),2)</f>
        <v>4.08</v>
      </c>
    </row>
    <row r="938" spans="1:11">
      <c r="H938" s="9"/>
      <c r="I938" s="10"/>
    </row>
    <row r="939" spans="1:11">
      <c r="A939" s="2" t="s">
        <v>286</v>
      </c>
      <c r="B939" s="2" t="str">
        <f>ESTRUCTURA!A77</f>
        <v>02.04.01.04</v>
      </c>
      <c r="C939" s="2" t="s">
        <v>608</v>
      </c>
      <c r="D939" s="2"/>
      <c r="H939" s="9"/>
      <c r="I939" s="10"/>
    </row>
    <row r="940" spans="1:11">
      <c r="A940" s="2" t="s">
        <v>287</v>
      </c>
      <c r="B940" s="2" t="s">
        <v>425</v>
      </c>
      <c r="C940" s="4" t="s">
        <v>289</v>
      </c>
      <c r="D940" s="5">
        <v>1</v>
      </c>
      <c r="E940" s="4" t="s">
        <v>290</v>
      </c>
      <c r="F940" s="5">
        <f>D940</f>
        <v>1</v>
      </c>
      <c r="G940" s="2" t="s">
        <v>291</v>
      </c>
      <c r="H940" s="9"/>
      <c r="I940" s="88" t="s">
        <v>212</v>
      </c>
      <c r="J940" s="6">
        <f>J944</f>
        <v>358</v>
      </c>
    </row>
    <row r="941" spans="1:11">
      <c r="A941" s="2" t="s">
        <v>292</v>
      </c>
      <c r="B941" s="2" t="s">
        <v>293</v>
      </c>
      <c r="F941" s="4" t="s">
        <v>127</v>
      </c>
      <c r="G941" s="4" t="s">
        <v>294</v>
      </c>
      <c r="H941" s="314" t="s">
        <v>295</v>
      </c>
      <c r="I941" s="88" t="s">
        <v>296</v>
      </c>
      <c r="J941" s="4" t="s">
        <v>297</v>
      </c>
    </row>
    <row r="942" spans="1:11">
      <c r="B942" s="7" t="s">
        <v>303</v>
      </c>
      <c r="H942" s="9"/>
      <c r="I942" s="10"/>
    </row>
    <row r="943" spans="1:11">
      <c r="B943" t="s">
        <v>608</v>
      </c>
      <c r="H943" s="9">
        <v>1</v>
      </c>
      <c r="I943" s="10">
        <v>358</v>
      </c>
      <c r="J943" s="12">
        <f>ROUND(H943*I943,2)</f>
        <v>358</v>
      </c>
      <c r="K943">
        <v>80</v>
      </c>
    </row>
    <row r="944" spans="1:11">
      <c r="A944" s="14"/>
      <c r="B944" s="14"/>
      <c r="C944" s="14"/>
      <c r="D944" s="14"/>
      <c r="E944" s="14"/>
      <c r="F944" s="44"/>
      <c r="G944" s="14"/>
      <c r="H944" s="45"/>
      <c r="I944" s="46"/>
      <c r="J944" s="16">
        <f>ROUND(SUM(J943),2)</f>
        <v>358</v>
      </c>
    </row>
    <row r="945" spans="1:11">
      <c r="H945" s="9"/>
      <c r="I945" s="10"/>
    </row>
    <row r="946" spans="1:11">
      <c r="A946" s="2" t="s">
        <v>286</v>
      </c>
      <c r="B946" s="2" t="str">
        <f>ESTRUCTURA!A78</f>
        <v>02.04.01.05</v>
      </c>
      <c r="C946" s="2" t="s">
        <v>610</v>
      </c>
      <c r="D946" s="2"/>
      <c r="E946" s="2"/>
      <c r="F946" s="2"/>
      <c r="G946" s="2"/>
      <c r="H946" s="286"/>
      <c r="I946" s="307"/>
    </row>
    <row r="947" spans="1:11">
      <c r="A947" s="2" t="s">
        <v>287</v>
      </c>
      <c r="B947" s="2" t="s">
        <v>288</v>
      </c>
      <c r="C947" s="4" t="s">
        <v>289</v>
      </c>
      <c r="D947" s="5">
        <v>250</v>
      </c>
      <c r="E947" s="4" t="s">
        <v>290</v>
      </c>
      <c r="F947" s="5">
        <f>D947</f>
        <v>250</v>
      </c>
      <c r="G947" s="2" t="s">
        <v>291</v>
      </c>
      <c r="H947" s="9"/>
      <c r="I947" s="88" t="s">
        <v>142</v>
      </c>
      <c r="J947" s="6">
        <f>J951+J954+J957</f>
        <v>2.95</v>
      </c>
    </row>
    <row r="948" spans="1:11">
      <c r="A948" s="2" t="s">
        <v>292</v>
      </c>
      <c r="B948" s="2" t="s">
        <v>293</v>
      </c>
      <c r="F948" s="4" t="s">
        <v>127</v>
      </c>
      <c r="G948" s="4" t="s">
        <v>294</v>
      </c>
      <c r="H948" s="314" t="s">
        <v>295</v>
      </c>
      <c r="I948" s="88" t="s">
        <v>296</v>
      </c>
      <c r="J948" s="4" t="s">
        <v>297</v>
      </c>
    </row>
    <row r="949" spans="1:11">
      <c r="B949" s="7" t="s">
        <v>298</v>
      </c>
      <c r="H949" s="9"/>
      <c r="I949" s="10"/>
    </row>
    <row r="950" spans="1:11">
      <c r="B950" t="s">
        <v>301</v>
      </c>
      <c r="F950" s="8" t="s">
        <v>300</v>
      </c>
      <c r="G950" s="9">
        <v>1</v>
      </c>
      <c r="H950" s="9">
        <f>ROUND(G950*8/$D$947,4)</f>
        <v>3.2000000000000001E-2</v>
      </c>
      <c r="I950" s="10">
        <v>22.66</v>
      </c>
      <c r="J950" s="12">
        <f>ROUND(H950*I950,2)</f>
        <v>0.73</v>
      </c>
      <c r="K950">
        <v>47</v>
      </c>
    </row>
    <row r="951" spans="1:11">
      <c r="F951" s="8"/>
      <c r="G951" s="9"/>
      <c r="H951" s="9"/>
      <c r="I951" s="10"/>
      <c r="J951" s="6">
        <f>ROUND(SUM(J950:J950),2)</f>
        <v>0.73</v>
      </c>
    </row>
    <row r="952" spans="1:11">
      <c r="B952" s="7" t="s">
        <v>303</v>
      </c>
      <c r="H952" s="9"/>
      <c r="I952" s="10"/>
    </row>
    <row r="953" spans="1:11">
      <c r="B953" t="s">
        <v>735</v>
      </c>
      <c r="F953" s="8" t="s">
        <v>447</v>
      </c>
      <c r="H953" s="9">
        <v>0.05</v>
      </c>
      <c r="I953" s="10">
        <v>43.9</v>
      </c>
      <c r="J953" s="12">
        <f>ROUND(H953*I953,2)</f>
        <v>2.2000000000000002</v>
      </c>
      <c r="K953">
        <v>30</v>
      </c>
    </row>
    <row r="954" spans="1:11">
      <c r="H954" s="9"/>
      <c r="I954" s="10"/>
      <c r="J954" s="6">
        <f>ROUND(SUM(J953),2)</f>
        <v>2.2000000000000002</v>
      </c>
    </row>
    <row r="955" spans="1:11">
      <c r="B955" s="7" t="s">
        <v>327</v>
      </c>
      <c r="H955" s="9"/>
      <c r="I955" s="10"/>
    </row>
    <row r="956" spans="1:11">
      <c r="B956" t="s">
        <v>319</v>
      </c>
      <c r="F956" s="8" t="s">
        <v>320</v>
      </c>
      <c r="H956" s="9">
        <v>3</v>
      </c>
      <c r="I956" s="10">
        <f>J951</f>
        <v>0.73</v>
      </c>
      <c r="J956" s="12">
        <f>ROUND(H956%*I956,2)</f>
        <v>0.02</v>
      </c>
      <c r="K956">
        <v>37</v>
      </c>
    </row>
    <row r="957" spans="1:11">
      <c r="A957" s="14"/>
      <c r="B957" s="14"/>
      <c r="C957" s="14"/>
      <c r="D957" s="14"/>
      <c r="E957" s="14"/>
      <c r="F957" s="14"/>
      <c r="G957" s="14"/>
      <c r="H957" s="45"/>
      <c r="I957" s="46"/>
      <c r="J957" s="16">
        <f>ROUND(SUM(J956),2)</f>
        <v>0.02</v>
      </c>
    </row>
    <row r="958" spans="1:11">
      <c r="H958" s="9"/>
      <c r="I958" s="10"/>
      <c r="J958" s="12"/>
    </row>
    <row r="959" spans="1:11">
      <c r="A959" s="2" t="s">
        <v>286</v>
      </c>
      <c r="B959" s="2" t="str">
        <f>ESTRUCTURA!A79</f>
        <v>02.04.01.06</v>
      </c>
      <c r="C959" s="2" t="s">
        <v>612</v>
      </c>
      <c r="D959" s="2"/>
      <c r="E959" s="2"/>
      <c r="F959" s="2"/>
      <c r="G959" s="2"/>
      <c r="H959" s="286"/>
      <c r="I959" s="307"/>
    </row>
    <row r="960" spans="1:11">
      <c r="A960" s="2" t="s">
        <v>287</v>
      </c>
      <c r="B960" s="2" t="s">
        <v>323</v>
      </c>
      <c r="C960" s="4" t="s">
        <v>289</v>
      </c>
      <c r="D960" s="5">
        <v>100</v>
      </c>
      <c r="E960" s="4" t="s">
        <v>290</v>
      </c>
      <c r="F960" s="5">
        <f>D960</f>
        <v>100</v>
      </c>
      <c r="G960" s="2" t="s">
        <v>291</v>
      </c>
      <c r="H960" s="9"/>
      <c r="I960" s="88" t="s">
        <v>153</v>
      </c>
      <c r="J960" s="6">
        <f>J965+J969+J972</f>
        <v>19.240000000000002</v>
      </c>
    </row>
    <row r="961" spans="1:11">
      <c r="A961" s="2" t="s">
        <v>292</v>
      </c>
      <c r="B961" s="2" t="s">
        <v>293</v>
      </c>
      <c r="F961" s="4" t="s">
        <v>127</v>
      </c>
      <c r="G961" s="4" t="s">
        <v>294</v>
      </c>
      <c r="H961" s="314" t="s">
        <v>295</v>
      </c>
      <c r="I961" s="88" t="s">
        <v>296</v>
      </c>
      <c r="J961" s="4" t="s">
        <v>297</v>
      </c>
    </row>
    <row r="962" spans="1:11">
      <c r="B962" s="7" t="s">
        <v>298</v>
      </c>
      <c r="H962" s="9"/>
      <c r="I962" s="10"/>
    </row>
    <row r="963" spans="1:11">
      <c r="B963" t="s">
        <v>659</v>
      </c>
      <c r="F963" s="8" t="s">
        <v>300</v>
      </c>
      <c r="G963" s="9">
        <v>1</v>
      </c>
      <c r="H963" s="9">
        <f>ROUND(G963*8/$D$960,4)</f>
        <v>0.08</v>
      </c>
      <c r="I963" s="10">
        <v>34.729999999999997</v>
      </c>
      <c r="J963" s="12">
        <f>ROUND(H963*I963,2)</f>
        <v>2.78</v>
      </c>
      <c r="K963">
        <v>47</v>
      </c>
    </row>
    <row r="964" spans="1:11">
      <c r="B964" t="s">
        <v>299</v>
      </c>
      <c r="F964" s="8" t="s">
        <v>300</v>
      </c>
      <c r="G964" s="9">
        <v>0.2</v>
      </c>
      <c r="H964" s="9">
        <f>ROUND(G964*8/$D$960,4)</f>
        <v>1.6E-2</v>
      </c>
      <c r="I964" s="10">
        <v>28.94</v>
      </c>
      <c r="J964" s="12">
        <f>ROUND(H964*I964,2)</f>
        <v>0.46</v>
      </c>
      <c r="K964">
        <v>47</v>
      </c>
    </row>
    <row r="965" spans="1:11">
      <c r="F965" s="8"/>
      <c r="G965" s="9"/>
      <c r="H965" s="9"/>
      <c r="I965" s="10"/>
      <c r="J965" s="6">
        <f>ROUND(SUM(J963:J964),2)</f>
        <v>3.24</v>
      </c>
    </row>
    <row r="966" spans="1:11">
      <c r="B966" s="7" t="s">
        <v>303</v>
      </c>
      <c r="F966" s="8"/>
      <c r="H966" s="9"/>
      <c r="I966" s="10"/>
    </row>
    <row r="967" spans="1:11">
      <c r="B967" t="s">
        <v>736</v>
      </c>
      <c r="F967" s="8" t="s">
        <v>142</v>
      </c>
      <c r="H967" s="9">
        <v>0.05</v>
      </c>
      <c r="I967" s="10">
        <v>18</v>
      </c>
      <c r="J967" s="12">
        <f>ROUND(H967*I967,2)</f>
        <v>0.9</v>
      </c>
      <c r="K967">
        <v>60</v>
      </c>
    </row>
    <row r="968" spans="1:11">
      <c r="B968" t="s">
        <v>737</v>
      </c>
      <c r="F968" s="8" t="s">
        <v>447</v>
      </c>
      <c r="H968" s="9">
        <v>0.1</v>
      </c>
      <c r="I968" s="10">
        <v>150</v>
      </c>
      <c r="J968" s="12">
        <f>ROUND(H968*I968,2)</f>
        <v>15</v>
      </c>
      <c r="K968">
        <v>30</v>
      </c>
    </row>
    <row r="969" spans="1:11">
      <c r="H969" s="9"/>
      <c r="I969" s="10"/>
      <c r="J969" s="6">
        <f>ROUND(SUM(J967:J968),2)</f>
        <v>15.9</v>
      </c>
    </row>
    <row r="970" spans="1:11">
      <c r="B970" s="7" t="s">
        <v>327</v>
      </c>
      <c r="H970" s="9"/>
      <c r="I970" s="10"/>
    </row>
    <row r="971" spans="1:11">
      <c r="B971" t="s">
        <v>319</v>
      </c>
      <c r="F971" s="8" t="s">
        <v>320</v>
      </c>
      <c r="H971" s="9">
        <v>3</v>
      </c>
      <c r="I971" s="10">
        <f>J965</f>
        <v>3.24</v>
      </c>
      <c r="J971" s="12">
        <f>ROUND(H971%*I971,2)</f>
        <v>0.1</v>
      </c>
      <c r="K971">
        <v>37</v>
      </c>
    </row>
    <row r="972" spans="1:11">
      <c r="A972" s="14"/>
      <c r="B972" s="14"/>
      <c r="C972" s="14"/>
      <c r="D972" s="14"/>
      <c r="E972" s="14"/>
      <c r="F972" s="14"/>
      <c r="G972" s="14"/>
      <c r="H972" s="45"/>
      <c r="I972" s="46"/>
      <c r="J972" s="16">
        <f>ROUND(SUM(J971),2)</f>
        <v>0.1</v>
      </c>
    </row>
    <row r="973" spans="1:11">
      <c r="H973" s="9"/>
      <c r="I973" s="10"/>
    </row>
    <row r="974" spans="1:11">
      <c r="A974" s="2" t="s">
        <v>286</v>
      </c>
      <c r="B974" s="2" t="str">
        <f>ESTRUCTURA!A80</f>
        <v>02.04.01.07</v>
      </c>
      <c r="C974" s="2" t="s">
        <v>614</v>
      </c>
      <c r="D974" s="2"/>
      <c r="E974" s="2"/>
      <c r="F974" s="2"/>
      <c r="G974" s="2"/>
      <c r="H974" s="286"/>
      <c r="I974" s="307"/>
    </row>
    <row r="975" spans="1:11">
      <c r="A975" s="2" t="s">
        <v>287</v>
      </c>
      <c r="B975" s="2" t="s">
        <v>323</v>
      </c>
      <c r="C975" s="4" t="s">
        <v>289</v>
      </c>
      <c r="D975" s="5">
        <v>100</v>
      </c>
      <c r="E975" s="4" t="s">
        <v>290</v>
      </c>
      <c r="F975" s="5">
        <f>D975</f>
        <v>100</v>
      </c>
      <c r="G975" s="2" t="s">
        <v>291</v>
      </c>
      <c r="H975" s="9"/>
      <c r="I975" s="88" t="s">
        <v>153</v>
      </c>
      <c r="J975" s="6">
        <f>J980+J984+J987</f>
        <v>19.240000000000002</v>
      </c>
    </row>
    <row r="976" spans="1:11">
      <c r="A976" s="2" t="s">
        <v>292</v>
      </c>
      <c r="B976" s="2" t="s">
        <v>293</v>
      </c>
      <c r="F976" s="4" t="s">
        <v>127</v>
      </c>
      <c r="G976" s="4" t="s">
        <v>294</v>
      </c>
      <c r="H976" s="314" t="s">
        <v>295</v>
      </c>
      <c r="I976" s="88" t="s">
        <v>296</v>
      </c>
      <c r="J976" s="4" t="s">
        <v>297</v>
      </c>
    </row>
    <row r="977" spans="1:11">
      <c r="B977" s="7" t="s">
        <v>298</v>
      </c>
      <c r="H977" s="9"/>
      <c r="I977" s="10"/>
    </row>
    <row r="978" spans="1:11">
      <c r="B978" t="s">
        <v>659</v>
      </c>
      <c r="F978" s="8" t="s">
        <v>300</v>
      </c>
      <c r="G978" s="9">
        <v>1</v>
      </c>
      <c r="H978" s="9">
        <f>ROUND(G978*8/$D$975,4)</f>
        <v>0.08</v>
      </c>
      <c r="I978" s="10">
        <v>34.729999999999997</v>
      </c>
      <c r="J978" s="12">
        <f>ROUND(H978*I978,2)</f>
        <v>2.78</v>
      </c>
      <c r="K978">
        <v>47</v>
      </c>
    </row>
    <row r="979" spans="1:11">
      <c r="B979" t="s">
        <v>299</v>
      </c>
      <c r="F979" s="8" t="s">
        <v>300</v>
      </c>
      <c r="G979" s="9">
        <v>0.2</v>
      </c>
      <c r="H979" s="9">
        <f>ROUND(G979*8/$D$975,4)</f>
        <v>1.6E-2</v>
      </c>
      <c r="I979" s="10">
        <v>28.94</v>
      </c>
      <c r="J979" s="12">
        <f>ROUND(H979*I979,2)</f>
        <v>0.46</v>
      </c>
      <c r="K979">
        <v>47</v>
      </c>
    </row>
    <row r="980" spans="1:11">
      <c r="F980" s="8"/>
      <c r="G980" s="9"/>
      <c r="H980" s="9"/>
      <c r="I980" s="10"/>
      <c r="J980" s="6">
        <f>ROUND(SUM(J978:J979),2)</f>
        <v>3.24</v>
      </c>
    </row>
    <row r="981" spans="1:11">
      <c r="B981" s="7" t="s">
        <v>303</v>
      </c>
      <c r="F981" s="8"/>
      <c r="H981" s="9"/>
      <c r="I981" s="10"/>
    </row>
    <row r="982" spans="1:11">
      <c r="B982" t="s">
        <v>736</v>
      </c>
      <c r="F982" s="8" t="s">
        <v>142</v>
      </c>
      <c r="H982" s="9">
        <v>0.05</v>
      </c>
      <c r="I982" s="10">
        <v>18</v>
      </c>
      <c r="J982" s="12">
        <f>ROUND(H982*I982,2)</f>
        <v>0.9</v>
      </c>
      <c r="K982">
        <v>60</v>
      </c>
    </row>
    <row r="983" spans="1:11">
      <c r="B983" t="s">
        <v>737</v>
      </c>
      <c r="F983" s="8" t="s">
        <v>447</v>
      </c>
      <c r="H983" s="9">
        <v>0.1</v>
      </c>
      <c r="I983" s="10">
        <v>150</v>
      </c>
      <c r="J983" s="12">
        <f>ROUND(H983*I983,2)</f>
        <v>15</v>
      </c>
      <c r="K983">
        <v>30</v>
      </c>
    </row>
    <row r="984" spans="1:11">
      <c r="H984" s="9"/>
      <c r="I984" s="10"/>
      <c r="J984" s="6">
        <f>ROUND(SUM(J982:J983),2)</f>
        <v>15.9</v>
      </c>
    </row>
    <row r="985" spans="1:11">
      <c r="B985" s="7" t="s">
        <v>327</v>
      </c>
      <c r="H985" s="9"/>
      <c r="I985" s="10"/>
    </row>
    <row r="986" spans="1:11">
      <c r="B986" t="s">
        <v>319</v>
      </c>
      <c r="F986" s="8" t="s">
        <v>320</v>
      </c>
      <c r="H986" s="9">
        <v>3</v>
      </c>
      <c r="I986" s="10">
        <f>J980</f>
        <v>3.24</v>
      </c>
      <c r="J986" s="12">
        <f>ROUND(H986%*I986,2)</f>
        <v>0.1</v>
      </c>
      <c r="K986">
        <v>37</v>
      </c>
    </row>
    <row r="987" spans="1:11">
      <c r="A987" s="14"/>
      <c r="B987" s="14"/>
      <c r="C987" s="14"/>
      <c r="D987" s="14"/>
      <c r="E987" s="14"/>
      <c r="F987" s="14"/>
      <c r="G987" s="14"/>
      <c r="H987" s="45"/>
      <c r="I987" s="46"/>
      <c r="J987" s="16">
        <f>ROUND(SUM(J986),2)</f>
        <v>0.1</v>
      </c>
    </row>
    <row r="988" spans="1:11">
      <c r="H988" s="9"/>
      <c r="I988" s="10"/>
    </row>
    <row r="989" spans="1:11">
      <c r="A989" s="2" t="s">
        <v>286</v>
      </c>
      <c r="B989" s="2" t="str">
        <f>ESTRUCTURA!A81</f>
        <v>02.04.01.08</v>
      </c>
      <c r="C989" s="2" t="s">
        <v>616</v>
      </c>
      <c r="D989" s="2"/>
      <c r="H989" s="9"/>
      <c r="I989" s="10"/>
    </row>
    <row r="990" spans="1:11">
      <c r="A990" s="2" t="s">
        <v>287</v>
      </c>
      <c r="B990" s="2" t="s">
        <v>323</v>
      </c>
      <c r="C990" s="4" t="s">
        <v>289</v>
      </c>
      <c r="D990" s="5">
        <v>1</v>
      </c>
      <c r="E990" s="4" t="s">
        <v>290</v>
      </c>
      <c r="F990" s="5">
        <f>D990</f>
        <v>1</v>
      </c>
      <c r="G990" s="2" t="s">
        <v>291</v>
      </c>
      <c r="H990" s="9"/>
      <c r="I990" s="88" t="s">
        <v>153</v>
      </c>
      <c r="J990" s="6">
        <f>J994</f>
        <v>616.64</v>
      </c>
    </row>
    <row r="991" spans="1:11">
      <c r="A991" s="2" t="s">
        <v>292</v>
      </c>
      <c r="B991" s="2" t="s">
        <v>293</v>
      </c>
      <c r="F991" s="4" t="s">
        <v>127</v>
      </c>
      <c r="G991" s="4" t="s">
        <v>294</v>
      </c>
      <c r="H991" s="314" t="s">
        <v>295</v>
      </c>
      <c r="I991" s="88" t="s">
        <v>296</v>
      </c>
      <c r="J991" s="4" t="s">
        <v>297</v>
      </c>
    </row>
    <row r="992" spans="1:11">
      <c r="B992" s="7" t="s">
        <v>303</v>
      </c>
      <c r="H992" s="9"/>
      <c r="I992" s="10"/>
    </row>
    <row r="993" spans="1:11">
      <c r="B993" t="s">
        <v>616</v>
      </c>
      <c r="H993" s="9">
        <v>1</v>
      </c>
      <c r="I993" s="10">
        <v>616.64</v>
      </c>
      <c r="J993" s="12">
        <f>ROUND(H993*I993,2)</f>
        <v>616.64</v>
      </c>
      <c r="K993">
        <v>39</v>
      </c>
    </row>
    <row r="994" spans="1:11">
      <c r="A994" s="14"/>
      <c r="B994" s="14"/>
      <c r="C994" s="14"/>
      <c r="D994" s="14"/>
      <c r="E994" s="14"/>
      <c r="F994" s="44"/>
      <c r="G994" s="14"/>
      <c r="H994" s="45"/>
      <c r="I994" s="46"/>
      <c r="J994" s="16">
        <f>ROUND(SUM(J993),2)</f>
        <v>616.64</v>
      </c>
    </row>
    <row r="995" spans="1:11">
      <c r="H995" s="9"/>
      <c r="I995" s="10"/>
    </row>
    <row r="996" spans="1:11">
      <c r="A996" s="2" t="s">
        <v>286</v>
      </c>
      <c r="B996" s="2" t="str">
        <f>ESTRUCTURA!A83</f>
        <v>02.04.02.01</v>
      </c>
      <c r="C996" s="2" t="s">
        <v>619</v>
      </c>
      <c r="D996" s="2"/>
      <c r="E996" s="2"/>
      <c r="F996" s="2"/>
      <c r="G996" s="2"/>
      <c r="H996" s="286"/>
      <c r="I996" s="307"/>
    </row>
    <row r="997" spans="1:11">
      <c r="A997" s="2" t="s">
        <v>287</v>
      </c>
      <c r="B997" s="2" t="s">
        <v>425</v>
      </c>
      <c r="C997" s="4" t="s">
        <v>289</v>
      </c>
      <c r="D997" s="5">
        <v>30</v>
      </c>
      <c r="E997" s="4" t="s">
        <v>290</v>
      </c>
      <c r="F997" s="5">
        <f>D997</f>
        <v>30</v>
      </c>
      <c r="G997" s="2" t="s">
        <v>291</v>
      </c>
      <c r="H997" s="9"/>
      <c r="I997" s="88" t="s">
        <v>212</v>
      </c>
      <c r="J997" s="6">
        <f>J1004+J1009+J1013</f>
        <v>445.67</v>
      </c>
    </row>
    <row r="998" spans="1:11">
      <c r="A998" s="2" t="s">
        <v>292</v>
      </c>
      <c r="B998" s="2" t="s">
        <v>293</v>
      </c>
      <c r="F998" s="4" t="s">
        <v>127</v>
      </c>
      <c r="G998" s="4" t="s">
        <v>294</v>
      </c>
      <c r="H998" s="314" t="s">
        <v>295</v>
      </c>
      <c r="I998" s="88" t="s">
        <v>296</v>
      </c>
      <c r="J998" s="4" t="s">
        <v>297</v>
      </c>
    </row>
    <row r="999" spans="1:11">
      <c r="B999" s="7" t="s">
        <v>298</v>
      </c>
      <c r="H999" s="9"/>
      <c r="I999" s="10"/>
    </row>
    <row r="1000" spans="1:11">
      <c r="B1000" t="s">
        <v>659</v>
      </c>
      <c r="F1000" s="8" t="s">
        <v>300</v>
      </c>
      <c r="G1000" s="9">
        <v>0.1</v>
      </c>
      <c r="H1000" s="9">
        <f>ROUND(G1000*8/$D$883,4)</f>
        <v>2.6700000000000002E-2</v>
      </c>
      <c r="I1000" s="10">
        <v>34.729999999999997</v>
      </c>
      <c r="J1000" s="12">
        <f>ROUND(H1000*I1000,2)</f>
        <v>0.93</v>
      </c>
      <c r="K1000">
        <v>47</v>
      </c>
    </row>
    <row r="1001" spans="1:11">
      <c r="B1001" t="s">
        <v>299</v>
      </c>
      <c r="F1001" s="8" t="s">
        <v>300</v>
      </c>
      <c r="G1001" s="9">
        <v>2</v>
      </c>
      <c r="H1001" s="9">
        <f t="shared" ref="H1001:H1003" si="139">ROUND(G1001*8/$D$883,4)</f>
        <v>0.5333</v>
      </c>
      <c r="I1001" s="10">
        <v>28.94</v>
      </c>
      <c r="J1001" s="12">
        <f t="shared" ref="J1001:J1003" si="140">ROUND(H1001*I1001,2)</f>
        <v>15.43</v>
      </c>
      <c r="K1001">
        <v>47</v>
      </c>
    </row>
    <row r="1002" spans="1:11">
      <c r="B1002" t="s">
        <v>301</v>
      </c>
      <c r="F1002" s="8" t="s">
        <v>300</v>
      </c>
      <c r="G1002" s="9">
        <v>1</v>
      </c>
      <c r="H1002" s="9">
        <f t="shared" si="139"/>
        <v>0.26669999999999999</v>
      </c>
      <c r="I1002" s="10">
        <v>22.66</v>
      </c>
      <c r="J1002" s="12">
        <f t="shared" si="140"/>
        <v>6.04</v>
      </c>
      <c r="K1002">
        <v>47</v>
      </c>
    </row>
    <row r="1003" spans="1:11">
      <c r="B1003" t="s">
        <v>302</v>
      </c>
      <c r="F1003" s="8" t="s">
        <v>300</v>
      </c>
      <c r="G1003" s="9">
        <v>4</v>
      </c>
      <c r="H1003" s="9">
        <f t="shared" si="139"/>
        <v>1.0667</v>
      </c>
      <c r="I1003" s="10">
        <v>20.51</v>
      </c>
      <c r="J1003" s="12">
        <f t="shared" si="140"/>
        <v>21.88</v>
      </c>
      <c r="K1003">
        <v>47</v>
      </c>
    </row>
    <row r="1004" spans="1:11">
      <c r="H1004" s="9"/>
      <c r="I1004" s="10"/>
      <c r="J1004" s="6">
        <f>ROUND(SUM(J1000:J1003),2)</f>
        <v>44.28</v>
      </c>
    </row>
    <row r="1005" spans="1:11">
      <c r="B1005" s="7" t="s">
        <v>303</v>
      </c>
      <c r="H1005" s="9"/>
      <c r="I1005" s="10"/>
    </row>
    <row r="1006" spans="1:11">
      <c r="B1006" t="s">
        <v>728</v>
      </c>
      <c r="E1006" t="s">
        <v>305</v>
      </c>
      <c r="H1006" s="9">
        <v>0.1</v>
      </c>
      <c r="I1006" s="10">
        <v>24.52</v>
      </c>
      <c r="J1006" s="12">
        <f t="shared" ref="J1006:J1008" si="141">ROUND(H1006*I1006,2)</f>
        <v>2.4500000000000002</v>
      </c>
      <c r="K1006">
        <v>21</v>
      </c>
    </row>
    <row r="1007" spans="1:11">
      <c r="B1007" t="s">
        <v>729</v>
      </c>
      <c r="E1007" t="s">
        <v>305</v>
      </c>
      <c r="H1007" s="9">
        <v>1.02</v>
      </c>
      <c r="I1007" s="10">
        <v>358</v>
      </c>
      <c r="J1007" s="12">
        <f t="shared" si="141"/>
        <v>365.16</v>
      </c>
      <c r="K1007">
        <v>80</v>
      </c>
    </row>
    <row r="1008" spans="1:11">
      <c r="B1008" t="s">
        <v>730</v>
      </c>
      <c r="E1008" t="s">
        <v>314</v>
      </c>
      <c r="H1008" s="9">
        <v>1.02</v>
      </c>
      <c r="I1008" s="10">
        <v>30</v>
      </c>
      <c r="J1008" s="12">
        <f t="shared" si="141"/>
        <v>30.6</v>
      </c>
      <c r="K1008">
        <v>39</v>
      </c>
    </row>
    <row r="1009" spans="1:11">
      <c r="H1009" s="9"/>
      <c r="I1009" s="10"/>
      <c r="J1009" s="6">
        <f>ROUND(SUM(J1006:J1008),2)</f>
        <v>398.21</v>
      </c>
    </row>
    <row r="1010" spans="1:11">
      <c r="B1010" s="7" t="s">
        <v>327</v>
      </c>
      <c r="H1010" s="9"/>
      <c r="I1010" s="10"/>
    </row>
    <row r="1011" spans="1:11">
      <c r="B1011" t="s">
        <v>319</v>
      </c>
      <c r="F1011" s="8" t="s">
        <v>320</v>
      </c>
      <c r="H1011" s="9">
        <v>3</v>
      </c>
      <c r="I1011" s="10">
        <f>J1004</f>
        <v>44.28</v>
      </c>
      <c r="J1011" s="12">
        <f>ROUND(H1011%*I1011,2)</f>
        <v>1.33</v>
      </c>
      <c r="K1011">
        <v>37</v>
      </c>
    </row>
    <row r="1012" spans="1:11">
      <c r="B1012" t="s">
        <v>731</v>
      </c>
      <c r="F1012" s="8" t="s">
        <v>347</v>
      </c>
      <c r="G1012" s="9">
        <v>1</v>
      </c>
      <c r="H1012" s="9">
        <f>ROUND(G1012*8/$D$883,4)</f>
        <v>0.26669999999999999</v>
      </c>
      <c r="I1012" s="10">
        <v>6.93</v>
      </c>
      <c r="J1012" s="12">
        <f>ROUND(H1012*I1012,2)</f>
        <v>1.85</v>
      </c>
      <c r="K1012">
        <v>49</v>
      </c>
    </row>
    <row r="1013" spans="1:11">
      <c r="A1013" s="14"/>
      <c r="B1013" s="14"/>
      <c r="C1013" s="14"/>
      <c r="D1013" s="14"/>
      <c r="E1013" s="14"/>
      <c r="F1013" s="14"/>
      <c r="G1013" s="14"/>
      <c r="H1013" s="45"/>
      <c r="I1013" s="46"/>
      <c r="J1013" s="16">
        <f>ROUND(SUM(J1011:J1012),2)</f>
        <v>3.18</v>
      </c>
    </row>
    <row r="1014" spans="1:11">
      <c r="H1014" s="9"/>
      <c r="I1014" s="10"/>
      <c r="J1014" s="6"/>
    </row>
    <row r="1015" spans="1:11">
      <c r="A1015" s="2" t="s">
        <v>286</v>
      </c>
      <c r="B1015" s="2" t="str">
        <f>ESTRUCTURA!A84</f>
        <v>02.04.02.02</v>
      </c>
      <c r="C1015" s="2" t="s">
        <v>604</v>
      </c>
      <c r="D1015" s="2"/>
      <c r="E1015" s="2"/>
      <c r="F1015" s="2"/>
      <c r="G1015" s="2"/>
      <c r="H1015" s="286"/>
      <c r="I1015" s="307"/>
    </row>
    <row r="1016" spans="1:11">
      <c r="A1016" s="2" t="s">
        <v>287</v>
      </c>
      <c r="B1016" s="2" t="s">
        <v>425</v>
      </c>
      <c r="C1016" s="4" t="s">
        <v>289</v>
      </c>
      <c r="D1016" s="5">
        <v>30</v>
      </c>
      <c r="E1016" s="4" t="s">
        <v>290</v>
      </c>
      <c r="F1016" s="5">
        <f>D1016</f>
        <v>30</v>
      </c>
      <c r="G1016" s="2" t="s">
        <v>291</v>
      </c>
      <c r="H1016" s="9"/>
      <c r="I1016" s="88" t="s">
        <v>212</v>
      </c>
      <c r="J1016" s="6">
        <f>J1023+J1028+J1032</f>
        <v>445.67</v>
      </c>
    </row>
    <row r="1017" spans="1:11">
      <c r="A1017" s="2" t="s">
        <v>292</v>
      </c>
      <c r="B1017" s="2" t="s">
        <v>293</v>
      </c>
      <c r="F1017" s="4" t="s">
        <v>127</v>
      </c>
      <c r="G1017" s="4" t="s">
        <v>294</v>
      </c>
      <c r="H1017" s="314" t="s">
        <v>295</v>
      </c>
      <c r="I1017" s="88" t="s">
        <v>296</v>
      </c>
      <c r="J1017" s="4" t="s">
        <v>297</v>
      </c>
    </row>
    <row r="1018" spans="1:11">
      <c r="B1018" s="7" t="s">
        <v>298</v>
      </c>
      <c r="H1018" s="9"/>
      <c r="I1018" s="10"/>
    </row>
    <row r="1019" spans="1:11">
      <c r="B1019" t="s">
        <v>659</v>
      </c>
      <c r="F1019" s="8" t="s">
        <v>300</v>
      </c>
      <c r="G1019" s="9">
        <v>0.1</v>
      </c>
      <c r="H1019" s="9">
        <f>ROUND(G1019*8/$D$1016,4)</f>
        <v>2.6700000000000002E-2</v>
      </c>
      <c r="I1019" s="10">
        <v>34.729999999999997</v>
      </c>
      <c r="J1019" s="12">
        <f>ROUND(H1019*I1019,2)</f>
        <v>0.93</v>
      </c>
      <c r="K1019">
        <v>47</v>
      </c>
    </row>
    <row r="1020" spans="1:11">
      <c r="B1020" t="s">
        <v>299</v>
      </c>
      <c r="F1020" s="8" t="s">
        <v>300</v>
      </c>
      <c r="G1020" s="9">
        <v>2</v>
      </c>
      <c r="H1020" s="9">
        <f t="shared" ref="H1020:H1022" si="142">ROUND(G1020*8/$D$1016,4)</f>
        <v>0.5333</v>
      </c>
      <c r="I1020" s="10">
        <v>28.94</v>
      </c>
      <c r="J1020" s="12">
        <f t="shared" ref="J1020:J1022" si="143">ROUND(H1020*I1020,2)</f>
        <v>15.43</v>
      </c>
      <c r="K1020">
        <v>47</v>
      </c>
    </row>
    <row r="1021" spans="1:11">
      <c r="B1021" t="s">
        <v>301</v>
      </c>
      <c r="F1021" s="8" t="s">
        <v>300</v>
      </c>
      <c r="G1021" s="9">
        <v>1</v>
      </c>
      <c r="H1021" s="9">
        <f t="shared" si="142"/>
        <v>0.26669999999999999</v>
      </c>
      <c r="I1021" s="10">
        <v>22.66</v>
      </c>
      <c r="J1021" s="12">
        <f t="shared" si="143"/>
        <v>6.04</v>
      </c>
      <c r="K1021">
        <v>47</v>
      </c>
    </row>
    <row r="1022" spans="1:11">
      <c r="B1022" t="s">
        <v>302</v>
      </c>
      <c r="F1022" s="8" t="s">
        <v>300</v>
      </c>
      <c r="G1022" s="9">
        <v>4</v>
      </c>
      <c r="H1022" s="9">
        <f t="shared" si="142"/>
        <v>1.0667</v>
      </c>
      <c r="I1022" s="10">
        <v>20.51</v>
      </c>
      <c r="J1022" s="12">
        <f t="shared" si="143"/>
        <v>21.88</v>
      </c>
      <c r="K1022">
        <v>47</v>
      </c>
    </row>
    <row r="1023" spans="1:11">
      <c r="H1023" s="9"/>
      <c r="I1023" s="10"/>
      <c r="J1023" s="6">
        <f>ROUND(SUM(J1019:J1022),2)</f>
        <v>44.28</v>
      </c>
    </row>
    <row r="1024" spans="1:11">
      <c r="B1024" s="7" t="s">
        <v>303</v>
      </c>
      <c r="H1024" s="9"/>
      <c r="I1024" s="10"/>
    </row>
    <row r="1025" spans="1:11">
      <c r="B1025" t="s">
        <v>728</v>
      </c>
      <c r="E1025" t="s">
        <v>305</v>
      </c>
      <c r="H1025" s="9">
        <v>0.1</v>
      </c>
      <c r="I1025" s="10">
        <v>24.52</v>
      </c>
      <c r="J1025" s="12">
        <f>ROUND(H1025*I1025,2)</f>
        <v>2.4500000000000002</v>
      </c>
      <c r="K1025">
        <v>21</v>
      </c>
    </row>
    <row r="1026" spans="1:11">
      <c r="B1026" t="s">
        <v>729</v>
      </c>
      <c r="E1026" t="s">
        <v>305</v>
      </c>
      <c r="H1026" s="9">
        <v>1.02</v>
      </c>
      <c r="I1026" s="10">
        <v>358</v>
      </c>
      <c r="J1026" s="12">
        <f t="shared" ref="J1026:J1027" si="144">ROUND(H1026*I1026,2)</f>
        <v>365.16</v>
      </c>
      <c r="K1026">
        <v>80</v>
      </c>
    </row>
    <row r="1027" spans="1:11">
      <c r="B1027" t="s">
        <v>730</v>
      </c>
      <c r="E1027" t="s">
        <v>314</v>
      </c>
      <c r="H1027" s="9">
        <v>1.02</v>
      </c>
      <c r="I1027" s="10">
        <v>30</v>
      </c>
      <c r="J1027" s="12">
        <f t="shared" si="144"/>
        <v>30.6</v>
      </c>
      <c r="K1027">
        <v>39</v>
      </c>
    </row>
    <row r="1028" spans="1:11">
      <c r="H1028" s="9"/>
      <c r="I1028" s="10"/>
      <c r="J1028" s="6">
        <f>ROUND(SUM(J1025:J1027),2)</f>
        <v>398.21</v>
      </c>
    </row>
    <row r="1029" spans="1:11">
      <c r="B1029" s="7" t="s">
        <v>327</v>
      </c>
      <c r="H1029" s="9"/>
      <c r="I1029" s="10"/>
    </row>
    <row r="1030" spans="1:11">
      <c r="B1030" t="s">
        <v>319</v>
      </c>
      <c r="F1030" s="8" t="s">
        <v>320</v>
      </c>
      <c r="H1030" s="9">
        <v>3</v>
      </c>
      <c r="I1030" s="10">
        <f>J1023</f>
        <v>44.28</v>
      </c>
      <c r="J1030" s="12">
        <f>ROUND(H1030%*I1030,2)</f>
        <v>1.33</v>
      </c>
      <c r="K1030">
        <v>37</v>
      </c>
    </row>
    <row r="1031" spans="1:11">
      <c r="B1031" t="s">
        <v>731</v>
      </c>
      <c r="F1031" s="8" t="s">
        <v>347</v>
      </c>
      <c r="G1031" s="9">
        <v>1</v>
      </c>
      <c r="H1031" s="9">
        <f>ROUND(G1031*8/$D$1016,4)</f>
        <v>0.26669999999999999</v>
      </c>
      <c r="I1031" s="10">
        <v>6.93</v>
      </c>
      <c r="J1031" s="12">
        <f>ROUND(H1031*I1031,2)</f>
        <v>1.85</v>
      </c>
      <c r="K1031">
        <v>49</v>
      </c>
    </row>
    <row r="1032" spans="1:11">
      <c r="A1032" s="14"/>
      <c r="B1032" s="14"/>
      <c r="C1032" s="14"/>
      <c r="D1032" s="14"/>
      <c r="E1032" s="14"/>
      <c r="F1032" s="14"/>
      <c r="G1032" s="14"/>
      <c r="H1032" s="45"/>
      <c r="I1032" s="46"/>
      <c r="J1032" s="16">
        <f>ROUND(SUM(J1030:J1031),2)</f>
        <v>3.18</v>
      </c>
    </row>
    <row r="1033" spans="1:11">
      <c r="H1033" s="9"/>
      <c r="I1033" s="10"/>
      <c r="J1033" s="6"/>
    </row>
    <row r="1034" spans="1:11">
      <c r="A1034" s="2" t="s">
        <v>286</v>
      </c>
      <c r="B1034" s="2" t="str">
        <f>ESTRUCTURA!A85</f>
        <v>02.04.02.03</v>
      </c>
      <c r="C1034" s="2" t="s">
        <v>606</v>
      </c>
      <c r="D1034" s="2"/>
      <c r="E1034" s="2"/>
      <c r="F1034" s="2"/>
      <c r="G1034" s="2"/>
      <c r="H1034" s="286"/>
      <c r="I1034" s="307"/>
    </row>
    <row r="1035" spans="1:11">
      <c r="A1035" s="2" t="s">
        <v>287</v>
      </c>
      <c r="B1035" s="2" t="s">
        <v>288</v>
      </c>
      <c r="C1035" s="4" t="s">
        <v>289</v>
      </c>
      <c r="D1035" s="5">
        <v>25</v>
      </c>
      <c r="E1035" s="4" t="s">
        <v>290</v>
      </c>
      <c r="F1035" s="5">
        <f>D1035</f>
        <v>25</v>
      </c>
      <c r="G1035" s="2" t="s">
        <v>291</v>
      </c>
      <c r="H1035" s="9"/>
      <c r="I1035" s="88" t="s">
        <v>142</v>
      </c>
      <c r="J1035" s="6">
        <f>J1042+J1047+J1051</f>
        <v>117.99999999999999</v>
      </c>
    </row>
    <row r="1036" spans="1:11">
      <c r="A1036" s="2" t="s">
        <v>292</v>
      </c>
      <c r="B1036" s="2" t="s">
        <v>293</v>
      </c>
      <c r="F1036" s="4" t="s">
        <v>127</v>
      </c>
      <c r="G1036" s="4" t="s">
        <v>294</v>
      </c>
      <c r="H1036" s="314" t="s">
        <v>295</v>
      </c>
      <c r="I1036" s="88" t="s">
        <v>296</v>
      </c>
      <c r="J1036" s="4" t="s">
        <v>297</v>
      </c>
    </row>
    <row r="1037" spans="1:11">
      <c r="B1037" s="7" t="s">
        <v>298</v>
      </c>
      <c r="H1037" s="9"/>
      <c r="I1037" s="10"/>
    </row>
    <row r="1038" spans="1:11">
      <c r="B1038" t="s">
        <v>659</v>
      </c>
      <c r="F1038" s="8" t="s">
        <v>300</v>
      </c>
      <c r="G1038" s="9">
        <v>0.1</v>
      </c>
      <c r="H1038" s="9">
        <f>ROUND(G1038*8/$D$1035,4)</f>
        <v>3.2000000000000001E-2</v>
      </c>
      <c r="I1038" s="10">
        <v>34.729999999999997</v>
      </c>
      <c r="J1038" s="12">
        <f>ROUND(H1038*I1038,2)</f>
        <v>1.1100000000000001</v>
      </c>
      <c r="K1038">
        <v>47</v>
      </c>
    </row>
    <row r="1039" spans="1:11">
      <c r="B1039" t="s">
        <v>299</v>
      </c>
      <c r="F1039" s="8" t="s">
        <v>300</v>
      </c>
      <c r="G1039" s="9">
        <v>1</v>
      </c>
      <c r="H1039" s="9">
        <f t="shared" ref="H1039:H1041" si="145">ROUND(G1039*8/$D$1035,4)</f>
        <v>0.32</v>
      </c>
      <c r="I1039" s="10">
        <v>28.94</v>
      </c>
      <c r="J1039" s="12">
        <f t="shared" ref="J1039:J1041" si="146">ROUND(H1039*I1039,2)</f>
        <v>9.26</v>
      </c>
      <c r="K1039">
        <v>47</v>
      </c>
    </row>
    <row r="1040" spans="1:11">
      <c r="B1040" t="s">
        <v>301</v>
      </c>
      <c r="F1040" s="8" t="s">
        <v>300</v>
      </c>
      <c r="G1040" s="9">
        <v>2</v>
      </c>
      <c r="H1040" s="9">
        <f t="shared" si="145"/>
        <v>0.64</v>
      </c>
      <c r="I1040" s="10">
        <v>22.66</v>
      </c>
      <c r="J1040" s="12">
        <f t="shared" si="146"/>
        <v>14.5</v>
      </c>
      <c r="K1040">
        <v>47</v>
      </c>
    </row>
    <row r="1041" spans="1:11">
      <c r="B1041" t="s">
        <v>302</v>
      </c>
      <c r="F1041" s="8" t="s">
        <v>300</v>
      </c>
      <c r="G1041" s="9">
        <v>8</v>
      </c>
      <c r="H1041" s="9">
        <f t="shared" si="145"/>
        <v>2.56</v>
      </c>
      <c r="I1041" s="10">
        <v>20.51</v>
      </c>
      <c r="J1041" s="12">
        <f t="shared" si="146"/>
        <v>52.51</v>
      </c>
      <c r="K1041">
        <v>47</v>
      </c>
    </row>
    <row r="1042" spans="1:11">
      <c r="H1042" s="9"/>
      <c r="I1042" s="10"/>
      <c r="J1042" s="6">
        <f>ROUND(SUM(J1038:J1041),2)</f>
        <v>77.38</v>
      </c>
    </row>
    <row r="1043" spans="1:11">
      <c r="B1043" s="7" t="s">
        <v>303</v>
      </c>
      <c r="H1043" s="9"/>
      <c r="I1043" s="10"/>
    </row>
    <row r="1044" spans="1:11">
      <c r="B1044" t="s">
        <v>732</v>
      </c>
      <c r="E1044" t="s">
        <v>305</v>
      </c>
      <c r="H1044" s="9">
        <v>0.1</v>
      </c>
      <c r="I1044" s="10">
        <v>4.6399999999999997</v>
      </c>
      <c r="J1044" s="12">
        <f t="shared" ref="J1044:J1046" si="147">ROUND(H1044*I1044,2)</f>
        <v>0.46</v>
      </c>
      <c r="K1044">
        <v>2</v>
      </c>
    </row>
    <row r="1045" spans="1:11">
      <c r="B1045" t="s">
        <v>733</v>
      </c>
      <c r="E1045" t="s">
        <v>305</v>
      </c>
      <c r="H1045" s="9">
        <v>0.15</v>
      </c>
      <c r="I1045" s="10">
        <v>4.16</v>
      </c>
      <c r="J1045" s="12">
        <f t="shared" si="147"/>
        <v>0.62</v>
      </c>
      <c r="K1045">
        <v>2</v>
      </c>
    </row>
    <row r="1046" spans="1:11">
      <c r="B1046" t="s">
        <v>317</v>
      </c>
      <c r="E1046" t="s">
        <v>314</v>
      </c>
      <c r="H1046" s="9">
        <v>6.1138000000000003</v>
      </c>
      <c r="I1046" s="10">
        <v>5.8</v>
      </c>
      <c r="J1046" s="12">
        <f t="shared" si="147"/>
        <v>35.46</v>
      </c>
      <c r="K1046">
        <v>43</v>
      </c>
    </row>
    <row r="1047" spans="1:11">
      <c r="H1047" s="9"/>
      <c r="I1047" s="10"/>
      <c r="J1047" s="6">
        <f>ROUND(SUM(J1044:J1046),2)</f>
        <v>36.54</v>
      </c>
    </row>
    <row r="1048" spans="1:11">
      <c r="B1048" s="7" t="s">
        <v>327</v>
      </c>
      <c r="H1048" s="9"/>
      <c r="I1048" s="10"/>
    </row>
    <row r="1049" spans="1:11">
      <c r="B1049" t="s">
        <v>319</v>
      </c>
      <c r="F1049" s="8" t="s">
        <v>320</v>
      </c>
      <c r="H1049" s="9">
        <v>3</v>
      </c>
      <c r="I1049" s="10">
        <f>J1042</f>
        <v>77.38</v>
      </c>
      <c r="J1049" s="12">
        <f>ROUND(H1049%*I1049,2)</f>
        <v>2.3199999999999998</v>
      </c>
      <c r="K1049">
        <v>37</v>
      </c>
    </row>
    <row r="1050" spans="1:11">
      <c r="B1050" t="s">
        <v>734</v>
      </c>
      <c r="F1050" s="8" t="s">
        <v>347</v>
      </c>
      <c r="G1050" s="9">
        <v>1</v>
      </c>
      <c r="H1050" s="9">
        <f>ROUND(G1050*8/$D$1035,4)</f>
        <v>0.32</v>
      </c>
      <c r="I1050" s="10">
        <v>5.5</v>
      </c>
      <c r="J1050" s="12">
        <f>ROUND(H1050*I1050,2)</f>
        <v>1.76</v>
      </c>
      <c r="K1050">
        <v>39</v>
      </c>
    </row>
    <row r="1051" spans="1:11">
      <c r="A1051" s="14"/>
      <c r="B1051" s="14"/>
      <c r="C1051" s="14"/>
      <c r="D1051" s="14"/>
      <c r="E1051" s="14"/>
      <c r="F1051" s="14"/>
      <c r="G1051" s="14"/>
      <c r="H1051" s="45"/>
      <c r="I1051" s="46"/>
      <c r="J1051" s="16">
        <f>ROUND(SUM(J1049:J1050),2)</f>
        <v>4.08</v>
      </c>
    </row>
    <row r="1052" spans="1:11">
      <c r="H1052" s="9"/>
      <c r="I1052" s="10"/>
      <c r="J1052" s="6"/>
    </row>
    <row r="1053" spans="1:11">
      <c r="A1053" s="2" t="s">
        <v>286</v>
      </c>
      <c r="B1053" s="2" t="str">
        <f>ESTRUCTURA!A86</f>
        <v>02.04.02.04</v>
      </c>
      <c r="C1053" s="2" t="s">
        <v>608</v>
      </c>
      <c r="D1053" s="2"/>
      <c r="H1053" s="9"/>
      <c r="I1053" s="10"/>
    </row>
    <row r="1054" spans="1:11">
      <c r="A1054" s="2" t="s">
        <v>287</v>
      </c>
      <c r="B1054" s="2" t="s">
        <v>425</v>
      </c>
      <c r="C1054" s="4" t="s">
        <v>289</v>
      </c>
      <c r="D1054" s="5">
        <v>1</v>
      </c>
      <c r="E1054" s="4" t="s">
        <v>290</v>
      </c>
      <c r="F1054" s="5">
        <f>D1054</f>
        <v>1</v>
      </c>
      <c r="G1054" s="2" t="s">
        <v>291</v>
      </c>
      <c r="H1054" s="9"/>
      <c r="I1054" s="88" t="s">
        <v>212</v>
      </c>
      <c r="J1054" s="6">
        <f>J1058</f>
        <v>358</v>
      </c>
    </row>
    <row r="1055" spans="1:11">
      <c r="A1055" s="2" t="s">
        <v>292</v>
      </c>
      <c r="B1055" s="2" t="s">
        <v>293</v>
      </c>
      <c r="F1055" s="4" t="s">
        <v>127</v>
      </c>
      <c r="G1055" s="4" t="s">
        <v>294</v>
      </c>
      <c r="H1055" s="314" t="s">
        <v>295</v>
      </c>
      <c r="I1055" s="88" t="s">
        <v>296</v>
      </c>
      <c r="J1055" s="4" t="s">
        <v>297</v>
      </c>
    </row>
    <row r="1056" spans="1:11">
      <c r="B1056" s="7" t="s">
        <v>303</v>
      </c>
      <c r="H1056" s="9"/>
      <c r="I1056" s="10"/>
    </row>
    <row r="1057" spans="1:11">
      <c r="B1057" t="s">
        <v>608</v>
      </c>
      <c r="H1057" s="9">
        <v>1</v>
      </c>
      <c r="I1057" s="10">
        <v>358</v>
      </c>
      <c r="J1057" s="12">
        <f>ROUND(H1057*I1057,2)</f>
        <v>358</v>
      </c>
      <c r="K1057">
        <v>80</v>
      </c>
    </row>
    <row r="1058" spans="1:11">
      <c r="A1058" s="14"/>
      <c r="B1058" s="14"/>
      <c r="C1058" s="14"/>
      <c r="D1058" s="14"/>
      <c r="E1058" s="14"/>
      <c r="F1058" s="44"/>
      <c r="G1058" s="14"/>
      <c r="H1058" s="45"/>
      <c r="I1058" s="46"/>
      <c r="J1058" s="16">
        <f>ROUND(SUM(J1057),2)</f>
        <v>358</v>
      </c>
    </row>
    <row r="1059" spans="1:11">
      <c r="H1059" s="9"/>
      <c r="I1059" s="10"/>
    </row>
    <row r="1060" spans="1:11">
      <c r="A1060" s="2" t="s">
        <v>286</v>
      </c>
      <c r="B1060" s="2" t="str">
        <f>ESTRUCTURA!A87</f>
        <v>02.04.02.05</v>
      </c>
      <c r="C1060" s="2" t="s">
        <v>738</v>
      </c>
      <c r="D1060" s="2"/>
      <c r="E1060" s="2"/>
      <c r="F1060" s="2"/>
      <c r="G1060" s="2"/>
      <c r="H1060" s="286"/>
      <c r="I1060" s="307"/>
    </row>
    <row r="1061" spans="1:11">
      <c r="A1061" s="2" t="s">
        <v>287</v>
      </c>
      <c r="B1061" s="2" t="s">
        <v>288</v>
      </c>
      <c r="C1061" s="4" t="s">
        <v>289</v>
      </c>
      <c r="D1061" s="5">
        <v>250</v>
      </c>
      <c r="E1061" s="4" t="s">
        <v>290</v>
      </c>
      <c r="F1061" s="5">
        <f>D1061</f>
        <v>250</v>
      </c>
      <c r="G1061" s="2" t="s">
        <v>291</v>
      </c>
      <c r="H1061" s="9"/>
      <c r="I1061" s="88" t="s">
        <v>142</v>
      </c>
      <c r="J1061" s="6">
        <f>J1065+J1068+J1071</f>
        <v>2.95</v>
      </c>
    </row>
    <row r="1062" spans="1:11">
      <c r="A1062" s="2" t="s">
        <v>292</v>
      </c>
      <c r="B1062" s="2" t="s">
        <v>293</v>
      </c>
      <c r="F1062" s="4" t="s">
        <v>127</v>
      </c>
      <c r="G1062" s="4" t="s">
        <v>294</v>
      </c>
      <c r="H1062" s="314" t="s">
        <v>295</v>
      </c>
      <c r="I1062" s="88" t="s">
        <v>296</v>
      </c>
      <c r="J1062" s="4" t="s">
        <v>297</v>
      </c>
    </row>
    <row r="1063" spans="1:11">
      <c r="B1063" s="7" t="s">
        <v>298</v>
      </c>
      <c r="H1063" s="9"/>
      <c r="I1063" s="10"/>
    </row>
    <row r="1064" spans="1:11">
      <c r="B1064" t="s">
        <v>301</v>
      </c>
      <c r="F1064" s="8" t="s">
        <v>300</v>
      </c>
      <c r="G1064" s="9">
        <v>1</v>
      </c>
      <c r="H1064" s="9">
        <f>ROUND(G1064*8/$D$1061,4)</f>
        <v>3.2000000000000001E-2</v>
      </c>
      <c r="I1064" s="10">
        <v>22.66</v>
      </c>
      <c r="J1064" s="12">
        <f>ROUND(H1064*I1064,2)</f>
        <v>0.73</v>
      </c>
      <c r="K1064">
        <v>47</v>
      </c>
    </row>
    <row r="1065" spans="1:11">
      <c r="F1065" s="8"/>
      <c r="G1065" s="9"/>
      <c r="H1065" s="9"/>
      <c r="I1065" s="10"/>
      <c r="J1065" s="6">
        <f>ROUND(SUM(J1064:J1064),2)</f>
        <v>0.73</v>
      </c>
    </row>
    <row r="1066" spans="1:11">
      <c r="B1066" s="7" t="s">
        <v>303</v>
      </c>
      <c r="H1066" s="9"/>
      <c r="I1066" s="10"/>
    </row>
    <row r="1067" spans="1:11">
      <c r="B1067" t="s">
        <v>735</v>
      </c>
      <c r="F1067" s="8" t="s">
        <v>447</v>
      </c>
      <c r="H1067" s="9">
        <v>0.05</v>
      </c>
      <c r="I1067" s="10">
        <v>43.9</v>
      </c>
      <c r="J1067" s="12">
        <f>ROUND(H1067*I1067,2)</f>
        <v>2.2000000000000002</v>
      </c>
      <c r="K1067">
        <v>30</v>
      </c>
    </row>
    <row r="1068" spans="1:11">
      <c r="H1068" s="9"/>
      <c r="I1068" s="10"/>
      <c r="J1068" s="6">
        <f>ROUND(SUM(J1067),2)</f>
        <v>2.2000000000000002</v>
      </c>
    </row>
    <row r="1069" spans="1:11">
      <c r="B1069" s="7" t="s">
        <v>327</v>
      </c>
      <c r="H1069" s="9"/>
      <c r="I1069" s="10"/>
    </row>
    <row r="1070" spans="1:11">
      <c r="B1070" t="s">
        <v>319</v>
      </c>
      <c r="F1070" s="8" t="s">
        <v>320</v>
      </c>
      <c r="H1070" s="9">
        <v>3</v>
      </c>
      <c r="I1070" s="10">
        <f>J1065</f>
        <v>0.73</v>
      </c>
      <c r="J1070" s="12">
        <f>ROUND(H1070%*I1070,2)</f>
        <v>0.02</v>
      </c>
      <c r="K1070">
        <v>37</v>
      </c>
    </row>
    <row r="1071" spans="1:11">
      <c r="A1071" s="14"/>
      <c r="B1071" s="14"/>
      <c r="C1071" s="14"/>
      <c r="D1071" s="14"/>
      <c r="E1071" s="14"/>
      <c r="F1071" s="14"/>
      <c r="G1071" s="14"/>
      <c r="H1071" s="45"/>
      <c r="I1071" s="14"/>
      <c r="J1071" s="16">
        <f>ROUND(SUM(J1070),2)</f>
        <v>0.02</v>
      </c>
    </row>
    <row r="1072" spans="1:11">
      <c r="H1072" s="9"/>
      <c r="I1072" s="12"/>
      <c r="J1072" s="12"/>
    </row>
    <row r="1073" spans="1:11">
      <c r="A1073" s="2" t="s">
        <v>286</v>
      </c>
      <c r="B1073" s="2" t="str">
        <f>ESTRUCTURA!A88</f>
        <v>02.04.02.06</v>
      </c>
      <c r="C1073" s="2" t="s">
        <v>612</v>
      </c>
      <c r="D1073" s="2"/>
      <c r="E1073" s="2"/>
      <c r="F1073" s="2"/>
      <c r="G1073" s="2"/>
      <c r="H1073" s="286"/>
      <c r="I1073" s="2"/>
    </row>
    <row r="1074" spans="1:11">
      <c r="A1074" s="2" t="s">
        <v>287</v>
      </c>
      <c r="B1074" s="2" t="s">
        <v>323</v>
      </c>
      <c r="C1074" s="4" t="s">
        <v>289</v>
      </c>
      <c r="D1074" s="5">
        <v>100</v>
      </c>
      <c r="E1074" s="4" t="s">
        <v>290</v>
      </c>
      <c r="F1074" s="5">
        <f>D1074</f>
        <v>100</v>
      </c>
      <c r="G1074" s="2" t="s">
        <v>291</v>
      </c>
      <c r="H1074" s="9"/>
      <c r="I1074" s="4" t="s">
        <v>153</v>
      </c>
      <c r="J1074" s="6">
        <f>J1079+J1083+J1086</f>
        <v>19.240000000000002</v>
      </c>
    </row>
    <row r="1075" spans="1:11">
      <c r="A1075" s="2" t="s">
        <v>292</v>
      </c>
      <c r="B1075" s="2" t="s">
        <v>293</v>
      </c>
      <c r="F1075" s="4" t="s">
        <v>127</v>
      </c>
      <c r="G1075" s="4" t="s">
        <v>294</v>
      </c>
      <c r="H1075" s="314" t="s">
        <v>295</v>
      </c>
      <c r="I1075" s="4" t="s">
        <v>296</v>
      </c>
      <c r="J1075" s="4" t="s">
        <v>297</v>
      </c>
    </row>
    <row r="1076" spans="1:11">
      <c r="B1076" s="7" t="s">
        <v>298</v>
      </c>
      <c r="H1076" s="9"/>
    </row>
    <row r="1077" spans="1:11">
      <c r="B1077" t="s">
        <v>659</v>
      </c>
      <c r="F1077" s="8" t="s">
        <v>300</v>
      </c>
      <c r="G1077" s="9">
        <v>1</v>
      </c>
      <c r="H1077" s="9">
        <f>ROUND(G1077*8/$D$1074,4)</f>
        <v>0.08</v>
      </c>
      <c r="I1077" s="10">
        <v>34.729999999999997</v>
      </c>
      <c r="J1077" s="12">
        <f>ROUND(H1077*I1077,2)</f>
        <v>2.78</v>
      </c>
      <c r="K1077">
        <v>47</v>
      </c>
    </row>
    <row r="1078" spans="1:11">
      <c r="B1078" t="s">
        <v>299</v>
      </c>
      <c r="F1078" s="8" t="s">
        <v>300</v>
      </c>
      <c r="G1078" s="9">
        <v>0.2</v>
      </c>
      <c r="H1078" s="9">
        <f>ROUND(G1078*8/$D$1074,4)</f>
        <v>1.6E-2</v>
      </c>
      <c r="I1078" s="10">
        <v>28.94</v>
      </c>
      <c r="J1078" s="12">
        <f>ROUND(H1078*I1078,2)</f>
        <v>0.46</v>
      </c>
      <c r="K1078">
        <v>47</v>
      </c>
    </row>
    <row r="1079" spans="1:11">
      <c r="F1079" s="8"/>
      <c r="G1079" s="9"/>
      <c r="H1079" s="9"/>
      <c r="I1079" s="10"/>
      <c r="J1079" s="6">
        <f>ROUND(SUM(J1077:J1078),2)</f>
        <v>3.24</v>
      </c>
    </row>
    <row r="1080" spans="1:11">
      <c r="B1080" s="7" t="s">
        <v>303</v>
      </c>
      <c r="F1080" s="8"/>
      <c r="H1080" s="9"/>
      <c r="I1080" s="10"/>
    </row>
    <row r="1081" spans="1:11">
      <c r="B1081" t="s">
        <v>736</v>
      </c>
      <c r="F1081" s="8" t="s">
        <v>142</v>
      </c>
      <c r="H1081" s="9">
        <v>0.05</v>
      </c>
      <c r="I1081" s="10">
        <v>18</v>
      </c>
      <c r="J1081" s="12">
        <f>ROUND(H1081*I1081,2)</f>
        <v>0.9</v>
      </c>
      <c r="K1081">
        <v>60</v>
      </c>
    </row>
    <row r="1082" spans="1:11">
      <c r="B1082" t="s">
        <v>737</v>
      </c>
      <c r="F1082" s="8" t="s">
        <v>447</v>
      </c>
      <c r="H1082" s="9">
        <v>0.1</v>
      </c>
      <c r="I1082" s="10">
        <v>150</v>
      </c>
      <c r="J1082" s="12">
        <f>ROUND(H1082*I1082,2)</f>
        <v>15</v>
      </c>
      <c r="K1082">
        <v>30</v>
      </c>
    </row>
    <row r="1083" spans="1:11">
      <c r="H1083" s="9"/>
      <c r="I1083" s="10"/>
      <c r="J1083" s="6">
        <f>ROUND(SUM(J1081:J1082),2)</f>
        <v>15.9</v>
      </c>
    </row>
    <row r="1084" spans="1:11">
      <c r="B1084" s="7" t="s">
        <v>327</v>
      </c>
      <c r="H1084" s="9"/>
      <c r="I1084" s="10"/>
    </row>
    <row r="1085" spans="1:11">
      <c r="B1085" t="s">
        <v>319</v>
      </c>
      <c r="F1085" s="8" t="s">
        <v>320</v>
      </c>
      <c r="H1085" s="9">
        <v>3</v>
      </c>
      <c r="I1085" s="10">
        <f>J1079</f>
        <v>3.24</v>
      </c>
      <c r="J1085" s="12">
        <f>ROUND(H1085%*I1085,2)</f>
        <v>0.1</v>
      </c>
      <c r="K1085">
        <v>37</v>
      </c>
    </row>
    <row r="1086" spans="1:11">
      <c r="A1086" s="14"/>
      <c r="B1086" s="14"/>
      <c r="C1086" s="14"/>
      <c r="D1086" s="14"/>
      <c r="E1086" s="14"/>
      <c r="F1086" s="14"/>
      <c r="G1086" s="14"/>
      <c r="H1086" s="45"/>
      <c r="I1086" s="46"/>
      <c r="J1086" s="16">
        <f>ROUND(SUM(J1085),2)</f>
        <v>0.1</v>
      </c>
    </row>
    <row r="1087" spans="1:11">
      <c r="H1087" s="9"/>
      <c r="I1087" s="10"/>
      <c r="J1087" s="6"/>
    </row>
    <row r="1088" spans="1:11">
      <c r="A1088" s="2" t="s">
        <v>286</v>
      </c>
      <c r="B1088" s="2" t="str">
        <f>ESTRUCTURA!A89</f>
        <v>02.04.02.07</v>
      </c>
      <c r="C1088" s="2" t="s">
        <v>614</v>
      </c>
      <c r="D1088" s="2"/>
      <c r="E1088" s="2"/>
      <c r="F1088" s="2"/>
      <c r="G1088" s="2"/>
      <c r="H1088" s="286"/>
      <c r="I1088" s="307"/>
    </row>
    <row r="1089" spans="1:11">
      <c r="A1089" s="2" t="s">
        <v>287</v>
      </c>
      <c r="B1089" s="2" t="s">
        <v>323</v>
      </c>
      <c r="C1089" s="4" t="s">
        <v>289</v>
      </c>
      <c r="D1089" s="5">
        <v>100</v>
      </c>
      <c r="E1089" s="4" t="s">
        <v>290</v>
      </c>
      <c r="F1089" s="5">
        <f>D1089</f>
        <v>100</v>
      </c>
      <c r="G1089" s="2" t="s">
        <v>291</v>
      </c>
      <c r="H1089" s="9"/>
      <c r="I1089" s="88" t="s">
        <v>153</v>
      </c>
      <c r="J1089" s="6">
        <f>J1094+J1098+J1101</f>
        <v>19.240000000000002</v>
      </c>
    </row>
    <row r="1090" spans="1:11">
      <c r="A1090" s="2" t="s">
        <v>292</v>
      </c>
      <c r="B1090" s="2" t="s">
        <v>293</v>
      </c>
      <c r="F1090" s="4" t="s">
        <v>127</v>
      </c>
      <c r="G1090" s="4" t="s">
        <v>294</v>
      </c>
      <c r="H1090" s="314" t="s">
        <v>295</v>
      </c>
      <c r="I1090" s="88" t="s">
        <v>296</v>
      </c>
      <c r="J1090" s="4" t="s">
        <v>297</v>
      </c>
    </row>
    <row r="1091" spans="1:11">
      <c r="B1091" s="7" t="s">
        <v>298</v>
      </c>
      <c r="H1091" s="9"/>
      <c r="I1091" s="10"/>
    </row>
    <row r="1092" spans="1:11">
      <c r="B1092" t="s">
        <v>659</v>
      </c>
      <c r="F1092" s="8" t="s">
        <v>300</v>
      </c>
      <c r="G1092" s="9">
        <v>1</v>
      </c>
      <c r="H1092" s="9">
        <f>ROUND(G1092*8/$D$1089,4)</f>
        <v>0.08</v>
      </c>
      <c r="I1092" s="10">
        <v>34.729999999999997</v>
      </c>
      <c r="J1092" s="12">
        <f>ROUND(H1092*I1092,2)</f>
        <v>2.78</v>
      </c>
      <c r="K1092">
        <v>47</v>
      </c>
    </row>
    <row r="1093" spans="1:11">
      <c r="B1093" t="s">
        <v>299</v>
      </c>
      <c r="F1093" s="8" t="s">
        <v>300</v>
      </c>
      <c r="G1093" s="9">
        <v>0.2</v>
      </c>
      <c r="H1093" s="9">
        <f>ROUND(G1093*8/$D$1089,4)</f>
        <v>1.6E-2</v>
      </c>
      <c r="I1093" s="10">
        <v>28.94</v>
      </c>
      <c r="J1093" s="12">
        <f>ROUND(H1093*I1093,2)</f>
        <v>0.46</v>
      </c>
      <c r="K1093">
        <v>47</v>
      </c>
    </row>
    <row r="1094" spans="1:11">
      <c r="F1094" s="8"/>
      <c r="G1094" s="9"/>
      <c r="H1094" s="9"/>
      <c r="I1094" s="10"/>
      <c r="J1094" s="6">
        <f>ROUND(SUM(J1092:J1093),2)</f>
        <v>3.24</v>
      </c>
    </row>
    <row r="1095" spans="1:11">
      <c r="B1095" s="7" t="s">
        <v>303</v>
      </c>
      <c r="F1095" s="8"/>
      <c r="H1095" s="9"/>
      <c r="I1095" s="10"/>
    </row>
    <row r="1096" spans="1:11">
      <c r="B1096" t="s">
        <v>736</v>
      </c>
      <c r="F1096" s="8" t="s">
        <v>142</v>
      </c>
      <c r="H1096" s="9">
        <v>0.05</v>
      </c>
      <c r="I1096" s="10">
        <v>18</v>
      </c>
      <c r="J1096" s="12">
        <f>ROUND(H1096*I1096,2)</f>
        <v>0.9</v>
      </c>
      <c r="K1096">
        <v>60</v>
      </c>
    </row>
    <row r="1097" spans="1:11">
      <c r="B1097" t="s">
        <v>737</v>
      </c>
      <c r="F1097" s="8" t="s">
        <v>447</v>
      </c>
      <c r="H1097" s="9">
        <v>0.1</v>
      </c>
      <c r="I1097" s="10">
        <v>150</v>
      </c>
      <c r="J1097" s="12">
        <f>ROUND(H1097*I1097,2)</f>
        <v>15</v>
      </c>
      <c r="K1097">
        <v>30</v>
      </c>
    </row>
    <row r="1098" spans="1:11">
      <c r="H1098" s="9"/>
      <c r="I1098" s="10"/>
      <c r="J1098" s="6">
        <f>ROUND(SUM(J1096:J1097),2)</f>
        <v>15.9</v>
      </c>
    </row>
    <row r="1099" spans="1:11">
      <c r="B1099" s="7" t="s">
        <v>327</v>
      </c>
      <c r="H1099" s="9"/>
      <c r="I1099" s="10"/>
    </row>
    <row r="1100" spans="1:11">
      <c r="B1100" t="s">
        <v>319</v>
      </c>
      <c r="F1100" s="8" t="s">
        <v>320</v>
      </c>
      <c r="H1100" s="9">
        <v>3</v>
      </c>
      <c r="I1100" s="10">
        <f>J1094</f>
        <v>3.24</v>
      </c>
      <c r="J1100" s="12">
        <f>ROUND(H1100%*I1100,2)</f>
        <v>0.1</v>
      </c>
      <c r="K1100">
        <v>37</v>
      </c>
    </row>
    <row r="1101" spans="1:11">
      <c r="A1101" s="14"/>
      <c r="B1101" s="14"/>
      <c r="C1101" s="14"/>
      <c r="D1101" s="14"/>
      <c r="E1101" s="14"/>
      <c r="F1101" s="14"/>
      <c r="G1101" s="14"/>
      <c r="H1101" s="45"/>
      <c r="I1101" s="46"/>
      <c r="J1101" s="16">
        <f>ROUND(SUM(J1100),2)</f>
        <v>0.1</v>
      </c>
    </row>
    <row r="1102" spans="1:11">
      <c r="H1102" s="9"/>
      <c r="I1102" s="10"/>
    </row>
    <row r="1103" spans="1:11">
      <c r="A1103" s="2" t="s">
        <v>286</v>
      </c>
      <c r="B1103" s="2" t="str">
        <f>ESTRUCTURA!A90</f>
        <v>02.04.02.08</v>
      </c>
      <c r="C1103" s="2" t="s">
        <v>616</v>
      </c>
      <c r="D1103" s="2"/>
      <c r="H1103" s="9"/>
      <c r="I1103" s="10"/>
    </row>
    <row r="1104" spans="1:11">
      <c r="A1104" s="2" t="s">
        <v>287</v>
      </c>
      <c r="B1104" s="2" t="s">
        <v>323</v>
      </c>
      <c r="C1104" s="4" t="s">
        <v>289</v>
      </c>
      <c r="D1104" s="5">
        <v>1</v>
      </c>
      <c r="E1104" s="4" t="s">
        <v>290</v>
      </c>
      <c r="F1104" s="5">
        <f>D1104</f>
        <v>1</v>
      </c>
      <c r="G1104" s="2" t="s">
        <v>291</v>
      </c>
      <c r="H1104" s="9"/>
      <c r="I1104" s="88" t="s">
        <v>153</v>
      </c>
      <c r="J1104" s="6">
        <f>J1108</f>
        <v>616.64</v>
      </c>
    </row>
    <row r="1105" spans="1:11">
      <c r="A1105" s="2" t="s">
        <v>292</v>
      </c>
      <c r="B1105" s="2" t="s">
        <v>293</v>
      </c>
      <c r="F1105" s="4" t="s">
        <v>127</v>
      </c>
      <c r="G1105" s="4" t="s">
        <v>294</v>
      </c>
      <c r="H1105" s="314" t="s">
        <v>295</v>
      </c>
      <c r="I1105" s="88" t="s">
        <v>296</v>
      </c>
      <c r="J1105" s="4" t="s">
        <v>297</v>
      </c>
    </row>
    <row r="1106" spans="1:11">
      <c r="B1106" s="7" t="s">
        <v>303</v>
      </c>
      <c r="H1106" s="9"/>
      <c r="I1106" s="10"/>
    </row>
    <row r="1107" spans="1:11">
      <c r="B1107" t="s">
        <v>616</v>
      </c>
      <c r="H1107" s="9">
        <v>1</v>
      </c>
      <c r="I1107" s="10">
        <v>616.64</v>
      </c>
      <c r="J1107" s="12">
        <f>ROUND(H1107*I1107,2)</f>
        <v>616.64</v>
      </c>
      <c r="K1107">
        <v>39</v>
      </c>
    </row>
    <row r="1108" spans="1:11">
      <c r="A1108" s="14"/>
      <c r="B1108" s="14"/>
      <c r="C1108" s="14"/>
      <c r="D1108" s="14"/>
      <c r="E1108" s="14"/>
      <c r="F1108" s="44"/>
      <c r="G1108" s="14"/>
      <c r="H1108" s="45"/>
      <c r="I1108" s="46"/>
      <c r="J1108" s="16">
        <f>ROUND(SUM(J1107),2)</f>
        <v>616.64</v>
      </c>
    </row>
    <row r="1109" spans="1:11">
      <c r="F1109" s="8"/>
      <c r="H1109" s="9"/>
      <c r="I1109" s="10"/>
      <c r="J1109" s="6"/>
    </row>
    <row r="1110" spans="1:11">
      <c r="A1110" s="2" t="s">
        <v>286</v>
      </c>
      <c r="B1110" s="2" t="str">
        <f>ESTRUCTURA!A92</f>
        <v>02.04.03.01</v>
      </c>
      <c r="C1110" s="2" t="s">
        <v>629</v>
      </c>
      <c r="D1110" s="2"/>
      <c r="E1110" s="2"/>
      <c r="F1110" s="2"/>
      <c r="G1110" s="2"/>
      <c r="H1110" s="286"/>
      <c r="I1110" s="307"/>
    </row>
    <row r="1111" spans="1:11">
      <c r="A1111" s="2" t="s">
        <v>287</v>
      </c>
      <c r="B1111" s="2" t="s">
        <v>425</v>
      </c>
      <c r="C1111" s="4" t="s">
        <v>289</v>
      </c>
      <c r="D1111" s="5">
        <v>25</v>
      </c>
      <c r="E1111" s="4" t="s">
        <v>290</v>
      </c>
      <c r="F1111" s="5">
        <f>D1111</f>
        <v>25</v>
      </c>
      <c r="G1111" s="2" t="s">
        <v>291</v>
      </c>
      <c r="H1111" s="9"/>
      <c r="I1111" s="88" t="s">
        <v>212</v>
      </c>
      <c r="J1111" s="6">
        <f>J1118+J1123+J1127</f>
        <v>447.89</v>
      </c>
    </row>
    <row r="1112" spans="1:11">
      <c r="A1112" s="2" t="s">
        <v>292</v>
      </c>
      <c r="B1112" s="2" t="s">
        <v>293</v>
      </c>
      <c r="F1112" s="4" t="s">
        <v>127</v>
      </c>
      <c r="G1112" s="4" t="s">
        <v>294</v>
      </c>
      <c r="H1112" s="314" t="s">
        <v>295</v>
      </c>
      <c r="I1112" s="88" t="s">
        <v>296</v>
      </c>
      <c r="J1112" s="4" t="s">
        <v>297</v>
      </c>
    </row>
    <row r="1113" spans="1:11">
      <c r="B1113" s="7" t="s">
        <v>298</v>
      </c>
      <c r="H1113" s="9"/>
      <c r="I1113" s="10"/>
    </row>
    <row r="1114" spans="1:11">
      <c r="B1114" t="s">
        <v>659</v>
      </c>
      <c r="F1114" s="8" t="s">
        <v>300</v>
      </c>
      <c r="G1114" s="9">
        <v>0.1</v>
      </c>
      <c r="H1114" s="9">
        <f>ROUND(G1114*8/$D$1111,4)</f>
        <v>3.2000000000000001E-2</v>
      </c>
      <c r="I1114" s="10">
        <v>34.729999999999997</v>
      </c>
      <c r="J1114" s="12">
        <f>ROUND(H1114*I1114,2)</f>
        <v>1.1100000000000001</v>
      </c>
      <c r="K1114">
        <v>47</v>
      </c>
    </row>
    <row r="1115" spans="1:11">
      <c r="B1115" t="s">
        <v>299</v>
      </c>
      <c r="F1115" s="8" t="s">
        <v>300</v>
      </c>
      <c r="G1115" s="9">
        <v>2</v>
      </c>
      <c r="H1115" s="9">
        <f t="shared" ref="H1115:H1117" si="148">ROUND(G1115*8/$D$1111,4)</f>
        <v>0.64</v>
      </c>
      <c r="I1115" s="10">
        <v>28.94</v>
      </c>
      <c r="J1115" s="12">
        <f t="shared" ref="J1115:J1117" si="149">ROUND(H1115*I1115,2)</f>
        <v>18.52</v>
      </c>
      <c r="K1115">
        <v>47</v>
      </c>
    </row>
    <row r="1116" spans="1:11">
      <c r="B1116" t="s">
        <v>301</v>
      </c>
      <c r="F1116" s="8" t="s">
        <v>300</v>
      </c>
      <c r="G1116" s="9">
        <v>1</v>
      </c>
      <c r="H1116" s="9">
        <f t="shared" si="148"/>
        <v>0.32</v>
      </c>
      <c r="I1116" s="10">
        <v>22.66</v>
      </c>
      <c r="J1116" s="12">
        <f t="shared" si="149"/>
        <v>7.25</v>
      </c>
      <c r="K1116">
        <v>47</v>
      </c>
    </row>
    <row r="1117" spans="1:11">
      <c r="B1117" t="s">
        <v>302</v>
      </c>
      <c r="F1117" s="8" t="s">
        <v>300</v>
      </c>
      <c r="G1117" s="9">
        <v>4</v>
      </c>
      <c r="H1117" s="9">
        <f t="shared" si="148"/>
        <v>1.28</v>
      </c>
      <c r="I1117" s="10">
        <v>20.51</v>
      </c>
      <c r="J1117" s="12">
        <f t="shared" si="149"/>
        <v>26.25</v>
      </c>
      <c r="K1117">
        <v>47</v>
      </c>
    </row>
    <row r="1118" spans="1:11">
      <c r="H1118" s="9"/>
      <c r="I1118" s="10"/>
      <c r="J1118" s="6">
        <f>ROUND(SUM(J1114:J1117),2)</f>
        <v>53.13</v>
      </c>
    </row>
    <row r="1119" spans="1:11">
      <c r="B1119" s="7" t="s">
        <v>303</v>
      </c>
      <c r="H1119" s="9"/>
      <c r="I1119" s="10"/>
    </row>
    <row r="1120" spans="1:11">
      <c r="B1120" t="s">
        <v>728</v>
      </c>
      <c r="E1120" t="s">
        <v>305</v>
      </c>
      <c r="H1120" s="9">
        <v>0.1</v>
      </c>
      <c r="I1120" s="10">
        <v>24.52</v>
      </c>
      <c r="J1120" s="12">
        <f t="shared" ref="J1120:J1122" si="150">ROUND(H1120*I1120,2)</f>
        <v>2.4500000000000002</v>
      </c>
      <c r="K1120">
        <v>21</v>
      </c>
    </row>
    <row r="1121" spans="1:11">
      <c r="B1121" t="s">
        <v>739</v>
      </c>
      <c r="E1121" t="s">
        <v>305</v>
      </c>
      <c r="H1121" s="9">
        <v>1.05</v>
      </c>
      <c r="I1121" s="10">
        <v>340</v>
      </c>
      <c r="J1121" s="12">
        <f t="shared" si="150"/>
        <v>357</v>
      </c>
      <c r="K1121">
        <v>80</v>
      </c>
    </row>
    <row r="1122" spans="1:11">
      <c r="B1122" t="s">
        <v>730</v>
      </c>
      <c r="E1122" t="s">
        <v>314</v>
      </c>
      <c r="H1122" s="9">
        <v>1.05</v>
      </c>
      <c r="I1122" s="10">
        <v>30</v>
      </c>
      <c r="J1122" s="12">
        <f t="shared" si="150"/>
        <v>31.5</v>
      </c>
      <c r="K1122">
        <v>39</v>
      </c>
    </row>
    <row r="1123" spans="1:11">
      <c r="H1123" s="9"/>
      <c r="I1123" s="10"/>
      <c r="J1123" s="6">
        <f>ROUND(SUM(J1120:J1122),2)</f>
        <v>390.95</v>
      </c>
    </row>
    <row r="1124" spans="1:11">
      <c r="B1124" s="7" t="s">
        <v>327</v>
      </c>
      <c r="H1124" s="9"/>
      <c r="I1124" s="10"/>
    </row>
    <row r="1125" spans="1:11">
      <c r="B1125" t="s">
        <v>319</v>
      </c>
      <c r="F1125" s="8" t="s">
        <v>320</v>
      </c>
      <c r="H1125" s="9">
        <v>3</v>
      </c>
      <c r="I1125" s="10">
        <f>J1118</f>
        <v>53.13</v>
      </c>
      <c r="J1125" s="12">
        <f>ROUND(H1125%*I1125,2)</f>
        <v>1.59</v>
      </c>
      <c r="K1125">
        <v>37</v>
      </c>
    </row>
    <row r="1126" spans="1:11">
      <c r="B1126" t="s">
        <v>731</v>
      </c>
      <c r="F1126" s="8" t="s">
        <v>347</v>
      </c>
      <c r="G1126" s="9">
        <v>1</v>
      </c>
      <c r="H1126" s="9">
        <f t="shared" ref="H1126" si="151">ROUND(G1126*8/$D$1111,4)</f>
        <v>0.32</v>
      </c>
      <c r="I1126" s="10">
        <v>6.93</v>
      </c>
      <c r="J1126" s="12">
        <f>ROUND(H1126*I1126,2)</f>
        <v>2.2200000000000002</v>
      </c>
      <c r="K1126">
        <v>49</v>
      </c>
    </row>
    <row r="1127" spans="1:11">
      <c r="A1127" s="14"/>
      <c r="B1127" s="14"/>
      <c r="C1127" s="14"/>
      <c r="D1127" s="14"/>
      <c r="E1127" s="14"/>
      <c r="F1127" s="14"/>
      <c r="G1127" s="14"/>
      <c r="H1127" s="14"/>
      <c r="I1127" s="46"/>
      <c r="J1127" s="16">
        <f>ROUND(SUM(J1125:J1126),2)</f>
        <v>3.81</v>
      </c>
    </row>
    <row r="1128" spans="1:11">
      <c r="F1128" s="8"/>
      <c r="H1128" s="10"/>
      <c r="I1128" s="10"/>
      <c r="J1128" s="12"/>
    </row>
    <row r="1129" spans="1:11">
      <c r="A1129" s="2" t="s">
        <v>286</v>
      </c>
      <c r="B1129" s="2" t="str">
        <f>ESTRUCTURA!A93</f>
        <v>02.04.03.02</v>
      </c>
      <c r="C1129" s="2" t="s">
        <v>631</v>
      </c>
      <c r="D1129" s="2"/>
      <c r="E1129" s="2"/>
      <c r="F1129" s="2"/>
      <c r="G1129" s="2"/>
      <c r="H1129" s="2"/>
      <c r="I1129" s="307"/>
    </row>
    <row r="1130" spans="1:11">
      <c r="A1130" s="2" t="s">
        <v>287</v>
      </c>
      <c r="B1130" s="2" t="s">
        <v>425</v>
      </c>
      <c r="C1130" s="4" t="s">
        <v>289</v>
      </c>
      <c r="D1130" s="5">
        <v>25</v>
      </c>
      <c r="E1130" s="4" t="s">
        <v>290</v>
      </c>
      <c r="F1130" s="5">
        <f>D1130</f>
        <v>25</v>
      </c>
      <c r="G1130" s="2" t="s">
        <v>291</v>
      </c>
      <c r="I1130" s="88" t="s">
        <v>212</v>
      </c>
      <c r="J1130" s="6">
        <f>J1137+J1142+J1146</f>
        <v>447.89</v>
      </c>
    </row>
    <row r="1131" spans="1:11">
      <c r="A1131" s="2" t="s">
        <v>292</v>
      </c>
      <c r="B1131" s="2" t="s">
        <v>293</v>
      </c>
      <c r="F1131" s="4" t="s">
        <v>127</v>
      </c>
      <c r="G1131" s="4" t="s">
        <v>294</v>
      </c>
      <c r="H1131" s="4" t="s">
        <v>295</v>
      </c>
      <c r="I1131" s="88" t="s">
        <v>296</v>
      </c>
      <c r="J1131" s="4" t="s">
        <v>297</v>
      </c>
    </row>
    <row r="1132" spans="1:11">
      <c r="B1132" s="7" t="s">
        <v>298</v>
      </c>
      <c r="I1132" s="10"/>
    </row>
    <row r="1133" spans="1:11">
      <c r="B1133" t="s">
        <v>659</v>
      </c>
      <c r="F1133" s="8" t="s">
        <v>300</v>
      </c>
      <c r="G1133" s="9">
        <v>0.1</v>
      </c>
      <c r="H1133" s="9">
        <f>ROUND(G1133*8/$D$1130,4)</f>
        <v>3.2000000000000001E-2</v>
      </c>
      <c r="I1133" s="10">
        <v>34.729999999999997</v>
      </c>
      <c r="J1133" s="12">
        <f>ROUND(H1133*I1133,2)</f>
        <v>1.1100000000000001</v>
      </c>
      <c r="K1133">
        <v>47</v>
      </c>
    </row>
    <row r="1134" spans="1:11">
      <c r="B1134" t="s">
        <v>299</v>
      </c>
      <c r="F1134" s="8" t="s">
        <v>300</v>
      </c>
      <c r="G1134" s="9">
        <v>2</v>
      </c>
      <c r="H1134" s="9">
        <f t="shared" ref="H1134:H1136" si="152">ROUND(G1134*8/$D$1130,4)</f>
        <v>0.64</v>
      </c>
      <c r="I1134" s="10">
        <v>28.94</v>
      </c>
      <c r="J1134" s="12">
        <f t="shared" ref="J1134:J1136" si="153">ROUND(H1134*I1134,2)</f>
        <v>18.52</v>
      </c>
      <c r="K1134">
        <v>47</v>
      </c>
    </row>
    <row r="1135" spans="1:11">
      <c r="B1135" t="s">
        <v>301</v>
      </c>
      <c r="F1135" s="8" t="s">
        <v>300</v>
      </c>
      <c r="G1135" s="9">
        <v>1</v>
      </c>
      <c r="H1135" s="9">
        <f t="shared" si="152"/>
        <v>0.32</v>
      </c>
      <c r="I1135" s="10">
        <v>22.66</v>
      </c>
      <c r="J1135" s="12">
        <f t="shared" si="153"/>
        <v>7.25</v>
      </c>
      <c r="K1135">
        <v>47</v>
      </c>
    </row>
    <row r="1136" spans="1:11">
      <c r="B1136" t="s">
        <v>302</v>
      </c>
      <c r="F1136" s="8" t="s">
        <v>300</v>
      </c>
      <c r="G1136" s="9">
        <v>4</v>
      </c>
      <c r="H1136" s="9">
        <f t="shared" si="152"/>
        <v>1.28</v>
      </c>
      <c r="I1136" s="10">
        <v>20.51</v>
      </c>
      <c r="J1136" s="12">
        <f t="shared" si="153"/>
        <v>26.25</v>
      </c>
      <c r="K1136">
        <v>47</v>
      </c>
    </row>
    <row r="1137" spans="1:11">
      <c r="H1137" s="9"/>
      <c r="I1137" s="10"/>
      <c r="J1137" s="6">
        <f>ROUND(SUM(J1133:J1136),2)</f>
        <v>53.13</v>
      </c>
    </row>
    <row r="1138" spans="1:11">
      <c r="B1138" s="7" t="s">
        <v>303</v>
      </c>
      <c r="F1138" s="8"/>
      <c r="H1138" s="9"/>
      <c r="I1138" s="10"/>
    </row>
    <row r="1139" spans="1:11">
      <c r="B1139" t="s">
        <v>728</v>
      </c>
      <c r="F1139" s="8" t="s">
        <v>305</v>
      </c>
      <c r="H1139" s="9">
        <v>0.1</v>
      </c>
      <c r="I1139" s="10">
        <v>24.52</v>
      </c>
      <c r="J1139" s="12">
        <f>ROUND(H1139*I1139,2)</f>
        <v>2.4500000000000002</v>
      </c>
      <c r="K1139">
        <v>21</v>
      </c>
    </row>
    <row r="1140" spans="1:11">
      <c r="B1140" t="s">
        <v>739</v>
      </c>
      <c r="F1140" s="8" t="s">
        <v>305</v>
      </c>
      <c r="H1140" s="9">
        <v>1.05</v>
      </c>
      <c r="I1140" s="10">
        <v>340</v>
      </c>
      <c r="J1140" s="12">
        <f t="shared" ref="J1140:J1141" si="154">ROUND(H1140*I1140,2)</f>
        <v>357</v>
      </c>
      <c r="K1140">
        <v>80</v>
      </c>
    </row>
    <row r="1141" spans="1:11">
      <c r="B1141" t="s">
        <v>730</v>
      </c>
      <c r="F1141" s="8" t="s">
        <v>314</v>
      </c>
      <c r="H1141" s="9">
        <v>1.05</v>
      </c>
      <c r="I1141" s="10">
        <v>30</v>
      </c>
      <c r="J1141" s="12">
        <f t="shared" si="154"/>
        <v>31.5</v>
      </c>
      <c r="K1141">
        <v>39</v>
      </c>
    </row>
    <row r="1142" spans="1:11">
      <c r="H1142" s="9"/>
      <c r="I1142" s="10"/>
      <c r="J1142" s="6">
        <f>ROUND(SUM(J1139:J1141),2)</f>
        <v>390.95</v>
      </c>
    </row>
    <row r="1143" spans="1:11">
      <c r="B1143" s="7" t="s">
        <v>327</v>
      </c>
      <c r="H1143" s="9"/>
      <c r="I1143" s="10"/>
    </row>
    <row r="1144" spans="1:11">
      <c r="B1144" t="s">
        <v>319</v>
      </c>
      <c r="F1144" s="8" t="s">
        <v>320</v>
      </c>
      <c r="H1144" s="9">
        <v>3</v>
      </c>
      <c r="I1144" s="10">
        <f>J1137</f>
        <v>53.13</v>
      </c>
      <c r="J1144" s="12">
        <f>ROUND(H1144%*I1144,2)</f>
        <v>1.59</v>
      </c>
      <c r="K1144">
        <v>37</v>
      </c>
    </row>
    <row r="1145" spans="1:11">
      <c r="B1145" t="s">
        <v>731</v>
      </c>
      <c r="F1145" s="8" t="s">
        <v>347</v>
      </c>
      <c r="G1145" s="9">
        <v>1</v>
      </c>
      <c r="H1145" s="9">
        <f t="shared" ref="H1145" si="155">ROUND(G1145*8/$D$1130,4)</f>
        <v>0.32</v>
      </c>
      <c r="I1145" s="10">
        <v>6.93</v>
      </c>
      <c r="J1145" s="12">
        <f t="shared" ref="J1145" si="156">ROUND(H1145*I1145,2)</f>
        <v>2.2200000000000002</v>
      </c>
      <c r="K1145">
        <v>49</v>
      </c>
    </row>
    <row r="1146" spans="1:11">
      <c r="A1146" s="14"/>
      <c r="B1146" s="14"/>
      <c r="C1146" s="14"/>
      <c r="D1146" s="14"/>
      <c r="E1146" s="14"/>
      <c r="F1146" s="14"/>
      <c r="G1146" s="14"/>
      <c r="H1146" s="45"/>
      <c r="I1146" s="46"/>
      <c r="J1146" s="16">
        <f>ROUND(SUM(J1144:J1145),2)</f>
        <v>3.81</v>
      </c>
    </row>
    <row r="1147" spans="1:11">
      <c r="I1147" s="10"/>
      <c r="J1147" s="6"/>
    </row>
    <row r="1148" spans="1:11">
      <c r="A1148" s="2" t="s">
        <v>286</v>
      </c>
      <c r="B1148" s="2" t="str">
        <f>ESTRUCTURA!A94</f>
        <v>02.04.03.03</v>
      </c>
      <c r="C1148" s="2" t="s">
        <v>606</v>
      </c>
      <c r="D1148" s="2"/>
      <c r="E1148" s="2"/>
      <c r="F1148" s="2"/>
      <c r="G1148" s="2"/>
      <c r="H1148" s="2"/>
      <c r="I1148" s="307"/>
    </row>
    <row r="1149" spans="1:11">
      <c r="A1149" s="2" t="s">
        <v>287</v>
      </c>
      <c r="B1149" s="2" t="s">
        <v>288</v>
      </c>
      <c r="C1149" s="4" t="s">
        <v>289</v>
      </c>
      <c r="D1149" s="5">
        <v>25</v>
      </c>
      <c r="E1149" s="4" t="s">
        <v>290</v>
      </c>
      <c r="F1149" s="5">
        <f>D1149</f>
        <v>25</v>
      </c>
      <c r="G1149" s="2" t="s">
        <v>291</v>
      </c>
      <c r="I1149" s="88" t="s">
        <v>142</v>
      </c>
      <c r="J1149" s="6">
        <f>J1156+J1161+J1165</f>
        <v>117.99999999999999</v>
      </c>
    </row>
    <row r="1150" spans="1:11">
      <c r="A1150" s="2" t="s">
        <v>292</v>
      </c>
      <c r="B1150" s="2" t="s">
        <v>293</v>
      </c>
      <c r="F1150" s="4" t="s">
        <v>127</v>
      </c>
      <c r="G1150" s="4" t="s">
        <v>294</v>
      </c>
      <c r="H1150" s="4" t="s">
        <v>295</v>
      </c>
      <c r="I1150" s="88" t="s">
        <v>296</v>
      </c>
      <c r="J1150" s="4" t="s">
        <v>297</v>
      </c>
    </row>
    <row r="1151" spans="1:11">
      <c r="B1151" s="7" t="s">
        <v>298</v>
      </c>
      <c r="I1151" s="10"/>
    </row>
    <row r="1152" spans="1:11">
      <c r="B1152" t="s">
        <v>659</v>
      </c>
      <c r="F1152" s="8" t="s">
        <v>300</v>
      </c>
      <c r="G1152" s="9">
        <v>0.1</v>
      </c>
      <c r="H1152" s="9">
        <f>ROUND(G1152*8/$D$1149,4)</f>
        <v>3.2000000000000001E-2</v>
      </c>
      <c r="I1152" s="10">
        <v>34.729999999999997</v>
      </c>
      <c r="J1152" s="12">
        <f>ROUND(H1152*I1152,2)</f>
        <v>1.1100000000000001</v>
      </c>
      <c r="K1152">
        <v>47</v>
      </c>
    </row>
    <row r="1153" spans="1:11">
      <c r="B1153" t="s">
        <v>299</v>
      </c>
      <c r="F1153" s="8" t="s">
        <v>300</v>
      </c>
      <c r="G1153" s="9">
        <v>1</v>
      </c>
      <c r="H1153" s="9">
        <f t="shared" ref="H1153:H1155" si="157">ROUND(G1153*8/$D$1149,4)</f>
        <v>0.32</v>
      </c>
      <c r="I1153" s="10">
        <v>28.94</v>
      </c>
      <c r="J1153" s="12">
        <f t="shared" ref="J1153:J1155" si="158">ROUND(H1153*I1153,2)</f>
        <v>9.26</v>
      </c>
      <c r="K1153">
        <v>47</v>
      </c>
    </row>
    <row r="1154" spans="1:11">
      <c r="B1154" t="s">
        <v>301</v>
      </c>
      <c r="F1154" s="8" t="s">
        <v>300</v>
      </c>
      <c r="G1154" s="9">
        <v>2</v>
      </c>
      <c r="H1154" s="9">
        <f t="shared" si="157"/>
        <v>0.64</v>
      </c>
      <c r="I1154" s="10">
        <v>22.66</v>
      </c>
      <c r="J1154" s="12">
        <f t="shared" si="158"/>
        <v>14.5</v>
      </c>
      <c r="K1154">
        <v>47</v>
      </c>
    </row>
    <row r="1155" spans="1:11">
      <c r="B1155" t="s">
        <v>302</v>
      </c>
      <c r="F1155" s="8" t="s">
        <v>300</v>
      </c>
      <c r="G1155" s="9">
        <v>8</v>
      </c>
      <c r="H1155" s="9">
        <f t="shared" si="157"/>
        <v>2.56</v>
      </c>
      <c r="I1155" s="10">
        <v>20.51</v>
      </c>
      <c r="J1155" s="12">
        <f t="shared" si="158"/>
        <v>52.51</v>
      </c>
      <c r="K1155">
        <v>47</v>
      </c>
    </row>
    <row r="1156" spans="1:11">
      <c r="H1156" s="9"/>
      <c r="I1156" s="10"/>
      <c r="J1156" s="6">
        <f>ROUND(SUM(J1152:J1155),2)</f>
        <v>77.38</v>
      </c>
    </row>
    <row r="1157" spans="1:11">
      <c r="B1157" s="7" t="s">
        <v>303</v>
      </c>
      <c r="F1157" s="8"/>
      <c r="H1157" s="9"/>
      <c r="I1157" s="10"/>
    </row>
    <row r="1158" spans="1:11">
      <c r="B1158" t="s">
        <v>732</v>
      </c>
      <c r="F1158" s="8" t="s">
        <v>305</v>
      </c>
      <c r="H1158" s="9">
        <v>0.1</v>
      </c>
      <c r="I1158" s="10">
        <v>4.6399999999999997</v>
      </c>
      <c r="J1158" s="12">
        <f t="shared" ref="J1158:J1160" si="159">ROUND(H1158*I1158,2)</f>
        <v>0.46</v>
      </c>
      <c r="K1158">
        <v>2</v>
      </c>
    </row>
    <row r="1159" spans="1:11">
      <c r="B1159" t="s">
        <v>733</v>
      </c>
      <c r="F1159" s="8" t="s">
        <v>305</v>
      </c>
      <c r="H1159" s="9">
        <v>0.15</v>
      </c>
      <c r="I1159" s="10">
        <v>4.16</v>
      </c>
      <c r="J1159" s="12">
        <f t="shared" si="159"/>
        <v>0.62</v>
      </c>
      <c r="K1159">
        <v>2</v>
      </c>
    </row>
    <row r="1160" spans="1:11">
      <c r="B1160" t="s">
        <v>317</v>
      </c>
      <c r="F1160" s="8" t="s">
        <v>314</v>
      </c>
      <c r="H1160" s="9">
        <v>6.1138000000000003</v>
      </c>
      <c r="I1160" s="10">
        <v>5.8</v>
      </c>
      <c r="J1160" s="12">
        <f t="shared" si="159"/>
        <v>35.46</v>
      </c>
      <c r="K1160">
        <v>43</v>
      </c>
    </row>
    <row r="1161" spans="1:11">
      <c r="H1161" s="9"/>
      <c r="I1161" s="10"/>
      <c r="J1161" s="6">
        <f>ROUND(SUM(J1158:J1160),2)</f>
        <v>36.54</v>
      </c>
    </row>
    <row r="1162" spans="1:11">
      <c r="B1162" s="7" t="s">
        <v>327</v>
      </c>
      <c r="H1162" s="9"/>
      <c r="I1162" s="10"/>
    </row>
    <row r="1163" spans="1:11">
      <c r="B1163" t="s">
        <v>319</v>
      </c>
      <c r="F1163" s="8" t="s">
        <v>320</v>
      </c>
      <c r="H1163" s="9">
        <v>3</v>
      </c>
      <c r="I1163" s="10">
        <f>J1156</f>
        <v>77.38</v>
      </c>
      <c r="J1163" s="12">
        <f>ROUND(H1163%*I1163,2)</f>
        <v>2.3199999999999998</v>
      </c>
      <c r="K1163">
        <v>37</v>
      </c>
    </row>
    <row r="1164" spans="1:11">
      <c r="B1164" t="s">
        <v>734</v>
      </c>
      <c r="F1164" s="8" t="s">
        <v>347</v>
      </c>
      <c r="G1164" s="9">
        <v>1</v>
      </c>
      <c r="H1164" s="9">
        <f>ROUND(G1164*8/$D$1149,4)</f>
        <v>0.32</v>
      </c>
      <c r="I1164" s="10">
        <v>5.5</v>
      </c>
      <c r="J1164" s="12">
        <f t="shared" ref="J1164" si="160">ROUND(H1164*I1164,2)</f>
        <v>1.76</v>
      </c>
      <c r="K1164">
        <v>39</v>
      </c>
    </row>
    <row r="1165" spans="1:11">
      <c r="A1165" s="14"/>
      <c r="B1165" s="14"/>
      <c r="C1165" s="14"/>
      <c r="D1165" s="14"/>
      <c r="E1165" s="14"/>
      <c r="F1165" s="14"/>
      <c r="G1165" s="14"/>
      <c r="H1165" s="45"/>
      <c r="I1165" s="46"/>
      <c r="J1165" s="16">
        <f>ROUND(SUM(J1163:J1164),2)</f>
        <v>4.08</v>
      </c>
    </row>
    <row r="1166" spans="1:11">
      <c r="H1166" s="9"/>
      <c r="I1166" s="10"/>
      <c r="J1166" s="6"/>
    </row>
    <row r="1167" spans="1:11">
      <c r="A1167" s="2" t="s">
        <v>286</v>
      </c>
      <c r="B1167" s="31" t="str">
        <f>ESTRUCTURA!A95</f>
        <v>02.04.03.04</v>
      </c>
      <c r="C1167" s="2" t="s">
        <v>738</v>
      </c>
      <c r="D1167" s="2"/>
      <c r="E1167" s="2"/>
      <c r="F1167" s="2"/>
      <c r="G1167" s="2"/>
      <c r="H1167" s="286"/>
      <c r="I1167" s="307"/>
    </row>
    <row r="1168" spans="1:11">
      <c r="A1168" s="2" t="s">
        <v>287</v>
      </c>
      <c r="B1168" s="2" t="s">
        <v>288</v>
      </c>
      <c r="C1168" s="4" t="s">
        <v>289</v>
      </c>
      <c r="D1168" s="5">
        <v>250</v>
      </c>
      <c r="E1168" s="4" t="s">
        <v>290</v>
      </c>
      <c r="F1168" s="5">
        <f>D1168</f>
        <v>250</v>
      </c>
      <c r="G1168" s="2" t="s">
        <v>291</v>
      </c>
      <c r="H1168" s="9"/>
      <c r="I1168" s="88" t="s">
        <v>142</v>
      </c>
      <c r="J1168" s="6">
        <f>J1172+J1175+J1178</f>
        <v>2.95</v>
      </c>
    </row>
    <row r="1169" spans="1:11">
      <c r="A1169" s="2" t="s">
        <v>292</v>
      </c>
      <c r="B1169" s="2" t="s">
        <v>293</v>
      </c>
      <c r="F1169" s="4" t="s">
        <v>127</v>
      </c>
      <c r="G1169" s="4" t="s">
        <v>294</v>
      </c>
      <c r="H1169" s="314" t="s">
        <v>295</v>
      </c>
      <c r="I1169" s="88" t="s">
        <v>296</v>
      </c>
      <c r="J1169" s="4" t="s">
        <v>297</v>
      </c>
    </row>
    <row r="1170" spans="1:11">
      <c r="B1170" s="7" t="s">
        <v>298</v>
      </c>
      <c r="H1170" s="9"/>
      <c r="I1170" s="10"/>
    </row>
    <row r="1171" spans="1:11">
      <c r="B1171" t="s">
        <v>301</v>
      </c>
      <c r="F1171" s="8" t="s">
        <v>300</v>
      </c>
      <c r="G1171" s="9">
        <v>1</v>
      </c>
      <c r="H1171" s="9">
        <f>ROUND(G1171*8/$D$1168,4)</f>
        <v>3.2000000000000001E-2</v>
      </c>
      <c r="I1171" s="10">
        <v>22.66</v>
      </c>
      <c r="J1171" s="12">
        <f t="shared" ref="J1171" si="161">ROUND(H1171*I1171,2)</f>
        <v>0.73</v>
      </c>
      <c r="K1171">
        <v>47</v>
      </c>
    </row>
    <row r="1172" spans="1:11">
      <c r="F1172" s="8"/>
      <c r="G1172" s="9"/>
      <c r="H1172" s="9"/>
      <c r="I1172" s="10"/>
      <c r="J1172" s="6">
        <f>ROUND(SUM(J1171:J1171),2)</f>
        <v>0.73</v>
      </c>
    </row>
    <row r="1173" spans="1:11">
      <c r="B1173" s="7" t="s">
        <v>303</v>
      </c>
      <c r="H1173" s="9"/>
      <c r="I1173" s="10"/>
    </row>
    <row r="1174" spans="1:11">
      <c r="B1174" t="s">
        <v>735</v>
      </c>
      <c r="F1174" s="8" t="s">
        <v>447</v>
      </c>
      <c r="H1174" s="9">
        <v>0.05</v>
      </c>
      <c r="I1174" s="10">
        <v>43.9</v>
      </c>
      <c r="J1174" s="12">
        <f t="shared" ref="J1174" si="162">ROUND(H1174*I1174,2)</f>
        <v>2.2000000000000002</v>
      </c>
      <c r="K1174">
        <v>30</v>
      </c>
    </row>
    <row r="1175" spans="1:11">
      <c r="H1175" s="9"/>
      <c r="I1175" s="10"/>
      <c r="J1175" s="6">
        <f>ROUND(SUM(J1174),2)</f>
        <v>2.2000000000000002</v>
      </c>
    </row>
    <row r="1176" spans="1:11">
      <c r="B1176" s="7" t="s">
        <v>327</v>
      </c>
      <c r="H1176" s="9"/>
      <c r="I1176" s="10"/>
    </row>
    <row r="1177" spans="1:11">
      <c r="B1177" t="s">
        <v>319</v>
      </c>
      <c r="F1177" s="8" t="s">
        <v>320</v>
      </c>
      <c r="H1177" s="9">
        <v>3</v>
      </c>
      <c r="I1177" s="10">
        <f>J1172</f>
        <v>0.73</v>
      </c>
      <c r="J1177" s="12">
        <f>ROUND(H1177%*I1177,2)</f>
        <v>0.02</v>
      </c>
      <c r="K1177">
        <v>37</v>
      </c>
    </row>
    <row r="1178" spans="1:11">
      <c r="A1178" s="14"/>
      <c r="B1178" s="14"/>
      <c r="C1178" s="14"/>
      <c r="D1178" s="14"/>
      <c r="E1178" s="14"/>
      <c r="F1178" s="14"/>
      <c r="G1178" s="14"/>
      <c r="H1178" s="45"/>
      <c r="I1178" s="46"/>
      <c r="J1178" s="16">
        <f>ROUND(SUM(J1177),2)</f>
        <v>0.02</v>
      </c>
    </row>
    <row r="1179" spans="1:11">
      <c r="H1179" s="9"/>
      <c r="I1179" s="10"/>
      <c r="J1179" s="6"/>
    </row>
    <row r="1180" spans="1:11">
      <c r="A1180" s="2" t="s">
        <v>286</v>
      </c>
      <c r="B1180" s="2" t="str">
        <f>ESTRUCTURA!A96</f>
        <v>02.04.03.05</v>
      </c>
      <c r="C1180" s="2" t="s">
        <v>612</v>
      </c>
      <c r="D1180" s="2"/>
      <c r="E1180" s="2"/>
      <c r="F1180" s="2"/>
      <c r="G1180" s="2"/>
      <c r="H1180" s="286"/>
      <c r="I1180" s="307"/>
    </row>
    <row r="1181" spans="1:11">
      <c r="A1181" s="2" t="s">
        <v>287</v>
      </c>
      <c r="B1181" s="2" t="s">
        <v>323</v>
      </c>
      <c r="C1181" s="4" t="s">
        <v>289</v>
      </c>
      <c r="D1181" s="5">
        <v>100</v>
      </c>
      <c r="E1181" s="4" t="s">
        <v>290</v>
      </c>
      <c r="F1181" s="5">
        <f>D1181</f>
        <v>100</v>
      </c>
      <c r="G1181" s="2" t="s">
        <v>291</v>
      </c>
      <c r="H1181" s="9"/>
      <c r="I1181" s="88" t="s">
        <v>153</v>
      </c>
      <c r="J1181" s="6">
        <f>J1186+J1190+J1193</f>
        <v>19.240000000000002</v>
      </c>
    </row>
    <row r="1182" spans="1:11">
      <c r="A1182" s="2" t="s">
        <v>292</v>
      </c>
      <c r="B1182" s="2" t="s">
        <v>293</v>
      </c>
      <c r="F1182" s="4" t="s">
        <v>127</v>
      </c>
      <c r="G1182" s="4" t="s">
        <v>294</v>
      </c>
      <c r="H1182" s="314" t="s">
        <v>295</v>
      </c>
      <c r="I1182" s="88" t="s">
        <v>296</v>
      </c>
      <c r="J1182" s="4" t="s">
        <v>297</v>
      </c>
    </row>
    <row r="1183" spans="1:11">
      <c r="B1183" s="7" t="s">
        <v>298</v>
      </c>
      <c r="H1183" s="9"/>
      <c r="I1183" s="10"/>
    </row>
    <row r="1184" spans="1:11">
      <c r="B1184" t="s">
        <v>659</v>
      </c>
      <c r="F1184" s="8" t="s">
        <v>300</v>
      </c>
      <c r="G1184" s="9">
        <v>1</v>
      </c>
      <c r="H1184" s="9">
        <f>ROUND(G1184*8/$D$1181,4)</f>
        <v>0.08</v>
      </c>
      <c r="I1184" s="10">
        <v>34.729999999999997</v>
      </c>
      <c r="J1184" s="12">
        <f>ROUND(H1184*I1184,2)</f>
        <v>2.78</v>
      </c>
      <c r="K1184">
        <v>47</v>
      </c>
    </row>
    <row r="1185" spans="1:11">
      <c r="B1185" t="s">
        <v>299</v>
      </c>
      <c r="F1185" s="8" t="s">
        <v>300</v>
      </c>
      <c r="G1185" s="9">
        <v>0.2</v>
      </c>
      <c r="H1185" s="9">
        <f>ROUND(G1185*8/$D$1181,4)</f>
        <v>1.6E-2</v>
      </c>
      <c r="I1185" s="10">
        <v>28.94</v>
      </c>
      <c r="J1185" s="12">
        <f>ROUND(H1185*I1185,2)</f>
        <v>0.46</v>
      </c>
      <c r="K1185">
        <v>47</v>
      </c>
    </row>
    <row r="1186" spans="1:11">
      <c r="F1186" s="8"/>
      <c r="G1186" s="9"/>
      <c r="H1186" s="9"/>
      <c r="I1186" s="10"/>
      <c r="J1186" s="6">
        <f>ROUND(SUM(J1184:J1185),2)</f>
        <v>3.24</v>
      </c>
    </row>
    <row r="1187" spans="1:11">
      <c r="B1187" s="7" t="s">
        <v>303</v>
      </c>
      <c r="F1187" s="8"/>
      <c r="H1187" s="9"/>
      <c r="I1187" s="10"/>
    </row>
    <row r="1188" spans="1:11">
      <c r="B1188" t="s">
        <v>736</v>
      </c>
      <c r="F1188" s="8" t="s">
        <v>142</v>
      </c>
      <c r="H1188" s="9">
        <v>0.05</v>
      </c>
      <c r="I1188" s="10">
        <v>18</v>
      </c>
      <c r="J1188" s="12">
        <f>ROUND(H1188*I1188,2)</f>
        <v>0.9</v>
      </c>
      <c r="K1188">
        <v>60</v>
      </c>
    </row>
    <row r="1189" spans="1:11">
      <c r="B1189" t="s">
        <v>737</v>
      </c>
      <c r="F1189" s="8" t="s">
        <v>447</v>
      </c>
      <c r="H1189" s="9">
        <v>0.1</v>
      </c>
      <c r="I1189" s="10">
        <v>150</v>
      </c>
      <c r="J1189" s="12">
        <f>ROUND(H1189*I1189,2)</f>
        <v>15</v>
      </c>
      <c r="K1189">
        <v>30</v>
      </c>
    </row>
    <row r="1190" spans="1:11">
      <c r="H1190" s="9"/>
      <c r="I1190" s="10"/>
      <c r="J1190" s="6">
        <f>ROUND(SUM(J1188:J1189),2)</f>
        <v>15.9</v>
      </c>
    </row>
    <row r="1191" spans="1:11">
      <c r="B1191" s="7" t="s">
        <v>327</v>
      </c>
      <c r="H1191" s="9"/>
      <c r="I1191" s="10"/>
    </row>
    <row r="1192" spans="1:11">
      <c r="B1192" t="s">
        <v>319</v>
      </c>
      <c r="F1192" s="8" t="s">
        <v>320</v>
      </c>
      <c r="H1192" s="9">
        <v>3</v>
      </c>
      <c r="I1192" s="10">
        <f>J1186</f>
        <v>3.24</v>
      </c>
      <c r="J1192" s="12">
        <f>ROUND(H1192%*I1192,2)</f>
        <v>0.1</v>
      </c>
      <c r="K1192">
        <v>37</v>
      </c>
    </row>
    <row r="1193" spans="1:11">
      <c r="A1193" s="14"/>
      <c r="B1193" s="14"/>
      <c r="C1193" s="14"/>
      <c r="D1193" s="14"/>
      <c r="E1193" s="14"/>
      <c r="F1193" s="14"/>
      <c r="G1193" s="14"/>
      <c r="H1193" s="45"/>
      <c r="I1193" s="46"/>
      <c r="J1193" s="16">
        <f>ROUND(SUM(J1192),2)</f>
        <v>0.1</v>
      </c>
    </row>
    <row r="1194" spans="1:11">
      <c r="H1194" s="9"/>
      <c r="I1194" s="10"/>
    </row>
    <row r="1195" spans="1:11">
      <c r="A1195" s="2" t="s">
        <v>286</v>
      </c>
      <c r="B1195" s="2" t="str">
        <f>ESTRUCTURA!A97</f>
        <v>02.04.03.06</v>
      </c>
      <c r="C1195" s="2" t="s">
        <v>614</v>
      </c>
      <c r="D1195" s="2"/>
      <c r="E1195" s="2"/>
      <c r="F1195" s="2"/>
      <c r="G1195" s="2"/>
      <c r="H1195" s="286"/>
      <c r="I1195" s="307"/>
    </row>
    <row r="1196" spans="1:11">
      <c r="A1196" s="2" t="s">
        <v>287</v>
      </c>
      <c r="B1196" s="2" t="s">
        <v>323</v>
      </c>
      <c r="C1196" s="4" t="s">
        <v>289</v>
      </c>
      <c r="D1196" s="5">
        <v>100</v>
      </c>
      <c r="E1196" s="4" t="s">
        <v>290</v>
      </c>
      <c r="F1196" s="5">
        <f>D1196</f>
        <v>100</v>
      </c>
      <c r="G1196" s="2" t="s">
        <v>291</v>
      </c>
      <c r="H1196" s="9"/>
      <c r="I1196" s="88" t="s">
        <v>153</v>
      </c>
      <c r="J1196" s="6">
        <f>J1201+J1205+J1208</f>
        <v>19.240000000000002</v>
      </c>
    </row>
    <row r="1197" spans="1:11">
      <c r="A1197" s="2" t="s">
        <v>292</v>
      </c>
      <c r="B1197" s="2" t="s">
        <v>293</v>
      </c>
      <c r="F1197" s="4" t="s">
        <v>127</v>
      </c>
      <c r="G1197" s="4" t="s">
        <v>294</v>
      </c>
      <c r="H1197" s="314" t="s">
        <v>295</v>
      </c>
      <c r="I1197" s="88" t="s">
        <v>296</v>
      </c>
      <c r="J1197" s="4" t="s">
        <v>297</v>
      </c>
    </row>
    <row r="1198" spans="1:11">
      <c r="B1198" s="7" t="s">
        <v>298</v>
      </c>
      <c r="H1198" s="9"/>
      <c r="I1198" s="10"/>
    </row>
    <row r="1199" spans="1:11">
      <c r="B1199" t="s">
        <v>659</v>
      </c>
      <c r="F1199" s="8" t="s">
        <v>300</v>
      </c>
      <c r="G1199" s="9">
        <v>1</v>
      </c>
      <c r="H1199" s="9">
        <f>ROUND(G1199*8/$D$1196,4)</f>
        <v>0.08</v>
      </c>
      <c r="I1199" s="10">
        <v>34.729999999999997</v>
      </c>
      <c r="J1199" s="12">
        <f>ROUND(H1199*I1199,2)</f>
        <v>2.78</v>
      </c>
      <c r="K1199">
        <v>47</v>
      </c>
    </row>
    <row r="1200" spans="1:11">
      <c r="B1200" t="s">
        <v>299</v>
      </c>
      <c r="F1200" s="8" t="s">
        <v>300</v>
      </c>
      <c r="G1200" s="9">
        <v>0.2</v>
      </c>
      <c r="H1200" s="9">
        <f>ROUND(G1200*8/$D$1196,4)</f>
        <v>1.6E-2</v>
      </c>
      <c r="I1200" s="10">
        <v>28.94</v>
      </c>
      <c r="J1200" s="12">
        <f>ROUND(H1200*I1200,2)</f>
        <v>0.46</v>
      </c>
      <c r="K1200">
        <v>47</v>
      </c>
    </row>
    <row r="1201" spans="1:11">
      <c r="F1201" s="8"/>
      <c r="G1201" s="9"/>
      <c r="H1201" s="9"/>
      <c r="I1201" s="10"/>
      <c r="J1201" s="6">
        <f>ROUND(SUM(J1199:J1200),2)</f>
        <v>3.24</v>
      </c>
    </row>
    <row r="1202" spans="1:11">
      <c r="B1202" s="7" t="s">
        <v>303</v>
      </c>
      <c r="F1202" s="8"/>
      <c r="H1202" s="9"/>
      <c r="I1202" s="10"/>
    </row>
    <row r="1203" spans="1:11">
      <c r="B1203" t="s">
        <v>736</v>
      </c>
      <c r="F1203" s="8" t="s">
        <v>142</v>
      </c>
      <c r="H1203" s="9">
        <v>0.05</v>
      </c>
      <c r="I1203" s="10">
        <v>18</v>
      </c>
      <c r="J1203" s="12">
        <f>ROUND(H1203*I1203,2)</f>
        <v>0.9</v>
      </c>
      <c r="K1203">
        <v>60</v>
      </c>
    </row>
    <row r="1204" spans="1:11">
      <c r="B1204" t="s">
        <v>737</v>
      </c>
      <c r="F1204" s="8" t="s">
        <v>447</v>
      </c>
      <c r="H1204" s="9">
        <v>0.1</v>
      </c>
      <c r="I1204" s="10">
        <v>150</v>
      </c>
      <c r="J1204" s="12">
        <f>ROUND(H1204*I1204,2)</f>
        <v>15</v>
      </c>
      <c r="K1204">
        <v>30</v>
      </c>
    </row>
    <row r="1205" spans="1:11">
      <c r="H1205" s="9"/>
      <c r="I1205" s="10"/>
      <c r="J1205" s="6">
        <f>ROUND(SUM(J1203:J1204),2)</f>
        <v>15.9</v>
      </c>
    </row>
    <row r="1206" spans="1:11">
      <c r="B1206" s="7" t="s">
        <v>327</v>
      </c>
      <c r="H1206" s="9"/>
      <c r="I1206" s="10"/>
    </row>
    <row r="1207" spans="1:11">
      <c r="B1207" t="s">
        <v>319</v>
      </c>
      <c r="F1207" s="8" t="s">
        <v>320</v>
      </c>
      <c r="H1207" s="9">
        <v>3</v>
      </c>
      <c r="I1207" s="10">
        <f>J1201</f>
        <v>3.24</v>
      </c>
      <c r="J1207" s="12">
        <f>ROUND(H1207%*I1207,2)</f>
        <v>0.1</v>
      </c>
      <c r="K1207">
        <v>37</v>
      </c>
    </row>
    <row r="1208" spans="1:11">
      <c r="A1208" s="14"/>
      <c r="B1208" s="14"/>
      <c r="C1208" s="14"/>
      <c r="D1208" s="14"/>
      <c r="E1208" s="14"/>
      <c r="F1208" s="14"/>
      <c r="G1208" s="14"/>
      <c r="H1208" s="45"/>
      <c r="I1208" s="46"/>
      <c r="J1208" s="16">
        <f>ROUND(SUM(J1207),2)</f>
        <v>0.1</v>
      </c>
    </row>
    <row r="1209" spans="1:11">
      <c r="F1209" s="8"/>
      <c r="H1209" s="9"/>
      <c r="I1209" s="10"/>
      <c r="J1209" s="12"/>
    </row>
    <row r="1210" spans="1:11">
      <c r="A1210" s="2" t="s">
        <v>286</v>
      </c>
      <c r="B1210" s="2" t="str">
        <f>ESTRUCTURA!A99</f>
        <v>02.04.04.01</v>
      </c>
      <c r="C1210" s="2" t="s">
        <v>638</v>
      </c>
      <c r="D1210" s="2"/>
      <c r="E1210" s="2"/>
      <c r="F1210" s="2"/>
      <c r="G1210" s="2"/>
      <c r="H1210" s="286"/>
      <c r="I1210" s="307"/>
    </row>
    <row r="1211" spans="1:11">
      <c r="A1211" s="2" t="s">
        <v>287</v>
      </c>
      <c r="B1211" s="2" t="s">
        <v>288</v>
      </c>
      <c r="C1211" s="4" t="s">
        <v>289</v>
      </c>
      <c r="D1211" s="5">
        <v>12</v>
      </c>
      <c r="E1211" s="4" t="s">
        <v>290</v>
      </c>
      <c r="F1211" s="5">
        <f>D1211</f>
        <v>12</v>
      </c>
      <c r="G1211" s="2" t="s">
        <v>291</v>
      </c>
      <c r="H1211" s="9"/>
      <c r="I1211" s="88" t="s">
        <v>142</v>
      </c>
      <c r="J1211" s="6">
        <f>J1218+J1224+J1227</f>
        <v>84.679999999999993</v>
      </c>
    </row>
    <row r="1212" spans="1:11">
      <c r="A1212" s="2" t="s">
        <v>292</v>
      </c>
      <c r="B1212" s="2" t="s">
        <v>293</v>
      </c>
      <c r="F1212" s="4" t="s">
        <v>127</v>
      </c>
      <c r="G1212" s="4" t="s">
        <v>294</v>
      </c>
      <c r="H1212" s="314" t="s">
        <v>295</v>
      </c>
      <c r="I1212" s="88" t="s">
        <v>296</v>
      </c>
      <c r="J1212" s="4" t="s">
        <v>297</v>
      </c>
    </row>
    <row r="1213" spans="1:11">
      <c r="B1213" s="7" t="s">
        <v>298</v>
      </c>
      <c r="H1213" s="9"/>
      <c r="I1213" s="10"/>
    </row>
    <row r="1214" spans="1:11">
      <c r="B1214" t="s">
        <v>659</v>
      </c>
      <c r="F1214" s="8" t="s">
        <v>300</v>
      </c>
      <c r="G1214" s="9">
        <v>0.1</v>
      </c>
      <c r="H1214" s="9">
        <f>ROUND(G1214*8/$D$1211,4)</f>
        <v>6.6699999999999995E-2</v>
      </c>
      <c r="I1214" s="10">
        <v>34.729999999999997</v>
      </c>
      <c r="J1214" s="12">
        <f>ROUND(H1214*I1214,2)</f>
        <v>2.3199999999999998</v>
      </c>
      <c r="K1214">
        <v>47</v>
      </c>
    </row>
    <row r="1215" spans="1:11">
      <c r="B1215" t="s">
        <v>299</v>
      </c>
      <c r="F1215" s="8" t="s">
        <v>300</v>
      </c>
      <c r="G1215" s="9">
        <v>1</v>
      </c>
      <c r="H1215" s="9">
        <f t="shared" ref="H1215:H1217" si="163">ROUND(G1215*8/$D$1211,4)</f>
        <v>0.66669999999999996</v>
      </c>
      <c r="I1215" s="10">
        <v>28.94</v>
      </c>
      <c r="J1215" s="12">
        <f t="shared" ref="J1215:J1217" si="164">ROUND(H1215*I1215,2)</f>
        <v>19.29</v>
      </c>
      <c r="K1215">
        <v>47</v>
      </c>
    </row>
    <row r="1216" spans="1:11">
      <c r="B1216" t="s">
        <v>301</v>
      </c>
      <c r="F1216" s="8" t="s">
        <v>300</v>
      </c>
      <c r="G1216" s="9">
        <v>1</v>
      </c>
      <c r="H1216" s="9">
        <f t="shared" si="163"/>
        <v>0.66669999999999996</v>
      </c>
      <c r="I1216" s="10">
        <v>22.66</v>
      </c>
      <c r="J1216" s="12">
        <f t="shared" si="164"/>
        <v>15.11</v>
      </c>
      <c r="K1216">
        <v>47</v>
      </c>
    </row>
    <row r="1217" spans="1:11">
      <c r="B1217" t="s">
        <v>302</v>
      </c>
      <c r="F1217" s="8" t="s">
        <v>300</v>
      </c>
      <c r="G1217" s="9">
        <v>0.75</v>
      </c>
      <c r="H1217" s="9">
        <f t="shared" si="163"/>
        <v>0.5</v>
      </c>
      <c r="I1217" s="10">
        <v>20.51</v>
      </c>
      <c r="J1217" s="12">
        <f t="shared" si="164"/>
        <v>10.26</v>
      </c>
      <c r="K1217">
        <v>47</v>
      </c>
    </row>
    <row r="1218" spans="1:11">
      <c r="H1218" s="9"/>
      <c r="I1218" s="10"/>
      <c r="J1218" s="6">
        <f>ROUND(SUM(J1214:J1217),2)</f>
        <v>46.98</v>
      </c>
    </row>
    <row r="1219" spans="1:11">
      <c r="B1219" s="7" t="s">
        <v>303</v>
      </c>
      <c r="F1219" s="8"/>
      <c r="H1219" s="9"/>
      <c r="I1219" s="10"/>
    </row>
    <row r="1220" spans="1:11">
      <c r="B1220" t="s">
        <v>695</v>
      </c>
      <c r="F1220" s="8" t="s">
        <v>305</v>
      </c>
      <c r="H1220" s="9">
        <v>0.1</v>
      </c>
      <c r="I1220" s="10">
        <v>2.64</v>
      </c>
      <c r="J1220" s="12">
        <f>ROUND(H1220*I1220,2)</f>
        <v>0.26</v>
      </c>
      <c r="K1220">
        <v>2</v>
      </c>
    </row>
    <row r="1221" spans="1:11">
      <c r="B1221" t="s">
        <v>733</v>
      </c>
      <c r="F1221" s="8" t="s">
        <v>305</v>
      </c>
      <c r="H1221" s="9">
        <v>0.2</v>
      </c>
      <c r="I1221" s="10">
        <v>4.16</v>
      </c>
      <c r="J1221" s="12">
        <f t="shared" ref="J1221:J1223" si="165">ROUND(H1221*I1221,2)</f>
        <v>0.83</v>
      </c>
      <c r="K1221">
        <v>2</v>
      </c>
    </row>
    <row r="1222" spans="1:11">
      <c r="B1222" t="s">
        <v>740</v>
      </c>
      <c r="F1222" s="8" t="s">
        <v>158</v>
      </c>
      <c r="H1222" s="9">
        <v>7.0000000000000007E-2</v>
      </c>
      <c r="I1222" s="10">
        <v>43.98</v>
      </c>
      <c r="J1222" s="12">
        <f t="shared" si="165"/>
        <v>3.08</v>
      </c>
      <c r="K1222">
        <v>44</v>
      </c>
    </row>
    <row r="1223" spans="1:11">
      <c r="B1223" t="s">
        <v>317</v>
      </c>
      <c r="F1223" s="8" t="s">
        <v>314</v>
      </c>
      <c r="H1223" s="9">
        <v>5.5380000000000003</v>
      </c>
      <c r="I1223" s="10">
        <v>5.8</v>
      </c>
      <c r="J1223" s="12">
        <f t="shared" si="165"/>
        <v>32.119999999999997</v>
      </c>
      <c r="K1223">
        <v>43</v>
      </c>
    </row>
    <row r="1224" spans="1:11">
      <c r="H1224" s="9"/>
      <c r="I1224" s="10"/>
      <c r="J1224" s="6">
        <f>ROUND(SUM(J1220:J1223),2)</f>
        <v>36.29</v>
      </c>
    </row>
    <row r="1225" spans="1:11">
      <c r="B1225" s="7" t="s">
        <v>327</v>
      </c>
      <c r="H1225" s="9"/>
      <c r="I1225" s="10"/>
    </row>
    <row r="1226" spans="1:11">
      <c r="B1226" t="s">
        <v>319</v>
      </c>
      <c r="F1226" s="8" t="s">
        <v>320</v>
      </c>
      <c r="H1226" s="9">
        <v>3</v>
      </c>
      <c r="I1226" s="10">
        <f>J1218</f>
        <v>46.98</v>
      </c>
      <c r="J1226" s="12">
        <f>ROUND(H1226%*I1226,2)</f>
        <v>1.41</v>
      </c>
      <c r="K1226">
        <v>37</v>
      </c>
    </row>
    <row r="1227" spans="1:11">
      <c r="A1227" s="14"/>
      <c r="B1227" s="14"/>
      <c r="C1227" s="14"/>
      <c r="D1227" s="14"/>
      <c r="E1227" s="14"/>
      <c r="F1227" s="14"/>
      <c r="G1227" s="14"/>
      <c r="H1227" s="14"/>
      <c r="I1227" s="46"/>
      <c r="J1227" s="16">
        <f>ROUND(SUM(J1226:J1226),2)</f>
        <v>1.41</v>
      </c>
    </row>
    <row r="1228" spans="1:11">
      <c r="I1228" s="10"/>
    </row>
    <row r="1229" spans="1:11">
      <c r="A1229" s="2" t="s">
        <v>286</v>
      </c>
      <c r="B1229" s="2" t="str">
        <f>ESTRUCTURA!A100</f>
        <v>02.04.04.02</v>
      </c>
      <c r="C1229" s="2" t="s">
        <v>640</v>
      </c>
      <c r="D1229" s="2"/>
      <c r="E1229" s="2"/>
      <c r="F1229" s="2"/>
      <c r="G1229" s="2"/>
      <c r="H1229" s="2"/>
      <c r="I1229" s="307"/>
    </row>
    <row r="1230" spans="1:11">
      <c r="A1230" s="2" t="s">
        <v>287</v>
      </c>
      <c r="B1230" s="2" t="s">
        <v>684</v>
      </c>
      <c r="C1230" s="4" t="s">
        <v>289</v>
      </c>
      <c r="D1230" s="5">
        <v>280</v>
      </c>
      <c r="E1230" s="4" t="s">
        <v>290</v>
      </c>
      <c r="F1230" s="5">
        <f>D1230</f>
        <v>280</v>
      </c>
      <c r="G1230" s="2" t="s">
        <v>291</v>
      </c>
      <c r="I1230" s="88" t="s">
        <v>305</v>
      </c>
      <c r="J1230" s="6">
        <f>J1237+J1240+J1243</f>
        <v>7.5200000000000005</v>
      </c>
    </row>
    <row r="1231" spans="1:11">
      <c r="A1231" s="2" t="s">
        <v>292</v>
      </c>
      <c r="B1231" s="2" t="s">
        <v>293</v>
      </c>
      <c r="F1231" s="4" t="s">
        <v>127</v>
      </c>
      <c r="G1231" s="4" t="s">
        <v>294</v>
      </c>
      <c r="H1231" s="4" t="s">
        <v>295</v>
      </c>
      <c r="I1231" s="88" t="s">
        <v>296</v>
      </c>
      <c r="J1231" s="4" t="s">
        <v>297</v>
      </c>
    </row>
    <row r="1232" spans="1:11">
      <c r="B1232" s="7" t="s">
        <v>298</v>
      </c>
      <c r="I1232" s="10"/>
    </row>
    <row r="1233" spans="1:11">
      <c r="B1233" t="s">
        <v>659</v>
      </c>
      <c r="F1233" s="8" t="s">
        <v>300</v>
      </c>
      <c r="G1233" s="9">
        <v>0.1</v>
      </c>
      <c r="H1233" s="9">
        <f>ROUND(G1233*8/$D$1230,4)</f>
        <v>2.8999999999999998E-3</v>
      </c>
      <c r="I1233" s="10">
        <v>34.729999999999997</v>
      </c>
      <c r="J1233" s="12">
        <f>ROUND(H1233*I1233,2)</f>
        <v>0.1</v>
      </c>
      <c r="K1233">
        <v>47</v>
      </c>
    </row>
    <row r="1234" spans="1:11">
      <c r="B1234" t="s">
        <v>299</v>
      </c>
      <c r="F1234" s="8" t="s">
        <v>300</v>
      </c>
      <c r="G1234" s="9">
        <v>1</v>
      </c>
      <c r="H1234" s="9">
        <f t="shared" ref="H1234:H1236" si="166">ROUND(G1234*8/$D$1230,4)</f>
        <v>2.86E-2</v>
      </c>
      <c r="I1234" s="10">
        <v>28.94</v>
      </c>
      <c r="J1234" s="12">
        <f t="shared" ref="J1234:J1236" si="167">ROUND(H1234*I1234,2)</f>
        <v>0.83</v>
      </c>
      <c r="K1234">
        <v>47</v>
      </c>
    </row>
    <row r="1235" spans="1:11">
      <c r="B1235" t="s">
        <v>301</v>
      </c>
      <c r="F1235" s="8" t="s">
        <v>300</v>
      </c>
      <c r="G1235" s="9">
        <v>1</v>
      </c>
      <c r="H1235" s="9">
        <f t="shared" si="166"/>
        <v>2.86E-2</v>
      </c>
      <c r="I1235" s="10">
        <v>22.66</v>
      </c>
      <c r="J1235" s="12">
        <f t="shared" si="167"/>
        <v>0.65</v>
      </c>
      <c r="K1235">
        <v>47</v>
      </c>
    </row>
    <row r="1236" spans="1:11">
      <c r="B1236" t="s">
        <v>302</v>
      </c>
      <c r="F1236" s="8" t="s">
        <v>300</v>
      </c>
      <c r="G1236" s="9">
        <v>1</v>
      </c>
      <c r="H1236" s="9">
        <f t="shared" si="166"/>
        <v>2.86E-2</v>
      </c>
      <c r="I1236" s="10">
        <v>20.51</v>
      </c>
      <c r="J1236" s="12">
        <f t="shared" si="167"/>
        <v>0.59</v>
      </c>
      <c r="K1236">
        <v>47</v>
      </c>
    </row>
    <row r="1237" spans="1:11">
      <c r="H1237" s="9"/>
      <c r="I1237" s="10"/>
      <c r="J1237" s="6">
        <f>ROUND(SUM(J1233:J1236),2)</f>
        <v>2.17</v>
      </c>
    </row>
    <row r="1238" spans="1:11">
      <c r="B1238" s="7" t="s">
        <v>303</v>
      </c>
      <c r="F1238" s="8"/>
      <c r="H1238" s="9"/>
      <c r="I1238" s="10"/>
    </row>
    <row r="1239" spans="1:11">
      <c r="B1239" t="s">
        <v>741</v>
      </c>
      <c r="F1239" s="8" t="s">
        <v>305</v>
      </c>
      <c r="H1239" s="9">
        <v>1.05</v>
      </c>
      <c r="I1239" s="10">
        <v>5.03</v>
      </c>
      <c r="J1239" s="12">
        <f t="shared" ref="J1239" si="168">ROUND(H1239*I1239,2)</f>
        <v>5.28</v>
      </c>
      <c r="K1239">
        <v>2</v>
      </c>
    </row>
    <row r="1240" spans="1:11">
      <c r="H1240" s="9"/>
      <c r="I1240" s="10"/>
      <c r="J1240" s="6">
        <f>ROUND(SUM(J1239:J1239),2)</f>
        <v>5.28</v>
      </c>
    </row>
    <row r="1241" spans="1:11">
      <c r="B1241" s="7" t="s">
        <v>327</v>
      </c>
      <c r="H1241" s="9"/>
      <c r="I1241" s="10"/>
    </row>
    <row r="1242" spans="1:11">
      <c r="B1242" t="s">
        <v>319</v>
      </c>
      <c r="F1242" s="8" t="s">
        <v>320</v>
      </c>
      <c r="H1242" s="9">
        <v>3</v>
      </c>
      <c r="I1242" s="10">
        <f>J1237</f>
        <v>2.17</v>
      </c>
      <c r="J1242" s="12">
        <f>ROUND(H1242%*I1242,2)</f>
        <v>7.0000000000000007E-2</v>
      </c>
      <c r="K1242">
        <v>37</v>
      </c>
    </row>
    <row r="1243" spans="1:11">
      <c r="A1243" s="14"/>
      <c r="B1243" s="14"/>
      <c r="C1243" s="14"/>
      <c r="D1243" s="14"/>
      <c r="E1243" s="14"/>
      <c r="F1243" s="14"/>
      <c r="G1243" s="14"/>
      <c r="H1243" s="45"/>
      <c r="I1243" s="46"/>
      <c r="J1243" s="16">
        <f>ROUND(SUM(J1242:J1242),2)</f>
        <v>7.0000000000000007E-2</v>
      </c>
    </row>
    <row r="1244" spans="1:11">
      <c r="H1244" s="9"/>
      <c r="I1244" s="10"/>
    </row>
    <row r="1245" spans="1:11">
      <c r="A1245" s="2" t="s">
        <v>286</v>
      </c>
      <c r="B1245" s="31" t="str">
        <f>ESTRUCTURA!A101</f>
        <v>02.04.04.03</v>
      </c>
      <c r="C1245" s="2" t="s">
        <v>610</v>
      </c>
      <c r="D1245" s="2"/>
      <c r="E1245" s="2"/>
      <c r="F1245" s="2"/>
      <c r="G1245" s="2"/>
      <c r="H1245" s="286"/>
      <c r="I1245" s="307"/>
    </row>
    <row r="1246" spans="1:11">
      <c r="A1246" s="2" t="s">
        <v>287</v>
      </c>
      <c r="B1246" s="2" t="s">
        <v>288</v>
      </c>
      <c r="C1246" s="4" t="s">
        <v>289</v>
      </c>
      <c r="D1246" s="5">
        <v>250</v>
      </c>
      <c r="E1246" s="4" t="s">
        <v>290</v>
      </c>
      <c r="F1246" s="5">
        <f>D1246</f>
        <v>250</v>
      </c>
      <c r="G1246" s="2" t="s">
        <v>291</v>
      </c>
      <c r="H1246" s="9"/>
      <c r="I1246" s="88" t="s">
        <v>142</v>
      </c>
      <c r="J1246" s="6">
        <f>J1250+J1253+J1256</f>
        <v>2.95</v>
      </c>
    </row>
    <row r="1247" spans="1:11">
      <c r="A1247" s="2" t="s">
        <v>292</v>
      </c>
      <c r="B1247" s="2" t="s">
        <v>293</v>
      </c>
      <c r="F1247" s="4" t="s">
        <v>127</v>
      </c>
      <c r="G1247" s="4" t="s">
        <v>294</v>
      </c>
      <c r="H1247" s="314" t="s">
        <v>295</v>
      </c>
      <c r="I1247" s="88" t="s">
        <v>296</v>
      </c>
      <c r="J1247" s="4" t="s">
        <v>297</v>
      </c>
    </row>
    <row r="1248" spans="1:11">
      <c r="B1248" s="7" t="s">
        <v>298</v>
      </c>
      <c r="H1248" s="9"/>
      <c r="I1248" s="10"/>
    </row>
    <row r="1249" spans="1:11">
      <c r="B1249" t="s">
        <v>301</v>
      </c>
      <c r="F1249" s="8" t="s">
        <v>300</v>
      </c>
      <c r="G1249" s="9">
        <v>1</v>
      </c>
      <c r="H1249" s="9">
        <f>ROUND(G1249*8/$D$1246,4)</f>
        <v>3.2000000000000001E-2</v>
      </c>
      <c r="I1249" s="10">
        <v>22.66</v>
      </c>
      <c r="J1249" s="12">
        <f>ROUND(H1249*I1249,2)</f>
        <v>0.73</v>
      </c>
      <c r="K1249">
        <v>47</v>
      </c>
    </row>
    <row r="1250" spans="1:11">
      <c r="F1250" s="8"/>
      <c r="G1250" s="9"/>
      <c r="H1250" s="9"/>
      <c r="I1250" s="10"/>
      <c r="J1250" s="6">
        <f>ROUND(SUM(J1249:J1249),2)</f>
        <v>0.73</v>
      </c>
    </row>
    <row r="1251" spans="1:11">
      <c r="B1251" s="7" t="s">
        <v>303</v>
      </c>
      <c r="H1251" s="9"/>
      <c r="I1251" s="10"/>
    </row>
    <row r="1252" spans="1:11">
      <c r="B1252" t="s">
        <v>735</v>
      </c>
      <c r="F1252" s="8" t="s">
        <v>447</v>
      </c>
      <c r="H1252" s="9">
        <v>0.05</v>
      </c>
      <c r="I1252" s="10">
        <v>43.9</v>
      </c>
      <c r="J1252" s="12">
        <f>ROUND(H1252*I1252,2)</f>
        <v>2.2000000000000002</v>
      </c>
      <c r="K1252">
        <v>30</v>
      </c>
    </row>
    <row r="1253" spans="1:11">
      <c r="H1253" s="9"/>
      <c r="I1253" s="10"/>
      <c r="J1253" s="6">
        <f>ROUND(SUM(J1252),2)</f>
        <v>2.2000000000000002</v>
      </c>
    </row>
    <row r="1254" spans="1:11">
      <c r="B1254" s="7" t="s">
        <v>327</v>
      </c>
      <c r="H1254" s="9"/>
      <c r="I1254" s="10"/>
    </row>
    <row r="1255" spans="1:11">
      <c r="B1255" t="s">
        <v>319</v>
      </c>
      <c r="F1255" s="8" t="s">
        <v>320</v>
      </c>
      <c r="H1255" s="9">
        <v>3</v>
      </c>
      <c r="I1255" s="10">
        <f>J1250</f>
        <v>0.73</v>
      </c>
      <c r="J1255" s="12">
        <f>ROUND(H1255%*I1255,2)</f>
        <v>0.02</v>
      </c>
      <c r="K1255">
        <v>37</v>
      </c>
    </row>
    <row r="1256" spans="1:11">
      <c r="A1256" s="14"/>
      <c r="B1256" s="14"/>
      <c r="C1256" s="14"/>
      <c r="D1256" s="14"/>
      <c r="E1256" s="14"/>
      <c r="F1256" s="14"/>
      <c r="G1256" s="14"/>
      <c r="H1256" s="45"/>
      <c r="I1256" s="46"/>
      <c r="J1256" s="16">
        <f>ROUND(SUM(J1255),2)</f>
        <v>0.02</v>
      </c>
    </row>
    <row r="1257" spans="1:11">
      <c r="H1257" s="9"/>
      <c r="I1257" s="10"/>
    </row>
    <row r="1258" spans="1:11">
      <c r="A1258" s="31" t="s">
        <v>286</v>
      </c>
      <c r="B1258" s="31" t="str">
        <f>ESTRUCTURA!A102</f>
        <v>02.04.04.04</v>
      </c>
      <c r="C1258" s="31" t="s">
        <v>643</v>
      </c>
      <c r="D1258" s="31"/>
      <c r="H1258" s="9"/>
      <c r="I1258" s="10"/>
    </row>
    <row r="1259" spans="1:11">
      <c r="A1259" s="31" t="s">
        <v>287</v>
      </c>
      <c r="B1259" s="31" t="s">
        <v>425</v>
      </c>
      <c r="C1259" s="32" t="s">
        <v>289</v>
      </c>
      <c r="D1259" s="33">
        <v>30</v>
      </c>
      <c r="E1259" s="32" t="s">
        <v>290</v>
      </c>
      <c r="F1259" s="33">
        <f>D1259</f>
        <v>30</v>
      </c>
      <c r="G1259" s="31" t="s">
        <v>291</v>
      </c>
      <c r="H1259" s="9"/>
      <c r="I1259" s="305" t="s">
        <v>212</v>
      </c>
      <c r="J1259" s="34">
        <f>J1266+J1271+J1275</f>
        <v>445.67</v>
      </c>
    </row>
    <row r="1260" spans="1:11">
      <c r="A1260" s="31" t="s">
        <v>292</v>
      </c>
      <c r="B1260" s="31" t="s">
        <v>293</v>
      </c>
      <c r="F1260" s="32" t="s">
        <v>127</v>
      </c>
      <c r="G1260" s="32" t="s">
        <v>294</v>
      </c>
      <c r="H1260" s="315" t="s">
        <v>295</v>
      </c>
      <c r="I1260" s="305" t="s">
        <v>296</v>
      </c>
      <c r="J1260" s="32" t="s">
        <v>297</v>
      </c>
    </row>
    <row r="1261" spans="1:11">
      <c r="B1261" s="35" t="s">
        <v>298</v>
      </c>
      <c r="H1261" s="9"/>
      <c r="I1261" s="10"/>
    </row>
    <row r="1262" spans="1:11">
      <c r="B1262" t="s">
        <v>659</v>
      </c>
      <c r="F1262" s="8" t="s">
        <v>300</v>
      </c>
      <c r="G1262" s="9">
        <v>0.1</v>
      </c>
      <c r="H1262" s="9">
        <f>ROUND(G1262*8/$D$1259,4)</f>
        <v>2.6700000000000002E-2</v>
      </c>
      <c r="I1262" s="10">
        <v>34.729999999999997</v>
      </c>
      <c r="J1262" s="12">
        <f>ROUND(H1262*I1262,2)</f>
        <v>0.93</v>
      </c>
      <c r="K1262">
        <v>47</v>
      </c>
    </row>
    <row r="1263" spans="1:11">
      <c r="B1263" t="s">
        <v>299</v>
      </c>
      <c r="F1263" s="8" t="s">
        <v>300</v>
      </c>
      <c r="G1263" s="9">
        <v>2</v>
      </c>
      <c r="H1263" s="9">
        <f>ROUND(G1263*8/$D$1259,4)</f>
        <v>0.5333</v>
      </c>
      <c r="I1263" s="10">
        <v>28.94</v>
      </c>
      <c r="J1263" s="12">
        <f>ROUND(H1263*I1263,2)</f>
        <v>15.43</v>
      </c>
      <c r="K1263">
        <v>47</v>
      </c>
    </row>
    <row r="1264" spans="1:11">
      <c r="B1264" t="s">
        <v>301</v>
      </c>
      <c r="F1264" s="8" t="s">
        <v>300</v>
      </c>
      <c r="G1264" s="9">
        <v>1</v>
      </c>
      <c r="H1264" s="9">
        <f>ROUND(G1264*8/$D$1259,4)</f>
        <v>0.26669999999999999</v>
      </c>
      <c r="I1264" s="10">
        <v>22.66</v>
      </c>
      <c r="J1264" s="12">
        <f>ROUND(H1264*I1264,2)</f>
        <v>6.04</v>
      </c>
      <c r="K1264">
        <v>47</v>
      </c>
    </row>
    <row r="1265" spans="1:11">
      <c r="B1265" t="s">
        <v>302</v>
      </c>
      <c r="F1265" s="8" t="s">
        <v>300</v>
      </c>
      <c r="G1265" s="9">
        <v>4</v>
      </c>
      <c r="H1265" s="9">
        <f>ROUND(G1265*8/$D$1259,4)</f>
        <v>1.0667</v>
      </c>
      <c r="I1265" s="10">
        <v>20.51</v>
      </c>
      <c r="J1265" s="12">
        <f>ROUND(H1265*I1265,2)</f>
        <v>21.88</v>
      </c>
      <c r="K1265">
        <v>47</v>
      </c>
    </row>
    <row r="1266" spans="1:11">
      <c r="F1266" s="8"/>
      <c r="G1266" s="9"/>
      <c r="H1266" s="9"/>
      <c r="I1266" s="10"/>
      <c r="J1266" s="34">
        <f>ROUND(SUM(J1262:J1265),2)</f>
        <v>44.28</v>
      </c>
    </row>
    <row r="1267" spans="1:11">
      <c r="B1267" s="35" t="s">
        <v>662</v>
      </c>
      <c r="F1267" s="8"/>
      <c r="G1267" s="9"/>
      <c r="H1267" s="9"/>
      <c r="I1267" s="10"/>
      <c r="J1267" s="12"/>
    </row>
    <row r="1268" spans="1:11">
      <c r="B1268" s="184" t="s">
        <v>728</v>
      </c>
      <c r="F1268" s="8" t="s">
        <v>212</v>
      </c>
      <c r="H1268" s="9">
        <v>0.1</v>
      </c>
      <c r="I1268" s="10">
        <v>24.52</v>
      </c>
      <c r="J1268" s="12">
        <f>ROUND(H1268*I1268,2)</f>
        <v>2.4500000000000002</v>
      </c>
      <c r="K1268">
        <v>21</v>
      </c>
    </row>
    <row r="1269" spans="1:11">
      <c r="B1269" s="184" t="s">
        <v>729</v>
      </c>
      <c r="F1269" s="8" t="s">
        <v>212</v>
      </c>
      <c r="H1269" s="9">
        <v>1.02</v>
      </c>
      <c r="I1269" s="10">
        <v>358</v>
      </c>
      <c r="J1269" s="12">
        <f>ROUND(H1269*I1269,2)</f>
        <v>365.16</v>
      </c>
      <c r="K1269">
        <v>80</v>
      </c>
    </row>
    <row r="1270" spans="1:11">
      <c r="B1270" s="184" t="s">
        <v>730</v>
      </c>
      <c r="F1270" s="8" t="s">
        <v>316</v>
      </c>
      <c r="H1270" s="9">
        <v>1.02</v>
      </c>
      <c r="I1270" s="10">
        <v>30</v>
      </c>
      <c r="J1270" s="12">
        <f>ROUND(H1270*I1270,2)</f>
        <v>30.6</v>
      </c>
      <c r="K1270">
        <v>39</v>
      </c>
    </row>
    <row r="1271" spans="1:11">
      <c r="F1271" s="8"/>
      <c r="H1271" s="9"/>
      <c r="I1271" s="10"/>
      <c r="J1271" s="34">
        <f>ROUND(SUM(J1268:J1270),2)</f>
        <v>398.21</v>
      </c>
    </row>
    <row r="1272" spans="1:11">
      <c r="B1272" s="35" t="s">
        <v>318</v>
      </c>
      <c r="H1272" s="9"/>
      <c r="I1272" s="10"/>
    </row>
    <row r="1273" spans="1:11">
      <c r="B1273" t="s">
        <v>319</v>
      </c>
      <c r="F1273" s="8" t="s">
        <v>320</v>
      </c>
      <c r="H1273" s="9">
        <v>3</v>
      </c>
      <c r="I1273" s="10">
        <f>J1266</f>
        <v>44.28</v>
      </c>
      <c r="J1273" s="12">
        <f>ROUND(H1273%*I1273,2)</f>
        <v>1.33</v>
      </c>
      <c r="K1273">
        <v>37</v>
      </c>
    </row>
    <row r="1274" spans="1:11">
      <c r="B1274" s="184" t="s">
        <v>731</v>
      </c>
      <c r="F1274" s="8" t="s">
        <v>347</v>
      </c>
      <c r="G1274" s="9">
        <v>1</v>
      </c>
      <c r="H1274" s="9">
        <f>ROUND(G1274*8/$D$1259,4)</f>
        <v>0.26669999999999999</v>
      </c>
      <c r="I1274" s="10">
        <v>6.93</v>
      </c>
      <c r="J1274" s="12">
        <f>ROUND(H1274*I1274,2)</f>
        <v>1.85</v>
      </c>
      <c r="K1274">
        <v>49</v>
      </c>
    </row>
    <row r="1275" spans="1:11">
      <c r="A1275" s="14"/>
      <c r="B1275" s="14"/>
      <c r="C1275" s="14"/>
      <c r="D1275" s="14"/>
      <c r="E1275" s="14"/>
      <c r="F1275" s="14"/>
      <c r="G1275" s="14"/>
      <c r="H1275" s="45"/>
      <c r="I1275" s="46"/>
      <c r="J1275" s="36">
        <f>ROUND(SUM(J1273:J1274),2)</f>
        <v>3.18</v>
      </c>
    </row>
    <row r="1276" spans="1:11">
      <c r="H1276" s="9"/>
      <c r="I1276" s="10"/>
      <c r="J1276" s="34"/>
    </row>
    <row r="1277" spans="1:11">
      <c r="A1277" s="2" t="s">
        <v>286</v>
      </c>
      <c r="B1277" s="2" t="str">
        <f>ESTRUCTURA!A103</f>
        <v>02.04.04.05</v>
      </c>
      <c r="C1277" s="2" t="s">
        <v>614</v>
      </c>
      <c r="D1277" s="2"/>
      <c r="E1277" s="2"/>
      <c r="F1277" s="2"/>
      <c r="G1277" s="2"/>
      <c r="H1277" s="286"/>
      <c r="I1277" s="307"/>
    </row>
    <row r="1278" spans="1:11">
      <c r="A1278" s="2" t="s">
        <v>287</v>
      </c>
      <c r="B1278" s="2" t="s">
        <v>323</v>
      </c>
      <c r="C1278" s="4" t="s">
        <v>289</v>
      </c>
      <c r="D1278" s="5">
        <v>100</v>
      </c>
      <c r="E1278" s="4" t="s">
        <v>290</v>
      </c>
      <c r="F1278" s="5">
        <f>D1278</f>
        <v>100</v>
      </c>
      <c r="G1278" s="2" t="s">
        <v>291</v>
      </c>
      <c r="H1278" s="9"/>
      <c r="I1278" s="88" t="s">
        <v>153</v>
      </c>
      <c r="J1278" s="6">
        <f>J1283+J1287+J1290</f>
        <v>19.240000000000002</v>
      </c>
    </row>
    <row r="1279" spans="1:11">
      <c r="A1279" s="2" t="s">
        <v>292</v>
      </c>
      <c r="B1279" s="2" t="s">
        <v>293</v>
      </c>
      <c r="F1279" s="4" t="s">
        <v>127</v>
      </c>
      <c r="G1279" s="4" t="s">
        <v>294</v>
      </c>
      <c r="H1279" s="314" t="s">
        <v>295</v>
      </c>
      <c r="I1279" s="88" t="s">
        <v>296</v>
      </c>
      <c r="J1279" s="4" t="s">
        <v>297</v>
      </c>
    </row>
    <row r="1280" spans="1:11">
      <c r="B1280" s="7" t="s">
        <v>298</v>
      </c>
      <c r="H1280" s="9"/>
      <c r="I1280" s="10"/>
    </row>
    <row r="1281" spans="1:18">
      <c r="B1281" t="s">
        <v>659</v>
      </c>
      <c r="F1281" s="8" t="s">
        <v>300</v>
      </c>
      <c r="G1281" s="9">
        <v>1</v>
      </c>
      <c r="H1281" s="9">
        <f>ROUND(G1281*8/$D$1278,4)</f>
        <v>0.08</v>
      </c>
      <c r="I1281" s="10">
        <v>34.729999999999997</v>
      </c>
      <c r="J1281" s="12">
        <f>ROUND(H1281*I1281,2)</f>
        <v>2.78</v>
      </c>
      <c r="K1281">
        <v>47</v>
      </c>
    </row>
    <row r="1282" spans="1:18">
      <c r="B1282" t="s">
        <v>299</v>
      </c>
      <c r="F1282" s="8" t="s">
        <v>300</v>
      </c>
      <c r="G1282" s="9">
        <v>0.2</v>
      </c>
      <c r="H1282" s="9">
        <f>ROUND(G1282*8/$D$1278,4)</f>
        <v>1.6E-2</v>
      </c>
      <c r="I1282" s="10">
        <v>28.94</v>
      </c>
      <c r="J1282" s="12">
        <f>ROUND(H1282*I1282,2)</f>
        <v>0.46</v>
      </c>
      <c r="K1282">
        <v>47</v>
      </c>
    </row>
    <row r="1283" spans="1:18">
      <c r="F1283" s="8"/>
      <c r="G1283" s="9"/>
      <c r="H1283" s="9"/>
      <c r="I1283" s="10"/>
      <c r="J1283" s="6">
        <f>ROUND(SUM(J1281:J1282),2)</f>
        <v>3.24</v>
      </c>
    </row>
    <row r="1284" spans="1:18">
      <c r="B1284" s="7" t="s">
        <v>303</v>
      </c>
      <c r="F1284" s="8"/>
      <c r="H1284" s="9"/>
      <c r="I1284" s="10"/>
    </row>
    <row r="1285" spans="1:18">
      <c r="B1285" t="s">
        <v>736</v>
      </c>
      <c r="F1285" s="8" t="s">
        <v>142</v>
      </c>
      <c r="H1285" s="9">
        <v>0.05</v>
      </c>
      <c r="I1285" s="10">
        <v>18</v>
      </c>
      <c r="J1285" s="12">
        <f>ROUND(H1285*I1285,2)</f>
        <v>0.9</v>
      </c>
      <c r="K1285">
        <v>60</v>
      </c>
    </row>
    <row r="1286" spans="1:18">
      <c r="B1286" t="s">
        <v>737</v>
      </c>
      <c r="F1286" s="8" t="s">
        <v>447</v>
      </c>
      <c r="H1286" s="9">
        <v>0.1</v>
      </c>
      <c r="I1286" s="10">
        <v>150</v>
      </c>
      <c r="J1286" s="12">
        <f>ROUND(H1286*I1286,2)</f>
        <v>15</v>
      </c>
      <c r="K1286">
        <v>30</v>
      </c>
    </row>
    <row r="1287" spans="1:18">
      <c r="H1287" s="9"/>
      <c r="I1287" s="10"/>
      <c r="J1287" s="6">
        <f>ROUND(SUM(J1285:J1286),2)</f>
        <v>15.9</v>
      </c>
    </row>
    <row r="1288" spans="1:18">
      <c r="B1288" s="7" t="s">
        <v>327</v>
      </c>
      <c r="H1288" s="9"/>
      <c r="I1288" s="10"/>
    </row>
    <row r="1289" spans="1:18">
      <c r="B1289" t="s">
        <v>319</v>
      </c>
      <c r="F1289" s="8" t="s">
        <v>320</v>
      </c>
      <c r="H1289" s="9">
        <v>3</v>
      </c>
      <c r="I1289" s="10">
        <f>J1283</f>
        <v>3.24</v>
      </c>
      <c r="J1289" s="12">
        <f>ROUND(H1289%*I1289,2)</f>
        <v>0.1</v>
      </c>
      <c r="K1289">
        <v>37</v>
      </c>
    </row>
    <row r="1290" spans="1:18">
      <c r="A1290" s="14"/>
      <c r="B1290" s="14"/>
      <c r="C1290" s="14"/>
      <c r="D1290" s="14"/>
      <c r="E1290" s="14"/>
      <c r="F1290" s="14"/>
      <c r="G1290" s="14"/>
      <c r="H1290" s="45"/>
      <c r="I1290" s="46"/>
      <c r="J1290" s="16">
        <f>ROUND(SUM(J1289),2)</f>
        <v>0.1</v>
      </c>
    </row>
    <row r="1291" spans="1:18">
      <c r="H1291" s="9"/>
      <c r="I1291" s="10"/>
    </row>
    <row r="1292" spans="1:18">
      <c r="A1292" s="2" t="s">
        <v>286</v>
      </c>
      <c r="B1292" s="2" t="str">
        <f>ESTRUCTURA!A105</f>
        <v>02.04.05.01</v>
      </c>
      <c r="C1292" s="2" t="s">
        <v>84</v>
      </c>
      <c r="D1292" s="2"/>
      <c r="E1292" s="2"/>
      <c r="F1292" s="2"/>
      <c r="G1292" s="2"/>
      <c r="H1292" s="286"/>
      <c r="I1292" s="307"/>
    </row>
    <row r="1293" spans="1:18">
      <c r="A1293" s="2" t="s">
        <v>287</v>
      </c>
      <c r="B1293" s="2" t="s">
        <v>335</v>
      </c>
      <c r="C1293" s="4" t="s">
        <v>289</v>
      </c>
      <c r="D1293" s="5">
        <v>1</v>
      </c>
      <c r="E1293" s="4" t="s">
        <v>290</v>
      </c>
      <c r="F1293" s="5">
        <f>D1293</f>
        <v>1</v>
      </c>
      <c r="G1293" s="2" t="s">
        <v>291</v>
      </c>
      <c r="H1293" s="9"/>
      <c r="I1293" s="88" t="s">
        <v>158</v>
      </c>
      <c r="J1293" s="6">
        <f>J1297</f>
        <v>69.41</v>
      </c>
    </row>
    <row r="1294" spans="1:18">
      <c r="A1294" s="2" t="s">
        <v>292</v>
      </c>
      <c r="B1294" s="2" t="s">
        <v>293</v>
      </c>
      <c r="F1294" s="4" t="s">
        <v>127</v>
      </c>
      <c r="G1294" s="4" t="s">
        <v>294</v>
      </c>
      <c r="H1294" s="314" t="s">
        <v>295</v>
      </c>
      <c r="I1294" s="88" t="s">
        <v>296</v>
      </c>
      <c r="J1294" s="4" t="s">
        <v>297</v>
      </c>
      <c r="R1294" s="290"/>
    </row>
    <row r="1295" spans="1:18">
      <c r="B1295" s="7" t="s">
        <v>303</v>
      </c>
      <c r="H1295" s="9"/>
      <c r="I1295" s="10"/>
    </row>
    <row r="1296" spans="1:18">
      <c r="B1296" t="s">
        <v>84</v>
      </c>
      <c r="F1296" s="8" t="s">
        <v>158</v>
      </c>
      <c r="G1296" s="9"/>
      <c r="H1296" s="9">
        <v>1</v>
      </c>
      <c r="I1296" s="10">
        <v>69.41</v>
      </c>
      <c r="J1296" s="12">
        <f>ROUND(H1296*I1296,2)</f>
        <v>69.41</v>
      </c>
      <c r="K1296">
        <v>39</v>
      </c>
    </row>
    <row r="1297" spans="1:30">
      <c r="A1297" s="14"/>
      <c r="B1297" s="14"/>
      <c r="C1297" s="14"/>
      <c r="D1297" s="14"/>
      <c r="E1297" s="14"/>
      <c r="F1297" s="14"/>
      <c r="G1297" s="14"/>
      <c r="H1297" s="14"/>
      <c r="I1297" s="46"/>
      <c r="J1297" s="16">
        <f>ROUND(SUM(J1296),2)</f>
        <v>69.41</v>
      </c>
    </row>
    <row r="1298" spans="1:30">
      <c r="I1298" s="10"/>
    </row>
    <row r="1299" spans="1:30">
      <c r="A1299" s="2" t="s">
        <v>286</v>
      </c>
      <c r="B1299" s="2" t="str">
        <f>ESTRUCTURA!A107</f>
        <v>02.04.06.01</v>
      </c>
      <c r="C1299" s="2" t="s">
        <v>650</v>
      </c>
      <c r="D1299" s="2"/>
      <c r="I1299" s="10"/>
      <c r="R1299" s="31" t="s">
        <v>343</v>
      </c>
      <c r="S1299" s="290">
        <f>A1303</f>
        <v>100000000001</v>
      </c>
      <c r="T1299" s="31" t="s">
        <v>742</v>
      </c>
      <c r="U1299" s="31"/>
    </row>
    <row r="1300" spans="1:30">
      <c r="A1300" s="2" t="s">
        <v>287</v>
      </c>
      <c r="B1300" s="2" t="s">
        <v>425</v>
      </c>
      <c r="C1300" s="4" t="s">
        <v>289</v>
      </c>
      <c r="D1300" s="5">
        <v>187.5</v>
      </c>
      <c r="E1300" s="4" t="s">
        <v>290</v>
      </c>
      <c r="F1300" s="5">
        <f>D1300</f>
        <v>187.5</v>
      </c>
      <c r="G1300" s="2" t="s">
        <v>291</v>
      </c>
      <c r="I1300" s="88" t="s">
        <v>212</v>
      </c>
      <c r="J1300" s="6">
        <f>J1306</f>
        <v>1480.2</v>
      </c>
      <c r="R1300" s="31" t="s">
        <v>287</v>
      </c>
      <c r="S1300" s="31" t="s">
        <v>288</v>
      </c>
      <c r="T1300" s="32" t="s">
        <v>289</v>
      </c>
      <c r="U1300" s="33">
        <v>10</v>
      </c>
      <c r="V1300" s="32" t="s">
        <v>290</v>
      </c>
      <c r="W1300" s="33">
        <f>U1300</f>
        <v>10</v>
      </c>
      <c r="X1300" s="31" t="s">
        <v>291</v>
      </c>
      <c r="Z1300" s="32" t="s">
        <v>142</v>
      </c>
      <c r="AA1300" s="304">
        <f>AA1306+AA1311+AA1314</f>
        <v>75.42</v>
      </c>
      <c r="AD1300" s="304">
        <f>AD1306+AD1311+AD1314</f>
        <v>75.42</v>
      </c>
    </row>
    <row r="1301" spans="1:30">
      <c r="A1301" s="2" t="s">
        <v>292</v>
      </c>
      <c r="B1301" s="2" t="s">
        <v>293</v>
      </c>
      <c r="F1301" s="4" t="s">
        <v>127</v>
      </c>
      <c r="G1301" s="4" t="s">
        <v>294</v>
      </c>
      <c r="H1301" s="4" t="s">
        <v>295</v>
      </c>
      <c r="I1301" s="88" t="s">
        <v>296</v>
      </c>
      <c r="J1301" s="4" t="s">
        <v>297</v>
      </c>
      <c r="R1301" s="31" t="s">
        <v>292</v>
      </c>
      <c r="S1301" s="31" t="s">
        <v>293</v>
      </c>
      <c r="W1301" s="32" t="s">
        <v>127</v>
      </c>
      <c r="X1301" s="32" t="s">
        <v>294</v>
      </c>
      <c r="Y1301" s="32" t="s">
        <v>295</v>
      </c>
      <c r="Z1301" s="32" t="s">
        <v>296</v>
      </c>
      <c r="AA1301" s="305" t="s">
        <v>297</v>
      </c>
    </row>
    <row r="1302" spans="1:30">
      <c r="B1302" s="7" t="s">
        <v>743</v>
      </c>
      <c r="I1302" s="10"/>
      <c r="S1302" s="35" t="s">
        <v>298</v>
      </c>
      <c r="AA1302" s="10"/>
    </row>
    <row r="1303" spans="1:30">
      <c r="A1303" s="289">
        <v>100000000001</v>
      </c>
      <c r="B1303" t="s">
        <v>742</v>
      </c>
      <c r="F1303" s="8" t="s">
        <v>142</v>
      </c>
      <c r="H1303" s="9">
        <v>6.88</v>
      </c>
      <c r="I1303" s="10">
        <f>AA1300</f>
        <v>75.42</v>
      </c>
      <c r="J1303" s="12">
        <f>ROUND(H1303*I1303,2)</f>
        <v>518.89</v>
      </c>
      <c r="S1303" t="s">
        <v>299</v>
      </c>
      <c r="W1303" s="8" t="s">
        <v>300</v>
      </c>
      <c r="X1303" s="9">
        <v>1</v>
      </c>
      <c r="Y1303" s="9">
        <f>ROUND(X1303*8/$U$1300,4)</f>
        <v>0.8</v>
      </c>
      <c r="Z1303" s="12">
        <v>28.94</v>
      </c>
      <c r="AA1303" s="10">
        <f>ROUND(Y1303*Z1303,2)</f>
        <v>23.15</v>
      </c>
      <c r="AB1303">
        <v>47</v>
      </c>
    </row>
    <row r="1304" spans="1:30">
      <c r="A1304" s="289">
        <v>100000000002</v>
      </c>
      <c r="B1304" t="s">
        <v>744</v>
      </c>
      <c r="F1304" s="8" t="s">
        <v>212</v>
      </c>
      <c r="G1304" s="9"/>
      <c r="H1304" s="9">
        <v>0.95</v>
      </c>
      <c r="I1304" s="10">
        <f>AA1317</f>
        <v>467.96000000000004</v>
      </c>
      <c r="J1304" s="12">
        <f>ROUND(H1304*I1304,2)</f>
        <v>444.56</v>
      </c>
      <c r="S1304" t="s">
        <v>301</v>
      </c>
      <c r="W1304" s="8" t="s">
        <v>300</v>
      </c>
      <c r="X1304" s="9">
        <v>1</v>
      </c>
      <c r="Y1304" s="9">
        <f t="shared" ref="Y1304:Y1305" si="169">ROUND(X1304*8/$U$1300,4)</f>
        <v>0.8</v>
      </c>
      <c r="Z1304" s="12">
        <v>22.66</v>
      </c>
      <c r="AA1304" s="10">
        <f t="shared" ref="AA1304:AA1305" si="170">ROUND(Y1304*Z1304,2)</f>
        <v>18.13</v>
      </c>
      <c r="AB1304">
        <v>47</v>
      </c>
    </row>
    <row r="1305" spans="1:30">
      <c r="A1305" s="289">
        <v>100000000003</v>
      </c>
      <c r="B1305" t="s">
        <v>745</v>
      </c>
      <c r="F1305" s="8" t="s">
        <v>305</v>
      </c>
      <c r="H1305" s="9">
        <v>79.500000000000014</v>
      </c>
      <c r="I1305" s="10">
        <v>6.5</v>
      </c>
      <c r="J1305" s="12">
        <f>ROUND(H1305*I1305,2)</f>
        <v>516.75</v>
      </c>
      <c r="S1305" t="s">
        <v>302</v>
      </c>
      <c r="W1305" s="8" t="s">
        <v>300</v>
      </c>
      <c r="X1305" s="9">
        <v>0.5</v>
      </c>
      <c r="Y1305" s="9">
        <f t="shared" si="169"/>
        <v>0.4</v>
      </c>
      <c r="Z1305" s="12">
        <v>20.51</v>
      </c>
      <c r="AA1305" s="10">
        <f t="shared" si="170"/>
        <v>8.1999999999999993</v>
      </c>
      <c r="AB1305">
        <v>47</v>
      </c>
    </row>
    <row r="1306" spans="1:30">
      <c r="A1306" s="14"/>
      <c r="B1306" s="14"/>
      <c r="C1306" s="14"/>
      <c r="D1306" s="14"/>
      <c r="E1306" s="14"/>
      <c r="F1306" s="14"/>
      <c r="G1306" s="14"/>
      <c r="H1306" s="45"/>
      <c r="I1306" s="310"/>
      <c r="J1306" s="16">
        <f>ROUND(SUM(J1303:J1305),2)</f>
        <v>1480.2</v>
      </c>
      <c r="W1306" s="8"/>
      <c r="X1306" s="9"/>
      <c r="Y1306" s="9"/>
      <c r="AA1306" s="304">
        <f>ROUND(SUM(AA1303:AA1305),2)</f>
        <v>49.48</v>
      </c>
      <c r="AD1306" s="10">
        <f>SUM(AA1303:AA1305)</f>
        <v>49.480000000000004</v>
      </c>
    </row>
    <row r="1307" spans="1:30">
      <c r="H1307" s="9"/>
      <c r="I1307" s="10"/>
      <c r="S1307" s="35" t="s">
        <v>662</v>
      </c>
      <c r="W1307" s="8"/>
      <c r="X1307" s="9"/>
      <c r="Y1307" s="9"/>
      <c r="AA1307" s="10"/>
    </row>
    <row r="1308" spans="1:30">
      <c r="A1308" s="2" t="s">
        <v>286</v>
      </c>
      <c r="B1308" s="2" t="str">
        <f>ESTRUCTURA!A108</f>
        <v>02.04.06.02</v>
      </c>
      <c r="C1308" s="2" t="s">
        <v>746</v>
      </c>
      <c r="D1308" s="2"/>
      <c r="H1308" s="9"/>
      <c r="I1308" s="10"/>
      <c r="S1308" t="s">
        <v>695</v>
      </c>
      <c r="W1308" s="8" t="s">
        <v>305</v>
      </c>
      <c r="Y1308" s="9">
        <v>0.1</v>
      </c>
      <c r="Z1308" s="12">
        <v>2.64</v>
      </c>
      <c r="AA1308" s="10">
        <f>ROUND(Y1308*Z1308,2)</f>
        <v>0.26</v>
      </c>
      <c r="AB1308">
        <v>2</v>
      </c>
    </row>
    <row r="1309" spans="1:30">
      <c r="A1309" s="2" t="s">
        <v>287</v>
      </c>
      <c r="B1309" s="2" t="s">
        <v>425</v>
      </c>
      <c r="C1309" s="4" t="s">
        <v>289</v>
      </c>
      <c r="D1309" s="5">
        <v>187.5</v>
      </c>
      <c r="E1309" s="4" t="s">
        <v>290</v>
      </c>
      <c r="F1309" s="5">
        <f>D1309</f>
        <v>187.5</v>
      </c>
      <c r="G1309" s="2" t="s">
        <v>291</v>
      </c>
      <c r="H1309" s="9"/>
      <c r="I1309" s="88" t="s">
        <v>212</v>
      </c>
      <c r="J1309" s="6">
        <f>J1315</f>
        <v>1568.97</v>
      </c>
      <c r="S1309" t="s">
        <v>310</v>
      </c>
      <c r="W1309" s="8" t="s">
        <v>305</v>
      </c>
      <c r="Y1309" s="9">
        <v>0.15</v>
      </c>
      <c r="Z1309" s="12">
        <v>5.51</v>
      </c>
      <c r="AA1309" s="10">
        <f t="shared" ref="AA1309:AA1310" si="171">ROUND(Y1309*Z1309,2)</f>
        <v>0.83</v>
      </c>
      <c r="AB1309">
        <v>2</v>
      </c>
    </row>
    <row r="1310" spans="1:30">
      <c r="A1310" s="2" t="s">
        <v>292</v>
      </c>
      <c r="B1310" s="2" t="s">
        <v>293</v>
      </c>
      <c r="F1310" s="4" t="s">
        <v>127</v>
      </c>
      <c r="G1310" s="4" t="s">
        <v>294</v>
      </c>
      <c r="H1310" s="314" t="s">
        <v>295</v>
      </c>
      <c r="I1310" s="88" t="s">
        <v>296</v>
      </c>
      <c r="J1310" s="4" t="s">
        <v>297</v>
      </c>
      <c r="S1310" t="s">
        <v>677</v>
      </c>
      <c r="W1310" s="8" t="s">
        <v>314</v>
      </c>
      <c r="Y1310" s="9">
        <v>4.03</v>
      </c>
      <c r="Z1310" s="12">
        <v>5.8</v>
      </c>
      <c r="AA1310" s="10">
        <f t="shared" si="171"/>
        <v>23.37</v>
      </c>
      <c r="AB1310">
        <v>43</v>
      </c>
    </row>
    <row r="1311" spans="1:30">
      <c r="B1311" s="7" t="s">
        <v>743</v>
      </c>
      <c r="H1311" s="9"/>
      <c r="I1311" s="10"/>
      <c r="W1311" s="8"/>
      <c r="Y1311" s="9"/>
      <c r="Z1311" s="12"/>
      <c r="AA1311" s="304">
        <f>ROUND(SUM(AA1308:AA1310),2)</f>
        <v>24.46</v>
      </c>
      <c r="AD1311" s="10">
        <f>SUM(AA1308:AA1310)</f>
        <v>24.46</v>
      </c>
    </row>
    <row r="1312" spans="1:30">
      <c r="A1312" s="289">
        <v>100000000004</v>
      </c>
      <c r="B1312" t="s">
        <v>747</v>
      </c>
      <c r="F1312" s="8" t="s">
        <v>142</v>
      </c>
      <c r="H1312" s="9">
        <v>6.88</v>
      </c>
      <c r="I1312" s="10">
        <f>AA1351</f>
        <v>78.11</v>
      </c>
      <c r="J1312" s="12">
        <f>ROUND(H1312*I1312,2)</f>
        <v>537.4</v>
      </c>
      <c r="S1312" s="35" t="s">
        <v>318</v>
      </c>
      <c r="Y1312" s="9"/>
      <c r="AA1312" s="10"/>
    </row>
    <row r="1313" spans="1:30">
      <c r="A1313" s="289">
        <v>100000000005</v>
      </c>
      <c r="B1313" t="s">
        <v>748</v>
      </c>
      <c r="F1313" s="8" t="s">
        <v>212</v>
      </c>
      <c r="G1313" s="9"/>
      <c r="H1313" s="9">
        <v>0.95</v>
      </c>
      <c r="I1313" s="10">
        <f>AA1368</f>
        <v>541.92000000000007</v>
      </c>
      <c r="J1313" s="12">
        <f>ROUND(H1313*I1313,2)</f>
        <v>514.82000000000005</v>
      </c>
      <c r="S1313" t="s">
        <v>319</v>
      </c>
      <c r="W1313" s="8" t="s">
        <v>320</v>
      </c>
      <c r="Y1313" s="9">
        <v>3</v>
      </c>
      <c r="Z1313" s="12">
        <f>AA1306</f>
        <v>49.48</v>
      </c>
      <c r="AA1313" s="10">
        <f>ROUND(Y1313%*Z1313,2)</f>
        <v>1.48</v>
      </c>
      <c r="AB1313">
        <v>37</v>
      </c>
    </row>
    <row r="1314" spans="1:30">
      <c r="A1314" s="289">
        <v>100000000006</v>
      </c>
      <c r="B1314" t="s">
        <v>749</v>
      </c>
      <c r="F1314" s="8" t="s">
        <v>305</v>
      </c>
      <c r="H1314" s="9">
        <v>79.500000000000014</v>
      </c>
      <c r="I1314" s="10">
        <v>6.5</v>
      </c>
      <c r="J1314" s="12">
        <f>ROUND(H1314*I1314,2)</f>
        <v>516.75</v>
      </c>
      <c r="R1314" s="14"/>
      <c r="S1314" s="14"/>
      <c r="T1314" s="14"/>
      <c r="U1314" s="14"/>
      <c r="V1314" s="14"/>
      <c r="W1314" s="14"/>
      <c r="X1314" s="14"/>
      <c r="Y1314" s="45"/>
      <c r="Z1314" s="14"/>
      <c r="AA1314" s="306">
        <f>ROUND(SUM(AA1313),2)</f>
        <v>1.48</v>
      </c>
      <c r="AD1314" s="10">
        <f>AA1313</f>
        <v>1.48</v>
      </c>
    </row>
    <row r="1315" spans="1:30">
      <c r="A1315" s="14"/>
      <c r="B1315" s="14"/>
      <c r="C1315" s="14"/>
      <c r="D1315" s="14"/>
      <c r="E1315" s="14"/>
      <c r="F1315" s="14"/>
      <c r="G1315" s="14"/>
      <c r="H1315" s="45"/>
      <c r="I1315" s="310"/>
      <c r="J1315" s="16">
        <f>ROUND(SUM(J1312:J1314),2)</f>
        <v>1568.97</v>
      </c>
      <c r="Y1315" s="9"/>
    </row>
    <row r="1316" spans="1:30">
      <c r="H1316" s="9"/>
      <c r="I1316" s="10"/>
      <c r="R1316" s="31" t="s">
        <v>343</v>
      </c>
      <c r="S1316" s="290">
        <f>A1304</f>
        <v>100000000002</v>
      </c>
      <c r="T1316" s="31" t="s">
        <v>744</v>
      </c>
      <c r="U1316" s="31"/>
      <c r="Y1316" s="9"/>
    </row>
    <row r="1317" spans="1:30">
      <c r="F1317" s="8"/>
      <c r="H1317" s="9"/>
      <c r="I1317" s="10"/>
      <c r="R1317" s="31" t="s">
        <v>287</v>
      </c>
      <c r="S1317" s="31" t="s">
        <v>425</v>
      </c>
      <c r="T1317" s="32" t="s">
        <v>289</v>
      </c>
      <c r="U1317" s="33">
        <v>20</v>
      </c>
      <c r="V1317" s="32" t="s">
        <v>290</v>
      </c>
      <c r="W1317" s="33">
        <f>U1317</f>
        <v>20</v>
      </c>
      <c r="X1317" s="31" t="s">
        <v>291</v>
      </c>
      <c r="Y1317" s="9"/>
      <c r="Z1317" s="32" t="s">
        <v>212</v>
      </c>
      <c r="AA1317" s="34">
        <f>AA1323+AA1328+AA1332</f>
        <v>467.96000000000004</v>
      </c>
    </row>
    <row r="1318" spans="1:30">
      <c r="A1318" s="2" t="s">
        <v>286</v>
      </c>
      <c r="B1318" s="2" t="str">
        <f>ESTRUCTURA!A109</f>
        <v>02.04.06.03</v>
      </c>
      <c r="C1318" s="2" t="s">
        <v>654</v>
      </c>
      <c r="D1318" s="2"/>
      <c r="H1318" s="9"/>
      <c r="I1318" s="10"/>
      <c r="R1318" s="31" t="s">
        <v>292</v>
      </c>
      <c r="S1318" s="31" t="s">
        <v>293</v>
      </c>
      <c r="W1318" s="32" t="s">
        <v>127</v>
      </c>
      <c r="X1318" s="32" t="s">
        <v>294</v>
      </c>
      <c r="Y1318" s="315" t="s">
        <v>295</v>
      </c>
      <c r="Z1318" s="32" t="s">
        <v>296</v>
      </c>
      <c r="AA1318" s="32" t="s">
        <v>297</v>
      </c>
    </row>
    <row r="1319" spans="1:30">
      <c r="A1319" s="2" t="s">
        <v>287</v>
      </c>
      <c r="B1319" s="2" t="s">
        <v>425</v>
      </c>
      <c r="C1319" s="4" t="s">
        <v>289</v>
      </c>
      <c r="D1319" s="5">
        <v>187.5</v>
      </c>
      <c r="E1319" s="4" t="s">
        <v>290</v>
      </c>
      <c r="F1319" s="5">
        <f>D1319</f>
        <v>187.5</v>
      </c>
      <c r="G1319" s="2" t="s">
        <v>291</v>
      </c>
      <c r="H1319" s="9"/>
      <c r="I1319" s="88" t="s">
        <v>212</v>
      </c>
      <c r="J1319" s="6">
        <f>J1325</f>
        <v>107.37</v>
      </c>
      <c r="S1319" s="35" t="s">
        <v>298</v>
      </c>
      <c r="Y1319" s="9"/>
    </row>
    <row r="1320" spans="1:30">
      <c r="A1320" s="2" t="s">
        <v>292</v>
      </c>
      <c r="B1320" s="2" t="s">
        <v>293</v>
      </c>
      <c r="F1320" s="4" t="s">
        <v>127</v>
      </c>
      <c r="G1320" s="4" t="s">
        <v>294</v>
      </c>
      <c r="H1320" s="314" t="s">
        <v>295</v>
      </c>
      <c r="I1320" s="88" t="s">
        <v>296</v>
      </c>
      <c r="J1320" s="4" t="s">
        <v>297</v>
      </c>
      <c r="S1320" t="s">
        <v>299</v>
      </c>
      <c r="W1320" s="8" t="s">
        <v>300</v>
      </c>
      <c r="X1320" s="9">
        <v>2</v>
      </c>
      <c r="Y1320" s="9">
        <f>ROUND(X1320*8/$U$1317,4)</f>
        <v>0.8</v>
      </c>
      <c r="Z1320" s="12">
        <v>28.94</v>
      </c>
      <c r="AA1320" s="12">
        <f>ROUND(Y1320*Z1320,2)</f>
        <v>23.15</v>
      </c>
      <c r="AB1320">
        <v>47</v>
      </c>
    </row>
    <row r="1321" spans="1:30">
      <c r="B1321" s="7" t="s">
        <v>743</v>
      </c>
      <c r="H1321" s="9"/>
      <c r="I1321" s="10"/>
      <c r="S1321" t="s">
        <v>301</v>
      </c>
      <c r="W1321" s="8" t="s">
        <v>300</v>
      </c>
      <c r="X1321" s="9">
        <v>1</v>
      </c>
      <c r="Y1321" s="9">
        <f t="shared" ref="Y1321:Y1322" si="172">ROUND(X1321*8/$U$1317,4)</f>
        <v>0.4</v>
      </c>
      <c r="Z1321" s="12">
        <v>22.66</v>
      </c>
      <c r="AA1321" s="12">
        <f t="shared" ref="AA1321:AA1322" si="173">ROUND(Y1321*Z1321,2)</f>
        <v>9.06</v>
      </c>
      <c r="AB1321">
        <v>47</v>
      </c>
    </row>
    <row r="1322" spans="1:30">
      <c r="A1322" s="289">
        <v>100000000007</v>
      </c>
      <c r="B1322" t="s">
        <v>750</v>
      </c>
      <c r="F1322" s="8" t="s">
        <v>142</v>
      </c>
      <c r="H1322" s="9">
        <v>0.4</v>
      </c>
      <c r="I1322" s="10">
        <f>AA1405</f>
        <v>78.22999999999999</v>
      </c>
      <c r="J1322" s="12">
        <f>ROUND(H1322*I1322,2)</f>
        <v>31.29</v>
      </c>
      <c r="S1322" t="s">
        <v>302</v>
      </c>
      <c r="W1322" s="8" t="s">
        <v>300</v>
      </c>
      <c r="X1322" s="9">
        <v>4</v>
      </c>
      <c r="Y1322" s="9">
        <f t="shared" si="172"/>
        <v>1.6</v>
      </c>
      <c r="Z1322" s="12">
        <v>20.51</v>
      </c>
      <c r="AA1322" s="12">
        <f t="shared" si="173"/>
        <v>32.82</v>
      </c>
      <c r="AB1322">
        <v>47</v>
      </c>
    </row>
    <row r="1323" spans="1:30">
      <c r="A1323" s="289">
        <v>100000000008</v>
      </c>
      <c r="B1323" t="s">
        <v>751</v>
      </c>
      <c r="F1323" s="8" t="s">
        <v>212</v>
      </c>
      <c r="H1323" s="9">
        <v>0.05</v>
      </c>
      <c r="I1323" s="10">
        <f>AA1421</f>
        <v>416.58000000000004</v>
      </c>
      <c r="J1323" s="12">
        <f>ROUND(H1323*I1323,2)</f>
        <v>20.83</v>
      </c>
      <c r="W1323" s="8"/>
      <c r="X1323" s="9"/>
      <c r="Y1323" s="9"/>
      <c r="AA1323" s="34">
        <f>ROUND(SUM(AA1320:AA1322),2)</f>
        <v>65.03</v>
      </c>
    </row>
    <row r="1324" spans="1:30">
      <c r="A1324" s="289">
        <v>100000000009</v>
      </c>
      <c r="B1324" t="s">
        <v>752</v>
      </c>
      <c r="F1324" s="8" t="s">
        <v>305</v>
      </c>
      <c r="G1324" s="9"/>
      <c r="H1324" s="9">
        <v>8.5</v>
      </c>
      <c r="I1324" s="10">
        <v>6.5</v>
      </c>
      <c r="J1324" s="12">
        <f>ROUND(H1324*I1324,2)</f>
        <v>55.25</v>
      </c>
      <c r="S1324" s="35" t="s">
        <v>662</v>
      </c>
      <c r="W1324" s="8"/>
      <c r="X1324" s="9"/>
      <c r="Y1324" s="9"/>
      <c r="AA1324" s="12"/>
    </row>
    <row r="1325" spans="1:30">
      <c r="A1325" s="14"/>
      <c r="B1325" s="14"/>
      <c r="C1325" s="14"/>
      <c r="D1325" s="14"/>
      <c r="E1325" s="14"/>
      <c r="F1325" s="14"/>
      <c r="G1325" s="14"/>
      <c r="H1325" s="14"/>
      <c r="I1325" s="310"/>
      <c r="J1325" s="16">
        <f>ROUND(SUM(J1322:J1324),2)</f>
        <v>107.37</v>
      </c>
      <c r="S1325" s="184" t="s">
        <v>728</v>
      </c>
      <c r="W1325" s="8" t="s">
        <v>212</v>
      </c>
      <c r="Y1325" s="9">
        <v>0.1</v>
      </c>
      <c r="Z1325" s="12">
        <v>24.52</v>
      </c>
      <c r="AA1325" s="12">
        <f>ROUND(Y1325*Z1325,2)</f>
        <v>2.4500000000000002</v>
      </c>
      <c r="AB1325">
        <v>21</v>
      </c>
    </row>
    <row r="1326" spans="1:30">
      <c r="S1326" s="184" t="s">
        <v>729</v>
      </c>
      <c r="W1326" s="8" t="s">
        <v>212</v>
      </c>
      <c r="Y1326" s="9">
        <v>1.02</v>
      </c>
      <c r="Z1326" s="12">
        <v>358</v>
      </c>
      <c r="AA1326" s="12">
        <f t="shared" ref="AA1326:AA1327" si="174">ROUND(Y1326*Z1326,2)</f>
        <v>365.16</v>
      </c>
      <c r="AB1326">
        <v>80</v>
      </c>
    </row>
    <row r="1327" spans="1:30">
      <c r="S1327" s="184" t="s">
        <v>730</v>
      </c>
      <c r="W1327" s="8" t="s">
        <v>316</v>
      </c>
      <c r="Y1327" s="9">
        <v>1.02</v>
      </c>
      <c r="Z1327" s="12">
        <v>30</v>
      </c>
      <c r="AA1327" s="12">
        <f t="shared" si="174"/>
        <v>30.6</v>
      </c>
      <c r="AB1327">
        <v>39</v>
      </c>
    </row>
    <row r="1328" spans="1:30">
      <c r="F1328" s="8"/>
      <c r="W1328" s="8"/>
      <c r="Y1328" s="9"/>
      <c r="Z1328" s="12"/>
      <c r="AA1328" s="34">
        <f>ROUND(SUM(AA1325:AA1327),2)</f>
        <v>398.21</v>
      </c>
    </row>
    <row r="1329" spans="6:28">
      <c r="F1329" s="8"/>
      <c r="S1329" s="35" t="s">
        <v>318</v>
      </c>
      <c r="Y1329" s="9"/>
    </row>
    <row r="1330" spans="6:28">
      <c r="F1330" s="8"/>
      <c r="G1330" s="9"/>
      <c r="H1330" s="10"/>
      <c r="I1330" s="12"/>
      <c r="J1330" s="12"/>
      <c r="S1330" t="s">
        <v>319</v>
      </c>
      <c r="W1330" s="8" t="s">
        <v>320</v>
      </c>
      <c r="Y1330" s="9">
        <v>3</v>
      </c>
      <c r="Z1330" s="12">
        <f>AA1323</f>
        <v>65.03</v>
      </c>
      <c r="AA1330" s="12">
        <f>ROUND(Y1330%*Z1330,2)</f>
        <v>1.95</v>
      </c>
      <c r="AB1330">
        <v>37</v>
      </c>
    </row>
    <row r="1331" spans="6:28">
      <c r="S1331" s="184" t="s">
        <v>731</v>
      </c>
      <c r="W1331" s="8" t="s">
        <v>347</v>
      </c>
      <c r="X1331" s="9">
        <v>1</v>
      </c>
      <c r="Y1331" s="9">
        <f t="shared" ref="Y1331" si="175">ROUND(X1331*8/$U$1317,4)</f>
        <v>0.4</v>
      </c>
      <c r="Z1331" s="12">
        <v>6.93</v>
      </c>
      <c r="AA1331" s="12">
        <f t="shared" ref="AA1331" si="176">ROUND(Y1331*Z1331,2)</f>
        <v>2.77</v>
      </c>
      <c r="AB1331">
        <v>49</v>
      </c>
    </row>
    <row r="1332" spans="6:28">
      <c r="R1332" s="14"/>
      <c r="S1332" s="14"/>
      <c r="T1332" s="14"/>
      <c r="U1332" s="14"/>
      <c r="V1332" s="14"/>
      <c r="W1332" s="14"/>
      <c r="X1332" s="14"/>
      <c r="Y1332" s="45"/>
      <c r="Z1332" s="14"/>
      <c r="AA1332" s="36">
        <f>ROUND(SUM(AA1330:AA1331),2)</f>
        <v>4.72</v>
      </c>
    </row>
    <row r="1333" spans="6:28">
      <c r="Y1333" s="9"/>
    </row>
    <row r="1334" spans="6:28">
      <c r="R1334" s="31" t="s">
        <v>343</v>
      </c>
      <c r="S1334" s="290">
        <f>A1305</f>
        <v>100000000003</v>
      </c>
      <c r="T1334" s="31" t="s">
        <v>745</v>
      </c>
      <c r="U1334" s="31"/>
      <c r="Y1334" s="9"/>
    </row>
    <row r="1335" spans="6:28">
      <c r="R1335" s="31" t="s">
        <v>287</v>
      </c>
      <c r="S1335" s="31" t="s">
        <v>288</v>
      </c>
      <c r="T1335" s="32" t="s">
        <v>289</v>
      </c>
      <c r="U1335" s="33">
        <v>250</v>
      </c>
      <c r="V1335" s="32" t="s">
        <v>290</v>
      </c>
      <c r="W1335" s="33">
        <f>U1335</f>
        <v>250</v>
      </c>
      <c r="X1335" s="31" t="s">
        <v>291</v>
      </c>
      <c r="Y1335" s="9"/>
      <c r="Z1335" s="32" t="s">
        <v>142</v>
      </c>
      <c r="AA1335" s="34">
        <f>AA1340+AA1344+AA1348</f>
        <v>8.7900000000000009</v>
      </c>
    </row>
    <row r="1336" spans="6:28">
      <c r="R1336" s="31" t="s">
        <v>292</v>
      </c>
      <c r="S1336" s="31" t="s">
        <v>293</v>
      </c>
      <c r="W1336" s="32" t="s">
        <v>127</v>
      </c>
      <c r="X1336" s="32" t="s">
        <v>294</v>
      </c>
      <c r="Y1336" s="315" t="s">
        <v>295</v>
      </c>
      <c r="Z1336" s="32" t="s">
        <v>296</v>
      </c>
      <c r="AA1336" s="32" t="s">
        <v>297</v>
      </c>
    </row>
    <row r="1337" spans="6:28">
      <c r="S1337" s="35" t="s">
        <v>298</v>
      </c>
      <c r="Y1337" s="9"/>
    </row>
    <row r="1338" spans="6:28">
      <c r="S1338" t="s">
        <v>299</v>
      </c>
      <c r="W1338" s="8" t="s">
        <v>300</v>
      </c>
      <c r="X1338" s="9">
        <v>1</v>
      </c>
      <c r="Y1338" s="9">
        <f>ROUND(X1338*8/$U$1335,4)</f>
        <v>3.2000000000000001E-2</v>
      </c>
      <c r="Z1338" s="12">
        <v>28.94</v>
      </c>
      <c r="AA1338" s="12">
        <f>ROUND(Y1338*Z1338,2)</f>
        <v>0.93</v>
      </c>
      <c r="AB1338">
        <v>47</v>
      </c>
    </row>
    <row r="1339" spans="6:28">
      <c r="S1339" t="s">
        <v>685</v>
      </c>
      <c r="W1339" s="8" t="s">
        <v>300</v>
      </c>
      <c r="X1339" s="9">
        <v>1</v>
      </c>
      <c r="Y1339" s="9">
        <f>ROUND(X1339*8/$U$1335,4)</f>
        <v>3.2000000000000001E-2</v>
      </c>
      <c r="Z1339" s="12">
        <v>22.66</v>
      </c>
      <c r="AA1339" s="12">
        <f>ROUND(Y1339*Z1339,2)</f>
        <v>0.73</v>
      </c>
      <c r="AB1339">
        <v>47</v>
      </c>
    </row>
    <row r="1340" spans="6:28">
      <c r="W1340" s="8"/>
      <c r="X1340" s="9"/>
      <c r="Y1340" s="9"/>
      <c r="AA1340" s="34">
        <f>ROUND(SUM(AA1338:AA1339),2)</f>
        <v>1.66</v>
      </c>
    </row>
    <row r="1341" spans="6:28">
      <c r="S1341" s="35" t="s">
        <v>303</v>
      </c>
      <c r="W1341" s="8"/>
      <c r="X1341" s="9"/>
      <c r="Y1341" s="316"/>
    </row>
    <row r="1342" spans="6:28">
      <c r="S1342" t="s">
        <v>304</v>
      </c>
      <c r="W1342" s="8" t="s">
        <v>305</v>
      </c>
      <c r="X1342" s="9"/>
      <c r="Y1342" s="316">
        <v>0.03</v>
      </c>
      <c r="Z1342" s="12">
        <v>2.64</v>
      </c>
      <c r="AA1342" s="12">
        <f>ROUND(Y1342*Z1342,2)</f>
        <v>0.08</v>
      </c>
      <c r="AB1342">
        <v>2</v>
      </c>
    </row>
    <row r="1343" spans="6:28">
      <c r="S1343" t="s">
        <v>686</v>
      </c>
      <c r="W1343" s="8" t="s">
        <v>305</v>
      </c>
      <c r="X1343" s="9"/>
      <c r="Y1343" s="316">
        <v>2</v>
      </c>
      <c r="Z1343" s="12">
        <v>3.42</v>
      </c>
      <c r="AA1343" s="12">
        <f>ROUND(Y1343*Z1343,2)</f>
        <v>6.84</v>
      </c>
      <c r="AB1343">
        <v>3</v>
      </c>
    </row>
    <row r="1344" spans="6:28">
      <c r="W1344" s="8"/>
      <c r="X1344" s="9"/>
      <c r="Y1344" s="9"/>
      <c r="AA1344" s="34">
        <f>ROUND(SUM(AA1342:AA1343),2)</f>
        <v>6.92</v>
      </c>
    </row>
    <row r="1345" spans="18:28">
      <c r="S1345" s="35" t="s">
        <v>327</v>
      </c>
      <c r="W1345" s="8"/>
      <c r="X1345" s="9"/>
      <c r="Y1345" s="9"/>
    </row>
    <row r="1346" spans="18:28">
      <c r="S1346" t="s">
        <v>319</v>
      </c>
      <c r="W1346" s="8" t="s">
        <v>320</v>
      </c>
      <c r="Y1346" s="9">
        <v>3</v>
      </c>
      <c r="Z1346" s="12">
        <f>AA1340</f>
        <v>1.66</v>
      </c>
      <c r="AA1346" s="12">
        <f>ROUND(Y1346%*Z1346,2)</f>
        <v>0.05</v>
      </c>
      <c r="AB1346">
        <v>37</v>
      </c>
    </row>
    <row r="1347" spans="18:28">
      <c r="S1347" t="s">
        <v>687</v>
      </c>
      <c r="W1347" s="8" t="s">
        <v>300</v>
      </c>
      <c r="X1347" s="9">
        <v>1</v>
      </c>
      <c r="Y1347" s="9">
        <f>ROUND(X1347*8/$U$1335,4)</f>
        <v>3.2000000000000001E-2</v>
      </c>
      <c r="Z1347" s="12">
        <v>5</v>
      </c>
      <c r="AA1347" s="12">
        <f>ROUND(Y1347*Z1347,2)</f>
        <v>0.16</v>
      </c>
      <c r="AB1347">
        <v>37</v>
      </c>
    </row>
    <row r="1348" spans="18:28">
      <c r="R1348" s="14"/>
      <c r="S1348" s="14"/>
      <c r="T1348" s="14"/>
      <c r="U1348" s="14"/>
      <c r="V1348" s="14"/>
      <c r="W1348" s="14"/>
      <c r="X1348" s="14"/>
      <c r="Y1348" s="45"/>
      <c r="Z1348" s="14"/>
      <c r="AA1348" s="36">
        <f>ROUND(SUM(AA1346:AA1347),2)</f>
        <v>0.21</v>
      </c>
    </row>
    <row r="1349" spans="18:28">
      <c r="W1349" s="8"/>
      <c r="Y1349" s="9"/>
      <c r="AA1349" s="12"/>
    </row>
    <row r="1350" spans="18:28">
      <c r="R1350" s="31" t="s">
        <v>343</v>
      </c>
      <c r="S1350" s="290">
        <f>A1312</f>
        <v>100000000004</v>
      </c>
      <c r="T1350" s="31" t="s">
        <v>753</v>
      </c>
      <c r="U1350" s="31"/>
      <c r="Y1350" s="9"/>
    </row>
    <row r="1351" spans="18:28">
      <c r="R1351" s="31" t="s">
        <v>287</v>
      </c>
      <c r="S1351" s="31" t="s">
        <v>288</v>
      </c>
      <c r="T1351" s="32" t="s">
        <v>289</v>
      </c>
      <c r="U1351" s="33">
        <v>20</v>
      </c>
      <c r="V1351" s="32" t="s">
        <v>290</v>
      </c>
      <c r="W1351" s="33">
        <f>U1351</f>
        <v>20</v>
      </c>
      <c r="X1351" s="31" t="s">
        <v>291</v>
      </c>
      <c r="Y1351" s="9"/>
      <c r="Z1351" s="32" t="s">
        <v>142</v>
      </c>
      <c r="AA1351" s="34">
        <f>AA1357+AA1362+AA1365</f>
        <v>78.11</v>
      </c>
    </row>
    <row r="1352" spans="18:28">
      <c r="R1352" s="31" t="s">
        <v>292</v>
      </c>
      <c r="S1352" s="31" t="s">
        <v>293</v>
      </c>
      <c r="W1352" s="32" t="s">
        <v>127</v>
      </c>
      <c r="X1352" s="32" t="s">
        <v>294</v>
      </c>
      <c r="Y1352" s="315" t="s">
        <v>295</v>
      </c>
      <c r="Z1352" s="32" t="s">
        <v>296</v>
      </c>
      <c r="AA1352" s="32" t="s">
        <v>297</v>
      </c>
    </row>
    <row r="1353" spans="18:28">
      <c r="S1353" s="35" t="s">
        <v>298</v>
      </c>
      <c r="Y1353" s="9"/>
    </row>
    <row r="1354" spans="18:28">
      <c r="S1354" t="s">
        <v>299</v>
      </c>
      <c r="W1354" s="8" t="s">
        <v>300</v>
      </c>
      <c r="X1354" s="9">
        <v>2</v>
      </c>
      <c r="Y1354" s="9">
        <f>ROUND(X1354*8/$U$1351,4)</f>
        <v>0.8</v>
      </c>
      <c r="Z1354" s="12">
        <v>28.94</v>
      </c>
      <c r="AA1354" s="12">
        <f>ROUND(Y1354*Z1354,2)</f>
        <v>23.15</v>
      </c>
      <c r="AB1354">
        <v>47</v>
      </c>
    </row>
    <row r="1355" spans="18:28">
      <c r="S1355" t="s">
        <v>301</v>
      </c>
      <c r="W1355" s="8" t="s">
        <v>300</v>
      </c>
      <c r="X1355" s="9">
        <v>2</v>
      </c>
      <c r="Y1355" s="9">
        <f t="shared" ref="Y1355:Y1356" si="177">ROUND(X1355*8/$U$1351,4)</f>
        <v>0.8</v>
      </c>
      <c r="Z1355" s="12">
        <v>22.66</v>
      </c>
      <c r="AA1355" s="12">
        <f t="shared" ref="AA1355:AA1356" si="178">ROUND(Y1355*Z1355,2)</f>
        <v>18.13</v>
      </c>
      <c r="AB1355">
        <v>47</v>
      </c>
    </row>
    <row r="1356" spans="18:28">
      <c r="S1356" t="s">
        <v>302</v>
      </c>
      <c r="W1356" s="8" t="s">
        <v>300</v>
      </c>
      <c r="X1356" s="9">
        <v>1</v>
      </c>
      <c r="Y1356" s="9">
        <f t="shared" si="177"/>
        <v>0.4</v>
      </c>
      <c r="Z1356" s="12">
        <v>20.51</v>
      </c>
      <c r="AA1356" s="12">
        <f t="shared" si="178"/>
        <v>8.1999999999999993</v>
      </c>
      <c r="AB1356">
        <v>47</v>
      </c>
    </row>
    <row r="1357" spans="18:28">
      <c r="W1357" s="8"/>
      <c r="X1357" s="9"/>
      <c r="Y1357" s="9"/>
      <c r="AA1357" s="34">
        <f>ROUND(SUM(AA1354:AA1356),2)</f>
        <v>49.48</v>
      </c>
    </row>
    <row r="1358" spans="18:28">
      <c r="S1358" s="35" t="s">
        <v>662</v>
      </c>
      <c r="W1358" s="8"/>
      <c r="X1358" s="9"/>
      <c r="Y1358" s="9"/>
      <c r="AA1358" s="12"/>
    </row>
    <row r="1359" spans="18:28">
      <c r="S1359" t="s">
        <v>695</v>
      </c>
      <c r="W1359" s="8" t="s">
        <v>305</v>
      </c>
      <c r="Y1359" s="9">
        <v>0.3</v>
      </c>
      <c r="Z1359" s="12">
        <v>2.64</v>
      </c>
      <c r="AA1359" s="12">
        <f t="shared" ref="AA1359:AA1361" si="179">ROUND(Y1359*Z1359,2)</f>
        <v>0.79</v>
      </c>
      <c r="AB1359">
        <v>2</v>
      </c>
    </row>
    <row r="1360" spans="18:28">
      <c r="S1360" t="s">
        <v>310</v>
      </c>
      <c r="W1360" s="8" t="s">
        <v>305</v>
      </c>
      <c r="Y1360" s="9">
        <v>0.31</v>
      </c>
      <c r="Z1360" s="12">
        <v>5.51</v>
      </c>
      <c r="AA1360" s="12">
        <f t="shared" si="179"/>
        <v>1.71</v>
      </c>
      <c r="AB1360">
        <v>2</v>
      </c>
    </row>
    <row r="1361" spans="18:28">
      <c r="S1361" t="s">
        <v>677</v>
      </c>
      <c r="W1361" s="8" t="s">
        <v>314</v>
      </c>
      <c r="Y1361" s="9">
        <v>4.25</v>
      </c>
      <c r="Z1361" s="12">
        <v>5.8</v>
      </c>
      <c r="AA1361" s="12">
        <f t="shared" si="179"/>
        <v>24.65</v>
      </c>
      <c r="AB1361">
        <v>43</v>
      </c>
    </row>
    <row r="1362" spans="18:28">
      <c r="W1362" s="8"/>
      <c r="Y1362" s="9"/>
      <c r="Z1362" s="12"/>
      <c r="AA1362" s="34">
        <f>ROUND(SUM(AA1359:AA1361),2)</f>
        <v>27.15</v>
      </c>
    </row>
    <row r="1363" spans="18:28">
      <c r="S1363" s="35" t="s">
        <v>318</v>
      </c>
      <c r="Y1363" s="9"/>
    </row>
    <row r="1364" spans="18:28">
      <c r="S1364" t="s">
        <v>319</v>
      </c>
      <c r="W1364" s="8" t="s">
        <v>320</v>
      </c>
      <c r="Y1364" s="9">
        <v>3</v>
      </c>
      <c r="Z1364" s="12">
        <f>AA1357</f>
        <v>49.48</v>
      </c>
      <c r="AA1364" s="12">
        <f>ROUND(Y1364%*Z1364,2)</f>
        <v>1.48</v>
      </c>
      <c r="AB1364">
        <v>37</v>
      </c>
    </row>
    <row r="1365" spans="18:28">
      <c r="R1365" s="14"/>
      <c r="S1365" s="14"/>
      <c r="T1365" s="14"/>
      <c r="U1365" s="14"/>
      <c r="V1365" s="14"/>
      <c r="W1365" s="14"/>
      <c r="X1365" s="14"/>
      <c r="Y1365" s="45"/>
      <c r="Z1365" s="14"/>
      <c r="AA1365" s="36">
        <f>ROUND(SUM(AA1364),2)</f>
        <v>1.48</v>
      </c>
    </row>
    <row r="1366" spans="18:28">
      <c r="W1366" s="8"/>
      <c r="Y1366" s="9"/>
      <c r="AA1366" s="12"/>
    </row>
    <row r="1367" spans="18:28">
      <c r="R1367" s="31" t="s">
        <v>343</v>
      </c>
      <c r="S1367" s="290">
        <f>A1313</f>
        <v>100000000005</v>
      </c>
      <c r="T1367" s="31" t="s">
        <v>754</v>
      </c>
      <c r="U1367" s="31"/>
      <c r="Y1367" s="9"/>
    </row>
    <row r="1368" spans="18:28">
      <c r="R1368" s="31" t="s">
        <v>287</v>
      </c>
      <c r="S1368" s="31" t="s">
        <v>425</v>
      </c>
      <c r="T1368" s="32" t="s">
        <v>289</v>
      </c>
      <c r="U1368" s="33">
        <v>10</v>
      </c>
      <c r="V1368" s="32" t="s">
        <v>290</v>
      </c>
      <c r="W1368" s="33">
        <f>U1368</f>
        <v>10</v>
      </c>
      <c r="X1368" s="31" t="s">
        <v>291</v>
      </c>
      <c r="Y1368" s="9"/>
      <c r="Z1368" s="32" t="s">
        <v>212</v>
      </c>
      <c r="AA1368" s="34">
        <f>AA1374+AA1381+AA1386</f>
        <v>541.92000000000007</v>
      </c>
    </row>
    <row r="1369" spans="18:28">
      <c r="R1369" s="31" t="s">
        <v>292</v>
      </c>
      <c r="S1369" s="31" t="s">
        <v>293</v>
      </c>
      <c r="W1369" s="32" t="s">
        <v>127</v>
      </c>
      <c r="X1369" s="32" t="s">
        <v>294</v>
      </c>
      <c r="Y1369" s="315" t="s">
        <v>295</v>
      </c>
      <c r="Z1369" s="32" t="s">
        <v>296</v>
      </c>
      <c r="AA1369" s="32" t="s">
        <v>297</v>
      </c>
    </row>
    <row r="1370" spans="18:28">
      <c r="S1370" s="35" t="s">
        <v>298</v>
      </c>
      <c r="Y1370" s="9"/>
    </row>
    <row r="1371" spans="18:28">
      <c r="S1371" t="s">
        <v>299</v>
      </c>
      <c r="W1371" s="8" t="s">
        <v>300</v>
      </c>
      <c r="X1371" s="9">
        <v>2</v>
      </c>
      <c r="Y1371" s="9">
        <f>ROUND(X1371*8/$U$1368,4)</f>
        <v>1.6</v>
      </c>
      <c r="Z1371" s="12">
        <v>28.94</v>
      </c>
      <c r="AA1371" s="12">
        <f t="shared" ref="AA1371:AA1373" si="180">ROUND(Y1371*Z1371,2)</f>
        <v>46.3</v>
      </c>
      <c r="AB1371">
        <v>47</v>
      </c>
    </row>
    <row r="1372" spans="18:28">
      <c r="S1372" t="s">
        <v>301</v>
      </c>
      <c r="W1372" s="8" t="s">
        <v>300</v>
      </c>
      <c r="X1372" s="9">
        <v>2</v>
      </c>
      <c r="Y1372" s="9">
        <f t="shared" ref="Y1372:Y1373" si="181">ROUND(X1372*8/$U$1368,4)</f>
        <v>1.6</v>
      </c>
      <c r="Z1372" s="12">
        <v>22.66</v>
      </c>
      <c r="AA1372" s="12">
        <f t="shared" si="180"/>
        <v>36.26</v>
      </c>
      <c r="AB1372">
        <v>47</v>
      </c>
    </row>
    <row r="1373" spans="18:28">
      <c r="S1373" t="s">
        <v>302</v>
      </c>
      <c r="W1373" s="8" t="s">
        <v>300</v>
      </c>
      <c r="X1373" s="9">
        <v>8</v>
      </c>
      <c r="Y1373" s="9">
        <f t="shared" si="181"/>
        <v>6.4</v>
      </c>
      <c r="Z1373" s="12">
        <v>20.51</v>
      </c>
      <c r="AA1373" s="12">
        <f t="shared" si="180"/>
        <v>131.26</v>
      </c>
      <c r="AB1373">
        <v>47</v>
      </c>
    </row>
    <row r="1374" spans="18:28">
      <c r="W1374" s="8"/>
      <c r="X1374" s="9"/>
      <c r="Y1374" s="9"/>
      <c r="AA1374" s="34">
        <f>ROUND(SUM(AA1371:AA1373),2)</f>
        <v>213.82</v>
      </c>
    </row>
    <row r="1375" spans="18:28">
      <c r="S1375" s="35" t="s">
        <v>662</v>
      </c>
      <c r="W1375" s="8"/>
      <c r="X1375" s="9"/>
      <c r="Y1375" s="9"/>
      <c r="AA1375" s="12"/>
    </row>
    <row r="1376" spans="18:28">
      <c r="S1376" t="s">
        <v>680</v>
      </c>
      <c r="W1376" s="8" t="s">
        <v>212</v>
      </c>
      <c r="Y1376" s="9">
        <v>0.53</v>
      </c>
      <c r="Z1376" s="12">
        <v>55.08</v>
      </c>
      <c r="AA1376" s="12">
        <f t="shared" ref="AA1376:AA1380" si="182">ROUND(Y1376*Z1376,2)</f>
        <v>29.19</v>
      </c>
      <c r="AB1376">
        <v>5</v>
      </c>
    </row>
    <row r="1377" spans="18:28">
      <c r="S1377" t="s">
        <v>681</v>
      </c>
      <c r="W1377" s="8" t="s">
        <v>212</v>
      </c>
      <c r="Y1377" s="9">
        <v>0.52</v>
      </c>
      <c r="Z1377" s="12">
        <v>47</v>
      </c>
      <c r="AA1377" s="12">
        <f t="shared" si="182"/>
        <v>24.44</v>
      </c>
      <c r="AB1377">
        <v>4</v>
      </c>
    </row>
    <row r="1378" spans="18:28">
      <c r="S1378" t="s">
        <v>315</v>
      </c>
      <c r="W1378" s="8" t="s">
        <v>316</v>
      </c>
      <c r="Y1378" s="9">
        <v>9.73</v>
      </c>
      <c r="Z1378" s="12">
        <v>24.52</v>
      </c>
      <c r="AA1378" s="12">
        <f t="shared" si="182"/>
        <v>238.58</v>
      </c>
      <c r="AB1378">
        <v>21</v>
      </c>
    </row>
    <row r="1379" spans="18:28">
      <c r="S1379" t="s">
        <v>664</v>
      </c>
      <c r="W1379" s="8" t="s">
        <v>212</v>
      </c>
      <c r="Y1379" s="9">
        <v>0.186</v>
      </c>
      <c r="Z1379">
        <v>6.14</v>
      </c>
      <c r="AA1379" s="12">
        <f t="shared" si="182"/>
        <v>1.1399999999999999</v>
      </c>
      <c r="AB1379">
        <v>30</v>
      </c>
    </row>
    <row r="1380" spans="18:28">
      <c r="S1380" t="s">
        <v>673</v>
      </c>
      <c r="W1380" s="8" t="s">
        <v>447</v>
      </c>
      <c r="Y1380" s="9">
        <v>0.36</v>
      </c>
      <c r="Z1380">
        <v>13.93</v>
      </c>
      <c r="AA1380" s="12">
        <f t="shared" si="182"/>
        <v>5.01</v>
      </c>
      <c r="AB1380">
        <v>34</v>
      </c>
    </row>
    <row r="1381" spans="18:28">
      <c r="W1381" s="8"/>
      <c r="Y1381" s="9"/>
      <c r="Z1381" s="12"/>
      <c r="AA1381" s="34">
        <f>ROUND(SUM(AA1376:AA1380),2)</f>
        <v>298.36</v>
      </c>
    </row>
    <row r="1382" spans="18:28">
      <c r="S1382" s="35" t="s">
        <v>318</v>
      </c>
      <c r="Y1382" s="9"/>
    </row>
    <row r="1383" spans="18:28">
      <c r="S1383" t="s">
        <v>319</v>
      </c>
      <c r="W1383" s="8" t="s">
        <v>320</v>
      </c>
      <c r="Y1383" s="9">
        <v>3</v>
      </c>
      <c r="Z1383" s="12">
        <f>AA1374</f>
        <v>213.82</v>
      </c>
      <c r="AA1383" s="12">
        <f>ROUND(Y1383%*Z1383,2)</f>
        <v>6.41</v>
      </c>
      <c r="AB1383">
        <v>37</v>
      </c>
    </row>
    <row r="1384" spans="18:28">
      <c r="S1384" t="s">
        <v>675</v>
      </c>
      <c r="W1384" s="8" t="s">
        <v>347</v>
      </c>
      <c r="X1384" s="9">
        <v>1</v>
      </c>
      <c r="Y1384" s="9">
        <f t="shared" ref="Y1384:Y1385" si="183">ROUND(X1384*8/$U$1368,4)</f>
        <v>0.8</v>
      </c>
      <c r="Z1384" s="12">
        <v>25.63</v>
      </c>
      <c r="AA1384" s="12">
        <f t="shared" ref="AA1384:AA1385" si="184">ROUND(Y1384*Z1384,2)</f>
        <v>20.5</v>
      </c>
      <c r="AB1384">
        <v>48</v>
      </c>
    </row>
    <row r="1385" spans="18:28">
      <c r="S1385" t="s">
        <v>683</v>
      </c>
      <c r="W1385" s="8" t="s">
        <v>347</v>
      </c>
      <c r="X1385" s="9">
        <v>0.5</v>
      </c>
      <c r="Y1385" s="9">
        <f t="shared" si="183"/>
        <v>0.4</v>
      </c>
      <c r="Z1385" s="12">
        <v>7.07</v>
      </c>
      <c r="AA1385" s="12">
        <f t="shared" si="184"/>
        <v>2.83</v>
      </c>
      <c r="AB1385">
        <v>49</v>
      </c>
    </row>
    <row r="1386" spans="18:28">
      <c r="R1386" s="14"/>
      <c r="S1386" s="14"/>
      <c r="T1386" s="14"/>
      <c r="U1386" s="14"/>
      <c r="V1386" s="14"/>
      <c r="W1386" s="14"/>
      <c r="X1386" s="14"/>
      <c r="Y1386" s="45"/>
      <c r="Z1386" s="14"/>
      <c r="AA1386" s="36">
        <f>ROUND(SUM(AA1383:AA1385),2)</f>
        <v>29.74</v>
      </c>
    </row>
    <row r="1387" spans="18:28">
      <c r="W1387" s="8"/>
      <c r="Y1387" s="9"/>
      <c r="AA1387" s="12"/>
    </row>
    <row r="1388" spans="18:28">
      <c r="R1388" s="31" t="s">
        <v>343</v>
      </c>
      <c r="S1388" s="290">
        <f>A1314</f>
        <v>100000000006</v>
      </c>
      <c r="T1388" s="31" t="s">
        <v>755</v>
      </c>
      <c r="U1388" s="31"/>
      <c r="Y1388" s="9"/>
    </row>
    <row r="1389" spans="18:28">
      <c r="R1389" s="31" t="s">
        <v>287</v>
      </c>
      <c r="S1389" s="31" t="s">
        <v>288</v>
      </c>
      <c r="T1389" s="32" t="s">
        <v>289</v>
      </c>
      <c r="U1389" s="33">
        <v>250</v>
      </c>
      <c r="V1389" s="32" t="s">
        <v>290</v>
      </c>
      <c r="W1389" s="33">
        <f>U1389</f>
        <v>250</v>
      </c>
      <c r="X1389" s="31" t="s">
        <v>291</v>
      </c>
      <c r="Y1389" s="9"/>
      <c r="Z1389" s="32" t="s">
        <v>142</v>
      </c>
      <c r="AA1389" s="34">
        <f>AA1394+AA1398+AA1402</f>
        <v>8.7900000000000009</v>
      </c>
    </row>
    <row r="1390" spans="18:28">
      <c r="R1390" s="31" t="s">
        <v>292</v>
      </c>
      <c r="S1390" s="31" t="s">
        <v>293</v>
      </c>
      <c r="W1390" s="32" t="s">
        <v>127</v>
      </c>
      <c r="X1390" s="32" t="s">
        <v>294</v>
      </c>
      <c r="Y1390" s="315" t="s">
        <v>295</v>
      </c>
      <c r="Z1390" s="32" t="s">
        <v>296</v>
      </c>
      <c r="AA1390" s="32" t="s">
        <v>297</v>
      </c>
    </row>
    <row r="1391" spans="18:28">
      <c r="S1391" s="35" t="s">
        <v>298</v>
      </c>
      <c r="Y1391" s="9"/>
    </row>
    <row r="1392" spans="18:28">
      <c r="S1392" t="s">
        <v>299</v>
      </c>
      <c r="W1392" s="8" t="s">
        <v>300</v>
      </c>
      <c r="X1392" s="9">
        <v>1</v>
      </c>
      <c r="Y1392" s="9">
        <f>ROUND(X1392*8/$U$1389,4)</f>
        <v>3.2000000000000001E-2</v>
      </c>
      <c r="Z1392" s="12">
        <v>28.94</v>
      </c>
      <c r="AA1392" s="12">
        <f t="shared" ref="AA1392:AA1393" si="185">ROUND(Y1392*Z1392,2)</f>
        <v>0.93</v>
      </c>
      <c r="AB1392">
        <v>47</v>
      </c>
    </row>
    <row r="1393" spans="18:28">
      <c r="S1393" t="s">
        <v>685</v>
      </c>
      <c r="W1393" s="8" t="s">
        <v>300</v>
      </c>
      <c r="X1393" s="9">
        <v>1</v>
      </c>
      <c r="Y1393" s="9">
        <f>ROUND(X1393*8/$U$1389,4)</f>
        <v>3.2000000000000001E-2</v>
      </c>
      <c r="Z1393" s="12">
        <v>22.66</v>
      </c>
      <c r="AA1393" s="12">
        <f t="shared" si="185"/>
        <v>0.73</v>
      </c>
      <c r="AB1393">
        <v>47</v>
      </c>
    </row>
    <row r="1394" spans="18:28">
      <c r="W1394" s="8"/>
      <c r="X1394" s="9"/>
      <c r="Y1394" s="9"/>
      <c r="AA1394" s="34">
        <f>ROUND(SUM(AA1392:AA1393),2)</f>
        <v>1.66</v>
      </c>
    </row>
    <row r="1395" spans="18:28">
      <c r="S1395" s="35" t="s">
        <v>303</v>
      </c>
      <c r="W1395" s="8"/>
      <c r="X1395" s="9"/>
      <c r="Y1395" s="316"/>
    </row>
    <row r="1396" spans="18:28">
      <c r="S1396" t="s">
        <v>304</v>
      </c>
      <c r="W1396" s="8" t="s">
        <v>305</v>
      </c>
      <c r="X1396" s="9"/>
      <c r="Y1396" s="316">
        <v>0.03</v>
      </c>
      <c r="Z1396" s="12">
        <v>2.64</v>
      </c>
      <c r="AA1396" s="12">
        <f t="shared" ref="AA1396:AA1397" si="186">ROUND(Y1396*Z1396,2)</f>
        <v>0.08</v>
      </c>
      <c r="AB1396">
        <v>2</v>
      </c>
    </row>
    <row r="1397" spans="18:28">
      <c r="S1397" t="s">
        <v>686</v>
      </c>
      <c r="W1397" s="8" t="s">
        <v>305</v>
      </c>
      <c r="X1397" s="9"/>
      <c r="Y1397" s="316">
        <v>2</v>
      </c>
      <c r="Z1397" s="12">
        <v>3.42</v>
      </c>
      <c r="AA1397" s="12">
        <f t="shared" si="186"/>
        <v>6.84</v>
      </c>
      <c r="AB1397">
        <v>3</v>
      </c>
    </row>
    <row r="1398" spans="18:28">
      <c r="W1398" s="8"/>
      <c r="X1398" s="9"/>
      <c r="Y1398" s="9"/>
      <c r="AA1398" s="34">
        <f>ROUND(SUM(AA1396:AA1397),2)</f>
        <v>6.92</v>
      </c>
    </row>
    <row r="1399" spans="18:28">
      <c r="S1399" s="35" t="s">
        <v>327</v>
      </c>
      <c r="W1399" s="8"/>
      <c r="X1399" s="9"/>
      <c r="Y1399" s="9"/>
    </row>
    <row r="1400" spans="18:28">
      <c r="S1400" t="s">
        <v>319</v>
      </c>
      <c r="W1400" s="8" t="s">
        <v>320</v>
      </c>
      <c r="Y1400" s="9">
        <v>3</v>
      </c>
      <c r="Z1400" s="12">
        <f>AA1394</f>
        <v>1.66</v>
      </c>
      <c r="AA1400" s="12">
        <f>ROUND(Y1400%*Z1400,2)</f>
        <v>0.05</v>
      </c>
      <c r="AB1400">
        <v>37</v>
      </c>
    </row>
    <row r="1401" spans="18:28">
      <c r="S1401" t="s">
        <v>687</v>
      </c>
      <c r="W1401" s="8" t="s">
        <v>300</v>
      </c>
      <c r="X1401" s="9">
        <v>1</v>
      </c>
      <c r="Y1401" s="9">
        <f>ROUND(X1401*8/$U$1389,4)</f>
        <v>3.2000000000000001E-2</v>
      </c>
      <c r="Z1401" s="12">
        <v>5</v>
      </c>
      <c r="AA1401" s="12">
        <f t="shared" ref="AA1401" si="187">ROUND(Y1401*Z1401,2)</f>
        <v>0.16</v>
      </c>
      <c r="AB1401">
        <v>37</v>
      </c>
    </row>
    <row r="1402" spans="18:28">
      <c r="R1402" s="14"/>
      <c r="S1402" s="14"/>
      <c r="T1402" s="14"/>
      <c r="U1402" s="14"/>
      <c r="V1402" s="14"/>
      <c r="W1402" s="14"/>
      <c r="X1402" s="14"/>
      <c r="Y1402" s="45"/>
      <c r="Z1402" s="14"/>
      <c r="AA1402" s="36">
        <f>ROUND(SUM(AA1400:AA1401),2)</f>
        <v>0.21</v>
      </c>
    </row>
    <row r="1403" spans="18:28">
      <c r="Y1403" s="9"/>
      <c r="AA1403" s="34"/>
    </row>
    <row r="1404" spans="18:28">
      <c r="R1404" s="31" t="s">
        <v>343</v>
      </c>
      <c r="S1404" s="290">
        <f>A1322</f>
        <v>100000000007</v>
      </c>
      <c r="T1404" s="31" t="s">
        <v>756</v>
      </c>
      <c r="U1404" s="31"/>
      <c r="Y1404" s="9"/>
    </row>
    <row r="1405" spans="18:28">
      <c r="R1405" s="31" t="s">
        <v>287</v>
      </c>
      <c r="S1405" s="31" t="s">
        <v>288</v>
      </c>
      <c r="T1405" s="32" t="s">
        <v>289</v>
      </c>
      <c r="U1405" s="33">
        <v>18</v>
      </c>
      <c r="V1405" s="32" t="s">
        <v>290</v>
      </c>
      <c r="W1405" s="33">
        <f>U1405</f>
        <v>18</v>
      </c>
      <c r="X1405" s="31" t="s">
        <v>291</v>
      </c>
      <c r="Y1405" s="9"/>
      <c r="Z1405" s="32" t="s">
        <v>142</v>
      </c>
      <c r="AA1405" s="34">
        <f>AA1410+AA1415+AA1418</f>
        <v>78.22999999999999</v>
      </c>
    </row>
    <row r="1406" spans="18:28">
      <c r="R1406" s="31" t="s">
        <v>292</v>
      </c>
      <c r="S1406" s="31" t="s">
        <v>293</v>
      </c>
      <c r="W1406" s="32" t="s">
        <v>127</v>
      </c>
      <c r="X1406" s="32" t="s">
        <v>294</v>
      </c>
      <c r="Y1406" s="315" t="s">
        <v>295</v>
      </c>
      <c r="Z1406" s="32" t="s">
        <v>296</v>
      </c>
      <c r="AA1406" s="32" t="s">
        <v>297</v>
      </c>
    </row>
    <row r="1407" spans="18:28">
      <c r="S1407" s="35" t="s">
        <v>298</v>
      </c>
      <c r="Y1407" s="9"/>
    </row>
    <row r="1408" spans="18:28">
      <c r="S1408" t="s">
        <v>299</v>
      </c>
      <c r="W1408" s="8" t="s">
        <v>300</v>
      </c>
      <c r="X1408" s="9">
        <v>2</v>
      </c>
      <c r="Y1408" s="9">
        <f>ROUND(X1408*8/$U$1405,4)</f>
        <v>0.88890000000000002</v>
      </c>
      <c r="Z1408" s="12">
        <v>28.94</v>
      </c>
      <c r="AA1408" s="12">
        <f t="shared" ref="AA1408" si="188">ROUND(Y1408*Z1408,2)</f>
        <v>25.72</v>
      </c>
      <c r="AB1408">
        <v>47</v>
      </c>
    </row>
    <row r="1409" spans="18:28">
      <c r="S1409" t="s">
        <v>302</v>
      </c>
      <c r="W1409" s="8" t="s">
        <v>300</v>
      </c>
      <c r="X1409" s="9">
        <v>2</v>
      </c>
      <c r="Y1409" s="9">
        <f>ROUND(X1409*8/$U$1405,4)</f>
        <v>0.88890000000000002</v>
      </c>
      <c r="Z1409" s="12">
        <v>20.51</v>
      </c>
      <c r="AA1409" s="12">
        <f>ROUND(Y1409*Z1409,2)</f>
        <v>18.23</v>
      </c>
      <c r="AB1409">
        <v>47</v>
      </c>
    </row>
    <row r="1410" spans="18:28">
      <c r="W1410" s="8"/>
      <c r="X1410" s="9"/>
      <c r="Y1410" s="9"/>
      <c r="Z1410" s="12"/>
      <c r="AA1410" s="34">
        <f>ROUND(SUM(AA1408:AA1409),2)</f>
        <v>43.95</v>
      </c>
    </row>
    <row r="1411" spans="18:28">
      <c r="S1411" s="35" t="s">
        <v>662</v>
      </c>
      <c r="W1411" s="8"/>
      <c r="X1411" s="9"/>
      <c r="Y1411" s="9"/>
      <c r="AA1411" s="12"/>
    </row>
    <row r="1412" spans="18:28">
      <c r="S1412" t="s">
        <v>695</v>
      </c>
      <c r="W1412" s="8" t="s">
        <v>305</v>
      </c>
      <c r="Y1412" s="9">
        <v>0.1</v>
      </c>
      <c r="Z1412" s="12">
        <v>2.64</v>
      </c>
      <c r="AA1412" s="12">
        <f t="shared" ref="AA1412:AA1413" si="189">ROUND(Y1412*Z1412,2)</f>
        <v>0.26</v>
      </c>
      <c r="AB1412">
        <v>2</v>
      </c>
    </row>
    <row r="1413" spans="18:28">
      <c r="S1413" t="s">
        <v>310</v>
      </c>
      <c r="W1413" s="8" t="s">
        <v>305</v>
      </c>
      <c r="Y1413" s="9">
        <v>0.24</v>
      </c>
      <c r="Z1413" s="12">
        <v>5.51</v>
      </c>
      <c r="AA1413" s="12">
        <f t="shared" si="189"/>
        <v>1.32</v>
      </c>
      <c r="AB1413">
        <v>2</v>
      </c>
    </row>
    <row r="1414" spans="18:28">
      <c r="S1414" t="s">
        <v>677</v>
      </c>
      <c r="W1414" s="8" t="s">
        <v>314</v>
      </c>
      <c r="Y1414" s="9">
        <v>5.41</v>
      </c>
      <c r="Z1414" s="12">
        <v>5.8</v>
      </c>
      <c r="AA1414" s="12">
        <f>ROUND(Y1414*Z1414,2)</f>
        <v>31.38</v>
      </c>
      <c r="AB1414">
        <v>43</v>
      </c>
    </row>
    <row r="1415" spans="18:28">
      <c r="W1415" s="8"/>
      <c r="Y1415" s="9"/>
      <c r="Z1415" s="12"/>
      <c r="AA1415" s="34">
        <f>ROUND(SUM(AA1412:AA1414),2)</f>
        <v>32.96</v>
      </c>
    </row>
    <row r="1416" spans="18:28">
      <c r="S1416" s="35" t="s">
        <v>318</v>
      </c>
      <c r="Y1416" s="9"/>
    </row>
    <row r="1417" spans="18:28">
      <c r="S1417" t="s">
        <v>319</v>
      </c>
      <c r="W1417" s="8" t="s">
        <v>320</v>
      </c>
      <c r="Y1417" s="9">
        <v>3</v>
      </c>
      <c r="Z1417" s="12">
        <f>AA1410</f>
        <v>43.95</v>
      </c>
      <c r="AA1417" s="12">
        <f>ROUND(Y1417%*Z1417,2)</f>
        <v>1.32</v>
      </c>
      <c r="AB1417">
        <v>37</v>
      </c>
    </row>
    <row r="1418" spans="18:28">
      <c r="R1418" s="14"/>
      <c r="S1418" s="14"/>
      <c r="T1418" s="14"/>
      <c r="U1418" s="14"/>
      <c r="V1418" s="14"/>
      <c r="W1418" s="14"/>
      <c r="X1418" s="14"/>
      <c r="Y1418" s="45"/>
      <c r="Z1418" s="14"/>
      <c r="AA1418" s="36">
        <f>ROUND(SUM(AA1417),2)</f>
        <v>1.32</v>
      </c>
    </row>
    <row r="1419" spans="18:28">
      <c r="Y1419" s="9"/>
      <c r="AA1419" s="34"/>
    </row>
    <row r="1420" spans="18:28">
      <c r="R1420" s="31" t="s">
        <v>343</v>
      </c>
      <c r="S1420" s="290">
        <f>A1323</f>
        <v>100000000008</v>
      </c>
      <c r="T1420" s="31" t="s">
        <v>757</v>
      </c>
      <c r="U1420" s="31"/>
      <c r="Y1420" s="9"/>
    </row>
    <row r="1421" spans="18:28">
      <c r="R1421" s="31" t="s">
        <v>287</v>
      </c>
      <c r="S1421" s="31" t="s">
        <v>425</v>
      </c>
      <c r="T1421" s="32" t="s">
        <v>289</v>
      </c>
      <c r="U1421" s="33">
        <v>20</v>
      </c>
      <c r="V1421" s="32" t="s">
        <v>290</v>
      </c>
      <c r="W1421" s="33">
        <f>U1421</f>
        <v>20</v>
      </c>
      <c r="X1421" s="31" t="s">
        <v>291</v>
      </c>
      <c r="Y1421" s="9"/>
      <c r="Z1421" s="32" t="s">
        <v>212</v>
      </c>
      <c r="AA1421" s="34">
        <f>AA1427+AA1434+AA1440</f>
        <v>416.58000000000004</v>
      </c>
    </row>
    <row r="1422" spans="18:28">
      <c r="R1422" s="31" t="s">
        <v>292</v>
      </c>
      <c r="S1422" s="31" t="s">
        <v>293</v>
      </c>
      <c r="W1422" s="32" t="s">
        <v>127</v>
      </c>
      <c r="X1422" s="32" t="s">
        <v>294</v>
      </c>
      <c r="Y1422" s="315" t="s">
        <v>295</v>
      </c>
      <c r="Z1422" s="32" t="s">
        <v>296</v>
      </c>
      <c r="AA1422" s="32" t="s">
        <v>297</v>
      </c>
    </row>
    <row r="1423" spans="18:28">
      <c r="S1423" s="35" t="s">
        <v>298</v>
      </c>
      <c r="Y1423" s="9"/>
    </row>
    <row r="1424" spans="18:28">
      <c r="S1424" t="s">
        <v>299</v>
      </c>
      <c r="W1424" s="8" t="s">
        <v>300</v>
      </c>
      <c r="X1424" s="9">
        <v>2</v>
      </c>
      <c r="Y1424" s="9">
        <f>ROUND(X1424*8/$U$1421,4)</f>
        <v>0.8</v>
      </c>
      <c r="Z1424" s="12">
        <v>28.94</v>
      </c>
      <c r="AA1424" s="12">
        <f t="shared" ref="AA1424:AA1425" si="190">ROUND(Y1424*Z1424,2)</f>
        <v>23.15</v>
      </c>
      <c r="AB1424">
        <v>47</v>
      </c>
    </row>
    <row r="1425" spans="18:28">
      <c r="S1425" t="s">
        <v>301</v>
      </c>
      <c r="W1425" s="8" t="s">
        <v>300</v>
      </c>
      <c r="X1425" s="9">
        <v>1</v>
      </c>
      <c r="Y1425" s="9">
        <f t="shared" ref="Y1425:Y1426" si="191">ROUND(X1425*8/$U$1421,4)</f>
        <v>0.4</v>
      </c>
      <c r="Z1425" s="12">
        <v>22.66</v>
      </c>
      <c r="AA1425" s="12">
        <f t="shared" si="190"/>
        <v>9.06</v>
      </c>
      <c r="AB1425">
        <v>47</v>
      </c>
    </row>
    <row r="1426" spans="18:28">
      <c r="S1426" t="s">
        <v>302</v>
      </c>
      <c r="W1426" s="8" t="s">
        <v>300</v>
      </c>
      <c r="X1426" s="9">
        <v>8</v>
      </c>
      <c r="Y1426" s="9">
        <f t="shared" si="191"/>
        <v>3.2</v>
      </c>
      <c r="Z1426" s="12">
        <v>20.51</v>
      </c>
      <c r="AA1426" s="12">
        <f>ROUND(Y1426*Z1426,2)</f>
        <v>65.63</v>
      </c>
      <c r="AB1426">
        <v>47</v>
      </c>
    </row>
    <row r="1427" spans="18:28">
      <c r="W1427" s="8"/>
      <c r="X1427" s="9"/>
      <c r="Y1427" s="9"/>
      <c r="AA1427" s="34">
        <f>ROUND(SUM(AA1424:AA1426),2)</f>
        <v>97.84</v>
      </c>
    </row>
    <row r="1428" spans="18:28">
      <c r="S1428" s="35" t="s">
        <v>662</v>
      </c>
      <c r="W1428" s="8"/>
      <c r="X1428" s="9"/>
      <c r="Y1428" s="9"/>
      <c r="AA1428" s="12"/>
    </row>
    <row r="1429" spans="18:28">
      <c r="S1429" t="s">
        <v>680</v>
      </c>
      <c r="W1429" s="8" t="s">
        <v>212</v>
      </c>
      <c r="Y1429" s="9">
        <v>0.53</v>
      </c>
      <c r="Z1429" s="12">
        <v>55.08</v>
      </c>
      <c r="AA1429" s="12">
        <f t="shared" ref="AA1429" si="192">ROUND(Y1429*Z1429,2)</f>
        <v>29.19</v>
      </c>
      <c r="AB1429">
        <v>5</v>
      </c>
    </row>
    <row r="1430" spans="18:28">
      <c r="S1430" t="s">
        <v>681</v>
      </c>
      <c r="W1430" s="8" t="s">
        <v>212</v>
      </c>
      <c r="Y1430" s="9">
        <v>0.52</v>
      </c>
      <c r="Z1430" s="12">
        <v>47</v>
      </c>
      <c r="AA1430" s="12">
        <f>ROUND(Y1430*Z1430,2)</f>
        <v>24.44</v>
      </c>
      <c r="AB1430">
        <v>4</v>
      </c>
    </row>
    <row r="1431" spans="18:28">
      <c r="S1431" t="s">
        <v>315</v>
      </c>
      <c r="W1431" s="8" t="s">
        <v>316</v>
      </c>
      <c r="Y1431" s="9">
        <v>9.73</v>
      </c>
      <c r="Z1431" s="12">
        <v>24.52</v>
      </c>
      <c r="AA1431" s="12">
        <f t="shared" ref="AA1431" si="193">ROUND(Y1431*Z1431,2)</f>
        <v>238.58</v>
      </c>
      <c r="AB1431">
        <v>21</v>
      </c>
    </row>
    <row r="1432" spans="18:28">
      <c r="S1432" t="s">
        <v>664</v>
      </c>
      <c r="W1432" s="8" t="s">
        <v>212</v>
      </c>
      <c r="Y1432" s="9">
        <v>0.186</v>
      </c>
      <c r="Z1432">
        <v>6.14</v>
      </c>
      <c r="AA1432" s="12">
        <f>ROUND(Y1432*Z1432,2)</f>
        <v>1.1399999999999999</v>
      </c>
      <c r="AB1432">
        <v>30</v>
      </c>
    </row>
    <row r="1433" spans="18:28">
      <c r="S1433" t="s">
        <v>673</v>
      </c>
      <c r="W1433" s="8" t="s">
        <v>447</v>
      </c>
      <c r="Y1433" s="9">
        <v>0.2</v>
      </c>
      <c r="Z1433">
        <v>13.93</v>
      </c>
      <c r="AA1433" s="12">
        <f>ROUND(Y1433*Z1433,2)</f>
        <v>2.79</v>
      </c>
      <c r="AB1433">
        <v>34</v>
      </c>
    </row>
    <row r="1434" spans="18:28">
      <c r="W1434" s="8"/>
      <c r="Y1434" s="9"/>
      <c r="Z1434" s="12"/>
      <c r="AA1434" s="34">
        <f>ROUND(SUM(AA1429:AA1433),2)</f>
        <v>296.14</v>
      </c>
    </row>
    <row r="1435" spans="18:28">
      <c r="S1435" s="35" t="s">
        <v>318</v>
      </c>
      <c r="Y1435" s="9"/>
    </row>
    <row r="1436" spans="18:28">
      <c r="S1436" t="s">
        <v>319</v>
      </c>
      <c r="W1436" s="8" t="s">
        <v>320</v>
      </c>
      <c r="Y1436" s="9">
        <v>3</v>
      </c>
      <c r="Z1436" s="12">
        <f>AA1427</f>
        <v>97.84</v>
      </c>
      <c r="AA1436" s="12">
        <f>ROUND(Y1436%*Z1436,2)</f>
        <v>2.94</v>
      </c>
      <c r="AB1436">
        <v>37</v>
      </c>
    </row>
    <row r="1437" spans="18:28">
      <c r="S1437" t="s">
        <v>675</v>
      </c>
      <c r="W1437" s="8" t="s">
        <v>347</v>
      </c>
      <c r="X1437" s="9">
        <v>1</v>
      </c>
      <c r="Y1437" s="9">
        <f>ROUND(X1437*8/$U$1421,4)</f>
        <v>0.4</v>
      </c>
      <c r="Z1437" s="12">
        <v>25.63</v>
      </c>
      <c r="AA1437" s="12">
        <f t="shared" ref="AA1437" si="194">ROUND(Y1437*Z1437,2)</f>
        <v>10.25</v>
      </c>
      <c r="AB1437">
        <v>48</v>
      </c>
    </row>
    <row r="1438" spans="18:28">
      <c r="S1438" t="s">
        <v>697</v>
      </c>
      <c r="W1438" s="8" t="s">
        <v>347</v>
      </c>
      <c r="X1438" s="9">
        <v>1</v>
      </c>
      <c r="Y1438" s="9">
        <f t="shared" ref="Y1438:Y1439" si="195">ROUND(X1438*8/$U$1421,4)</f>
        <v>0.4</v>
      </c>
      <c r="Z1438" s="12">
        <v>20</v>
      </c>
      <c r="AA1438" s="12">
        <f>ROUND(Y1438*Z1438,2)</f>
        <v>8</v>
      </c>
      <c r="AB1438">
        <v>49</v>
      </c>
    </row>
    <row r="1439" spans="18:28">
      <c r="S1439" t="s">
        <v>683</v>
      </c>
      <c r="W1439" s="8" t="s">
        <v>347</v>
      </c>
      <c r="X1439" s="9">
        <v>0.5</v>
      </c>
      <c r="Y1439" s="9">
        <f t="shared" si="195"/>
        <v>0.2</v>
      </c>
      <c r="Z1439">
        <v>7.07</v>
      </c>
      <c r="AA1439" s="12">
        <f>ROUND(Y1439*Z1439,2)</f>
        <v>1.41</v>
      </c>
      <c r="AB1439">
        <v>49</v>
      </c>
    </row>
    <row r="1440" spans="18:28">
      <c r="R1440" s="14"/>
      <c r="S1440" s="14"/>
      <c r="T1440" s="14"/>
      <c r="U1440" s="14"/>
      <c r="V1440" s="14"/>
      <c r="W1440" s="14"/>
      <c r="X1440" s="14"/>
      <c r="Y1440" s="45"/>
      <c r="Z1440" s="14"/>
      <c r="AA1440" s="36">
        <f>ROUND(SUM(AA1436:AA1439),2)</f>
        <v>22.6</v>
      </c>
    </row>
    <row r="1441" spans="1:28">
      <c r="W1441" s="8"/>
      <c r="Y1441" s="9"/>
      <c r="AA1441" s="12"/>
    </row>
    <row r="1442" spans="1:28">
      <c r="R1442" s="31" t="s">
        <v>343</v>
      </c>
      <c r="S1442" s="290">
        <f>A1324</f>
        <v>100000000009</v>
      </c>
      <c r="T1442" s="31" t="s">
        <v>758</v>
      </c>
      <c r="U1442" s="31"/>
      <c r="Y1442" s="9"/>
    </row>
    <row r="1443" spans="1:28">
      <c r="R1443" s="31" t="s">
        <v>287</v>
      </c>
      <c r="S1443" s="31" t="s">
        <v>684</v>
      </c>
      <c r="T1443" s="32" t="s">
        <v>289</v>
      </c>
      <c r="U1443" s="33">
        <v>250</v>
      </c>
      <c r="V1443" s="32" t="s">
        <v>290</v>
      </c>
      <c r="W1443" s="33">
        <f>U1443</f>
        <v>250</v>
      </c>
      <c r="X1443" s="31" t="s">
        <v>291</v>
      </c>
      <c r="Y1443" s="9"/>
      <c r="Z1443" s="32" t="s">
        <v>305</v>
      </c>
      <c r="AA1443" s="34">
        <f>AA1448+AA1452+AA1456</f>
        <v>8.7900000000000009</v>
      </c>
    </row>
    <row r="1444" spans="1:28">
      <c r="R1444" s="31" t="s">
        <v>292</v>
      </c>
      <c r="S1444" s="31" t="s">
        <v>293</v>
      </c>
      <c r="W1444" s="32" t="s">
        <v>127</v>
      </c>
      <c r="X1444" s="32" t="s">
        <v>294</v>
      </c>
      <c r="Y1444" s="315" t="s">
        <v>295</v>
      </c>
      <c r="Z1444" s="32" t="s">
        <v>296</v>
      </c>
      <c r="AA1444" s="32" t="s">
        <v>297</v>
      </c>
    </row>
    <row r="1445" spans="1:28">
      <c r="S1445" s="35" t="s">
        <v>298</v>
      </c>
      <c r="Y1445" s="9"/>
    </row>
    <row r="1446" spans="1:28">
      <c r="S1446" t="s">
        <v>299</v>
      </c>
      <c r="W1446" s="8" t="s">
        <v>300</v>
      </c>
      <c r="X1446" s="9">
        <v>1</v>
      </c>
      <c r="Y1446" s="9">
        <f>ROUND(X1446*8/$U$1443,4)</f>
        <v>3.2000000000000001E-2</v>
      </c>
      <c r="Z1446" s="12">
        <v>28.94</v>
      </c>
      <c r="AA1446" s="12">
        <f>ROUND(Y1446*Z1446,2)</f>
        <v>0.93</v>
      </c>
      <c r="AB1446">
        <v>47</v>
      </c>
    </row>
    <row r="1447" spans="1:28">
      <c r="S1447" t="s">
        <v>685</v>
      </c>
      <c r="W1447" s="8" t="s">
        <v>300</v>
      </c>
      <c r="X1447" s="9">
        <v>1</v>
      </c>
      <c r="Y1447" s="9">
        <f>ROUND(X1447*8/$U$1443,4)</f>
        <v>3.2000000000000001E-2</v>
      </c>
      <c r="Z1447" s="12">
        <v>22.66</v>
      </c>
      <c r="AA1447" s="12">
        <f>ROUND(Y1447*Z1447,2)</f>
        <v>0.73</v>
      </c>
      <c r="AB1447">
        <v>47</v>
      </c>
    </row>
    <row r="1448" spans="1:28">
      <c r="W1448" s="8"/>
      <c r="X1448" s="9"/>
      <c r="Y1448" s="9"/>
      <c r="AA1448" s="34">
        <f>ROUND(SUM(AA1446:AA1447),2)</f>
        <v>1.66</v>
      </c>
    </row>
    <row r="1449" spans="1:28">
      <c r="S1449" s="35" t="s">
        <v>303</v>
      </c>
      <c r="W1449" s="8"/>
      <c r="X1449" s="9"/>
      <c r="Y1449" s="316"/>
    </row>
    <row r="1450" spans="1:28">
      <c r="S1450" t="s">
        <v>304</v>
      </c>
      <c r="W1450" s="8" t="s">
        <v>305</v>
      </c>
      <c r="X1450" s="9"/>
      <c r="Y1450" s="316">
        <v>0.03</v>
      </c>
      <c r="Z1450" s="12">
        <v>2.64</v>
      </c>
      <c r="AA1450" s="12">
        <f>ROUND(Y1450*Z1450,2)</f>
        <v>0.08</v>
      </c>
      <c r="AB1450">
        <v>2</v>
      </c>
    </row>
    <row r="1451" spans="1:28">
      <c r="S1451" t="s">
        <v>686</v>
      </c>
      <c r="W1451" s="8" t="s">
        <v>305</v>
      </c>
      <c r="X1451" s="9"/>
      <c r="Y1451" s="316">
        <v>2</v>
      </c>
      <c r="Z1451" s="12">
        <v>3.42</v>
      </c>
      <c r="AA1451" s="12">
        <f>ROUND(Y1451*Z1451,2)</f>
        <v>6.84</v>
      </c>
      <c r="AB1451">
        <v>3</v>
      </c>
    </row>
    <row r="1452" spans="1:28">
      <c r="W1452" s="8"/>
      <c r="X1452" s="9"/>
      <c r="Y1452" s="9"/>
      <c r="AA1452" s="34">
        <f>ROUND(SUM(AA1450:AA1451),2)</f>
        <v>6.92</v>
      </c>
    </row>
    <row r="1453" spans="1:28">
      <c r="S1453" s="35" t="s">
        <v>327</v>
      </c>
      <c r="W1453" s="8"/>
      <c r="X1453" s="9"/>
      <c r="Y1453" s="9"/>
    </row>
    <row r="1454" spans="1:28">
      <c r="S1454" t="s">
        <v>319</v>
      </c>
      <c r="W1454" s="8" t="s">
        <v>320</v>
      </c>
      <c r="Y1454" s="9">
        <v>3</v>
      </c>
      <c r="Z1454" s="12">
        <f>AA1448</f>
        <v>1.66</v>
      </c>
      <c r="AA1454" s="12">
        <f>ROUND(Y1454%*Z1454,2)</f>
        <v>0.05</v>
      </c>
      <c r="AB1454">
        <v>37</v>
      </c>
    </row>
    <row r="1455" spans="1:28">
      <c r="A1455" s="2" t="s">
        <v>286</v>
      </c>
      <c r="B1455" s="2" t="str">
        <f>ESTRUCTURA!A110</f>
        <v>02.04.06.04</v>
      </c>
      <c r="C1455" s="2" t="s">
        <v>656</v>
      </c>
      <c r="D1455" s="2"/>
      <c r="E1455" s="2"/>
      <c r="F1455" s="2"/>
      <c r="G1455" s="2"/>
      <c r="H1455" s="2"/>
      <c r="I1455" s="2"/>
      <c r="S1455" t="s">
        <v>687</v>
      </c>
      <c r="W1455" s="8" t="s">
        <v>300</v>
      </c>
      <c r="X1455" s="9">
        <v>1</v>
      </c>
      <c r="Y1455" s="9">
        <f>ROUND(X1455*8/$U$1443,4)</f>
        <v>3.2000000000000001E-2</v>
      </c>
      <c r="Z1455" s="12">
        <v>5</v>
      </c>
      <c r="AA1455" s="12">
        <f>ROUND(Y1455*Z1455,2)</f>
        <v>0.16</v>
      </c>
      <c r="AB1455">
        <v>37</v>
      </c>
    </row>
    <row r="1456" spans="1:28">
      <c r="A1456" s="2" t="s">
        <v>287</v>
      </c>
      <c r="B1456" s="2" t="s">
        <v>323</v>
      </c>
      <c r="C1456" s="4" t="s">
        <v>289</v>
      </c>
      <c r="D1456" s="5">
        <v>100</v>
      </c>
      <c r="E1456" s="4" t="s">
        <v>290</v>
      </c>
      <c r="F1456" s="5">
        <f>D1456</f>
        <v>100</v>
      </c>
      <c r="G1456" s="2" t="s">
        <v>291</v>
      </c>
      <c r="I1456" s="4" t="s">
        <v>153</v>
      </c>
      <c r="J1456" s="6">
        <f>J1461+J1465+J1468</f>
        <v>18.87</v>
      </c>
      <c r="R1456" s="14"/>
      <c r="S1456" s="14"/>
      <c r="T1456" s="14"/>
      <c r="U1456" s="14"/>
      <c r="V1456" s="14"/>
      <c r="W1456" s="14"/>
      <c r="X1456" s="14"/>
      <c r="Y1456" s="14"/>
      <c r="Z1456" s="14"/>
      <c r="AA1456" s="36">
        <f>ROUND(SUM(AA1454:AA1455),2)</f>
        <v>0.21</v>
      </c>
    </row>
    <row r="1457" spans="1:29">
      <c r="A1457" s="2" t="s">
        <v>292</v>
      </c>
      <c r="B1457" s="2" t="s">
        <v>293</v>
      </c>
      <c r="F1457" s="4" t="s">
        <v>127</v>
      </c>
      <c r="G1457" s="4" t="s">
        <v>294</v>
      </c>
      <c r="H1457" s="4" t="s">
        <v>295</v>
      </c>
      <c r="I1457" s="4" t="s">
        <v>296</v>
      </c>
      <c r="J1457" s="4" t="s">
        <v>297</v>
      </c>
    </row>
    <row r="1458" spans="1:29">
      <c r="B1458" s="7" t="s">
        <v>298</v>
      </c>
    </row>
    <row r="1459" spans="1:29">
      <c r="B1459" t="s">
        <v>659</v>
      </c>
      <c r="F1459" s="8" t="s">
        <v>300</v>
      </c>
      <c r="G1459" s="9">
        <v>0.2</v>
      </c>
      <c r="H1459" s="10">
        <f>ROUND(G1459*8/$D$1456,4)</f>
        <v>1.6E-2</v>
      </c>
      <c r="I1459" s="10">
        <v>34.729999999999997</v>
      </c>
      <c r="J1459" s="12">
        <f>ROUND(H1459*I1459,2)</f>
        <v>0.56000000000000005</v>
      </c>
      <c r="K1459">
        <v>47</v>
      </c>
    </row>
    <row r="1460" spans="1:29">
      <c r="B1460" t="s">
        <v>299</v>
      </c>
      <c r="F1460" s="8" t="s">
        <v>300</v>
      </c>
      <c r="G1460" s="9">
        <v>1</v>
      </c>
      <c r="H1460" s="10">
        <f>ROUND(G1460*8/$D$1456,4)</f>
        <v>0.08</v>
      </c>
      <c r="I1460" s="10">
        <v>28.94</v>
      </c>
      <c r="J1460" s="12">
        <f>ROUND(H1460*I1460,2)</f>
        <v>2.3199999999999998</v>
      </c>
      <c r="K1460">
        <v>47</v>
      </c>
    </row>
    <row r="1461" spans="1:29">
      <c r="F1461" s="8"/>
      <c r="G1461" s="9"/>
      <c r="H1461" s="10"/>
      <c r="I1461" s="10"/>
      <c r="J1461" s="6">
        <f>ROUND(SUM(J1459:J1460),2)</f>
        <v>2.88</v>
      </c>
    </row>
    <row r="1462" spans="1:29">
      <c r="B1462" s="7" t="s">
        <v>303</v>
      </c>
      <c r="F1462" s="8"/>
      <c r="I1462" s="10"/>
    </row>
    <row r="1463" spans="1:29">
      <c r="B1463" t="s">
        <v>736</v>
      </c>
      <c r="F1463" s="8" t="s">
        <v>142</v>
      </c>
      <c r="H1463" s="10">
        <v>0.05</v>
      </c>
      <c r="I1463" s="10">
        <v>18</v>
      </c>
      <c r="J1463" s="12">
        <f>ROUND(H1463*I1463,2)</f>
        <v>0.9</v>
      </c>
      <c r="K1463">
        <v>60</v>
      </c>
    </row>
    <row r="1464" spans="1:29">
      <c r="B1464" t="s">
        <v>737</v>
      </c>
      <c r="F1464" s="8" t="s">
        <v>447</v>
      </c>
      <c r="H1464" s="10">
        <v>0.1</v>
      </c>
      <c r="I1464" s="10">
        <v>150</v>
      </c>
      <c r="J1464" s="12">
        <f>ROUND(H1464*I1464,2)</f>
        <v>15</v>
      </c>
      <c r="K1464">
        <v>30</v>
      </c>
    </row>
    <row r="1465" spans="1:29">
      <c r="I1465" s="10"/>
      <c r="J1465" s="6">
        <f>ROUND(SUM(J1463:J1464),2)</f>
        <v>15.9</v>
      </c>
    </row>
    <row r="1466" spans="1:29">
      <c r="B1466" s="7" t="s">
        <v>327</v>
      </c>
      <c r="I1466" s="10"/>
    </row>
    <row r="1467" spans="1:29">
      <c r="B1467" t="s">
        <v>319</v>
      </c>
      <c r="F1467" s="8" t="s">
        <v>320</v>
      </c>
      <c r="H1467" s="10">
        <v>3</v>
      </c>
      <c r="I1467" s="10">
        <f>J1461</f>
        <v>2.88</v>
      </c>
      <c r="J1467" s="12">
        <f>ROUND(H1467%*I1467,2)</f>
        <v>0.09</v>
      </c>
      <c r="K1467">
        <v>37</v>
      </c>
    </row>
    <row r="1468" spans="1:29">
      <c r="A1468" s="14"/>
      <c r="B1468" s="14"/>
      <c r="C1468" s="14"/>
      <c r="D1468" s="14"/>
      <c r="E1468" s="14"/>
      <c r="F1468" s="14"/>
      <c r="G1468" s="14"/>
      <c r="H1468" s="14"/>
      <c r="I1468" s="14"/>
      <c r="J1468" s="36">
        <f>ROUND(SUM(J1467),2)</f>
        <v>0.09</v>
      </c>
    </row>
    <row r="1470" spans="1:29">
      <c r="T1470" s="2"/>
      <c r="U1470" s="2"/>
      <c r="V1470" s="2"/>
      <c r="W1470" s="2"/>
      <c r="X1470" s="2"/>
      <c r="Y1470" s="2"/>
      <c r="Z1470" s="2"/>
      <c r="AA1470" s="2"/>
      <c r="AB1470" s="2"/>
    </row>
    <row r="1471" spans="1:29">
      <c r="A1471" s="2" t="s">
        <v>286</v>
      </c>
      <c r="B1471" s="2" t="str">
        <f>ESTRUCTURA!A112</f>
        <v>02.04.07.01</v>
      </c>
      <c r="C1471" s="2" t="s">
        <v>759</v>
      </c>
      <c r="D1471" s="2"/>
      <c r="E1471" s="2"/>
      <c r="F1471" s="2"/>
      <c r="G1471" s="2"/>
      <c r="H1471" s="2"/>
      <c r="I1471" s="2"/>
      <c r="T1471" s="2"/>
      <c r="U1471" s="2"/>
      <c r="V1471" s="4"/>
      <c r="W1471" s="5"/>
      <c r="X1471" s="4"/>
      <c r="Y1471" s="5"/>
      <c r="Z1471" s="2"/>
      <c r="AB1471" s="4"/>
      <c r="AC1471" s="6"/>
    </row>
    <row r="1472" spans="1:29">
      <c r="A1472" s="2" t="s">
        <v>287</v>
      </c>
      <c r="B1472" s="2" t="s">
        <v>341</v>
      </c>
      <c r="C1472" s="4" t="s">
        <v>289</v>
      </c>
      <c r="D1472" s="5">
        <v>1</v>
      </c>
      <c r="E1472" s="4" t="s">
        <v>290</v>
      </c>
      <c r="F1472" s="5">
        <f>D1472</f>
        <v>1</v>
      </c>
      <c r="G1472" s="2" t="s">
        <v>291</v>
      </c>
      <c r="I1472" s="4" t="s">
        <v>163</v>
      </c>
      <c r="J1472" s="6">
        <f>J1476</f>
        <v>29580.59</v>
      </c>
      <c r="T1472" s="2"/>
      <c r="U1472" s="2"/>
      <c r="Y1472" s="4"/>
      <c r="Z1472" s="4"/>
      <c r="AA1472" s="4"/>
      <c r="AB1472" s="4"/>
      <c r="AC1472" s="4"/>
    </row>
    <row r="1473" spans="1:29">
      <c r="A1473" s="2" t="s">
        <v>292</v>
      </c>
      <c r="B1473" s="2" t="s">
        <v>293</v>
      </c>
      <c r="F1473" s="4" t="s">
        <v>127</v>
      </c>
      <c r="G1473" s="4" t="s">
        <v>294</v>
      </c>
      <c r="H1473" s="4" t="s">
        <v>295</v>
      </c>
      <c r="I1473" s="4" t="s">
        <v>296</v>
      </c>
      <c r="J1473" s="4" t="s">
        <v>297</v>
      </c>
      <c r="U1473" s="7"/>
    </row>
    <row r="1474" spans="1:29">
      <c r="B1474" s="7" t="s">
        <v>303</v>
      </c>
      <c r="Y1474" s="8"/>
      <c r="Z1474" s="9"/>
      <c r="AA1474" s="10"/>
      <c r="AB1474" s="12"/>
      <c r="AC1474" s="12"/>
    </row>
    <row r="1475" spans="1:29">
      <c r="B1475" t="s">
        <v>759</v>
      </c>
      <c r="F1475" s="8" t="s">
        <v>163</v>
      </c>
      <c r="G1475" s="9"/>
      <c r="H1475" s="10">
        <v>1</v>
      </c>
      <c r="I1475" s="9">
        <v>29580.59</v>
      </c>
      <c r="J1475" s="12">
        <f>ROUND(H1475*I1475,2)</f>
        <v>29580.59</v>
      </c>
      <c r="K1475">
        <v>39</v>
      </c>
      <c r="Y1475" s="8"/>
      <c r="Z1475" s="9"/>
      <c r="AA1475" s="10"/>
      <c r="AB1475" s="12"/>
      <c r="AC1475" s="6"/>
    </row>
    <row r="1476" spans="1:29">
      <c r="A1476" s="14"/>
      <c r="B1476" s="14"/>
      <c r="C1476" s="14"/>
      <c r="D1476" s="14"/>
      <c r="E1476" s="14"/>
      <c r="F1476" s="14"/>
      <c r="G1476" s="14"/>
      <c r="H1476" s="14"/>
      <c r="I1476" s="14"/>
      <c r="J1476" s="16">
        <f>ROUND(SUM(J1475),2)</f>
        <v>29580.59</v>
      </c>
      <c r="U1476" s="7"/>
    </row>
    <row r="1477" spans="1:29">
      <c r="Y1477" s="8"/>
      <c r="AA1477" s="10"/>
      <c r="AB1477" s="12"/>
      <c r="AC1477" s="12"/>
    </row>
    <row r="1478" spans="1:29">
      <c r="AC1478" s="6"/>
    </row>
    <row r="1479" spans="1:29">
      <c r="U1479" s="7"/>
    </row>
    <row r="1480" spans="1:29">
      <c r="Y1480" s="8"/>
      <c r="AA1480" s="10"/>
      <c r="AB1480" s="12"/>
      <c r="AC1480" s="12"/>
    </row>
    <row r="1481" spans="1:29"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05CF-8462-47BB-AB8E-6F5D2403CF3C}">
  <sheetPr>
    <tabColor rgb="FFFF0000"/>
  </sheetPr>
  <dimension ref="A2:AE122"/>
  <sheetViews>
    <sheetView workbookViewId="0">
      <selection activeCell="M3" sqref="M3"/>
    </sheetView>
  </sheetViews>
  <sheetFormatPr defaultRowHeight="15"/>
  <cols>
    <col min="1" max="1" width="13.28515625" customWidth="1"/>
    <col min="8" max="8" width="13" customWidth="1"/>
    <col min="10" max="10" width="16.140625" customWidth="1"/>
    <col min="11" max="11" width="15.28515625" customWidth="1"/>
  </cols>
  <sheetData>
    <row r="2" spans="1:31">
      <c r="G2" s="4" t="s">
        <v>127</v>
      </c>
      <c r="H2" s="4" t="s">
        <v>132</v>
      </c>
      <c r="I2" s="4" t="s">
        <v>133</v>
      </c>
      <c r="J2" s="4" t="s">
        <v>134</v>
      </c>
      <c r="K2" s="4" t="s">
        <v>135</v>
      </c>
    </row>
    <row r="3" spans="1:31">
      <c r="A3" s="2">
        <v>3</v>
      </c>
      <c r="B3" s="227" t="s">
        <v>760</v>
      </c>
      <c r="H3" s="19"/>
      <c r="I3" s="19"/>
      <c r="J3" s="19"/>
      <c r="K3" s="276">
        <f>J4+J10+J19+J26+J33+J39+J43</f>
        <v>1039120.56</v>
      </c>
      <c r="L3" s="19"/>
      <c r="M3" s="2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>
      <c r="A4" s="2">
        <v>3.01</v>
      </c>
      <c r="B4" s="67" t="s">
        <v>761</v>
      </c>
      <c r="F4" s="10"/>
      <c r="J4" s="229">
        <f>SUM(J5:J9)</f>
        <v>282960.31</v>
      </c>
      <c r="K4" s="1"/>
      <c r="T4" s="1"/>
    </row>
    <row r="5" spans="1:31">
      <c r="A5" t="s">
        <v>762</v>
      </c>
      <c r="B5" t="s">
        <v>763</v>
      </c>
      <c r="F5" s="10"/>
      <c r="G5" s="277" t="s">
        <v>142</v>
      </c>
      <c r="H5" s="12">
        <f>ROUND(SUM(BIBLIOTECA:INGRESO!G6),2)</f>
        <v>1048.3399999999999</v>
      </c>
      <c r="I5" s="12">
        <f>ROUND('APUS ARQUITECTURA'!J5,2)</f>
        <v>140.28</v>
      </c>
      <c r="J5" s="29">
        <f t="shared" ref="J5:J9" si="0">ROUND(H5*I5,2)</f>
        <v>147061.14000000001</v>
      </c>
      <c r="M5" s="1"/>
      <c r="O5" s="12"/>
    </row>
    <row r="6" spans="1:31">
      <c r="A6" t="s">
        <v>764</v>
      </c>
      <c r="B6" t="s">
        <v>765</v>
      </c>
      <c r="F6" s="10"/>
      <c r="G6" s="277" t="s">
        <v>142</v>
      </c>
      <c r="H6" s="12">
        <f>ROUND(SUM(BIBLIOTECA:INGRESO!G7),2)</f>
        <v>345.85</v>
      </c>
      <c r="I6" s="12">
        <f>ROUND('APUS ARQUITECTURA'!J32,2)</f>
        <v>166.43</v>
      </c>
      <c r="J6" s="29">
        <f t="shared" si="0"/>
        <v>57559.82</v>
      </c>
      <c r="O6" s="12"/>
      <c r="R6" s="12"/>
    </row>
    <row r="7" spans="1:31">
      <c r="A7" t="s">
        <v>766</v>
      </c>
      <c r="B7" t="s">
        <v>767</v>
      </c>
      <c r="F7" s="10"/>
      <c r="G7" s="277" t="s">
        <v>142</v>
      </c>
      <c r="H7" s="12">
        <f>ROUND(SUM(BIBLIOTECA:INGRESO!G8),2)</f>
        <v>287.32</v>
      </c>
      <c r="I7" s="12">
        <f>ROUND('APUS ARQUITECTURA'!J50,2)</f>
        <v>141.08000000000001</v>
      </c>
      <c r="J7" s="29">
        <f t="shared" si="0"/>
        <v>40535.11</v>
      </c>
      <c r="O7" s="12"/>
    </row>
    <row r="8" spans="1:31">
      <c r="A8" t="s">
        <v>768</v>
      </c>
      <c r="B8" t="s">
        <v>769</v>
      </c>
      <c r="G8" s="277" t="s">
        <v>142</v>
      </c>
      <c r="H8" s="12">
        <f>ROUND(SUM(BIBLIOTECA:INGRESO!G9),2)</f>
        <v>156.6</v>
      </c>
      <c r="I8" s="12">
        <f>ROUND('APUS ARQUITECTURA'!J74,2)</f>
        <v>204.42</v>
      </c>
      <c r="J8" s="29">
        <f t="shared" si="0"/>
        <v>32012.17</v>
      </c>
      <c r="O8" s="12"/>
    </row>
    <row r="9" spans="1:31">
      <c r="A9" t="s">
        <v>770</v>
      </c>
      <c r="B9" t="s">
        <v>771</v>
      </c>
      <c r="G9" s="277" t="s">
        <v>142</v>
      </c>
      <c r="H9" s="12">
        <f>ROUND(SUM(BIBLIOTECA:INGRESO!G10),2)</f>
        <v>12.3</v>
      </c>
      <c r="I9" s="12">
        <f>ROUND('APUS ARQUITECTURA'!J92,2)</f>
        <v>470.9</v>
      </c>
      <c r="J9" s="29">
        <f t="shared" si="0"/>
        <v>5792.07</v>
      </c>
      <c r="O9" s="12"/>
    </row>
    <row r="10" spans="1:31">
      <c r="A10" s="2">
        <v>3.02</v>
      </c>
      <c r="B10" s="67" t="s">
        <v>772</v>
      </c>
      <c r="F10" s="22"/>
      <c r="G10" s="19"/>
      <c r="H10" s="12"/>
      <c r="I10" s="12"/>
      <c r="J10" s="229">
        <f>J11+J14+J16</f>
        <v>224988.3</v>
      </c>
      <c r="O10" s="12"/>
      <c r="T10" s="20"/>
    </row>
    <row r="11" spans="1:31">
      <c r="A11" s="2" t="s">
        <v>773</v>
      </c>
      <c r="B11" s="272" t="s">
        <v>774</v>
      </c>
      <c r="G11" s="19"/>
      <c r="H11" s="12"/>
      <c r="I11" s="12"/>
      <c r="J11" s="273">
        <f>SUM(J12:J13)</f>
        <v>65308.959999999999</v>
      </c>
      <c r="K11" s="1"/>
      <c r="M11" s="20"/>
      <c r="O11" s="12"/>
      <c r="T11" s="1"/>
    </row>
    <row r="12" spans="1:31">
      <c r="A12" t="s">
        <v>775</v>
      </c>
      <c r="B12" t="s">
        <v>776</v>
      </c>
      <c r="F12" s="12"/>
      <c r="G12" s="19" t="s">
        <v>142</v>
      </c>
      <c r="H12" s="12">
        <f>ROUND(SUM(BIBLIOTECA:INGRESO!G13),2)</f>
        <v>1392.44</v>
      </c>
      <c r="I12" s="12">
        <f>ROUND('APUS ARQUITECTURA'!J127,2)</f>
        <v>27.34</v>
      </c>
      <c r="J12" s="29">
        <f t="shared" ref="J12:J13" si="1">ROUND(H12*I12,2)</f>
        <v>38069.31</v>
      </c>
      <c r="M12" s="1"/>
      <c r="O12" s="12"/>
    </row>
    <row r="13" spans="1:31">
      <c r="A13" t="s">
        <v>777</v>
      </c>
      <c r="B13" t="s">
        <v>778</v>
      </c>
      <c r="F13" s="12"/>
      <c r="G13" s="19" t="s">
        <v>142</v>
      </c>
      <c r="H13" s="12">
        <f>ROUND(SUM(BIBLIOTECA:INGRESO!G14),2)</f>
        <v>754.77</v>
      </c>
      <c r="I13" s="12">
        <f>ROUND('APUS ARQUITECTURA'!J148,2)</f>
        <v>36.090000000000003</v>
      </c>
      <c r="J13" s="29">
        <f t="shared" si="1"/>
        <v>27239.65</v>
      </c>
      <c r="O13" s="12"/>
    </row>
    <row r="14" spans="1:31">
      <c r="A14" s="2" t="s">
        <v>779</v>
      </c>
      <c r="B14" s="272" t="s">
        <v>780</v>
      </c>
      <c r="F14" s="12"/>
      <c r="G14" s="19"/>
      <c r="H14" s="12"/>
      <c r="I14" s="12"/>
      <c r="J14" s="273">
        <f>SUM(J15)</f>
        <v>72069.06</v>
      </c>
      <c r="O14" s="12"/>
      <c r="T14" s="28"/>
    </row>
    <row r="15" spans="1:31">
      <c r="A15" t="s">
        <v>781</v>
      </c>
      <c r="B15" t="s">
        <v>782</v>
      </c>
      <c r="F15" s="12"/>
      <c r="G15" s="19" t="s">
        <v>142</v>
      </c>
      <c r="H15" s="12">
        <f>ROUND(SUM(BIBLIOTECA:INGRESO!G16),2)</f>
        <v>793.45</v>
      </c>
      <c r="I15" s="12">
        <f>ROUND('APUS ARQUITECTURA'!J168,2)</f>
        <v>90.83</v>
      </c>
      <c r="J15" s="29">
        <f t="shared" ref="J15" si="2">ROUND(H15*I15,2)</f>
        <v>72069.06</v>
      </c>
      <c r="M15" s="28"/>
      <c r="O15" s="12"/>
    </row>
    <row r="16" spans="1:31">
      <c r="A16" s="2" t="s">
        <v>783</v>
      </c>
      <c r="B16" s="272" t="s">
        <v>784</v>
      </c>
      <c r="E16" s="10"/>
      <c r="G16" s="271"/>
      <c r="H16" s="12"/>
      <c r="J16" s="273">
        <f>SUM(J17:J18)</f>
        <v>87610.28</v>
      </c>
      <c r="K16" s="1"/>
      <c r="O16" s="12"/>
      <c r="T16" s="28"/>
    </row>
    <row r="17" spans="1:20">
      <c r="A17" t="s">
        <v>785</v>
      </c>
      <c r="B17" t="s">
        <v>786</v>
      </c>
      <c r="F17" s="10"/>
      <c r="G17" s="19" t="s">
        <v>212</v>
      </c>
      <c r="H17" s="12">
        <f>ROUND(SUM(BIBLIOTECA:INGRESO!G18),2)</f>
        <v>160</v>
      </c>
      <c r="I17" s="12">
        <f>ROUND('APUS ARQUITECTURA'!J188,2)</f>
        <v>213.18</v>
      </c>
      <c r="J17" s="29">
        <f t="shared" ref="J17:J18" si="3">ROUND(H17*I17,2)</f>
        <v>34108.800000000003</v>
      </c>
      <c r="M17" s="28"/>
      <c r="O17" s="12"/>
    </row>
    <row r="18" spans="1:20">
      <c r="A18" t="s">
        <v>787</v>
      </c>
      <c r="B18" t="s">
        <v>788</v>
      </c>
      <c r="G18" s="19" t="s">
        <v>212</v>
      </c>
      <c r="H18" s="12">
        <f>ROUND(SUM(BIBLIOTECA:INGRESO!G19),2)</f>
        <v>866</v>
      </c>
      <c r="I18" s="12">
        <f>ROUND('APUS ARQUITECTURA'!J212,2)</f>
        <v>61.78</v>
      </c>
      <c r="J18" s="29">
        <f t="shared" si="3"/>
        <v>53501.48</v>
      </c>
      <c r="O18" s="12"/>
    </row>
    <row r="19" spans="1:20">
      <c r="A19" s="2">
        <v>3.03</v>
      </c>
      <c r="B19" s="67" t="s">
        <v>789</v>
      </c>
      <c r="F19" s="10"/>
      <c r="G19" s="19"/>
      <c r="H19" s="12"/>
      <c r="J19" s="229">
        <f>SUM(J20:J25)</f>
        <v>193026.60000000003</v>
      </c>
      <c r="K19" s="1"/>
      <c r="O19" s="12"/>
      <c r="T19" s="1"/>
    </row>
    <row r="20" spans="1:20">
      <c r="A20" t="s">
        <v>790</v>
      </c>
      <c r="B20" t="s">
        <v>791</v>
      </c>
      <c r="G20" s="19" t="s">
        <v>142</v>
      </c>
      <c r="H20" s="12">
        <f>ROUND(SUM(BIBLIOTECA:INGRESO!G21),2)</f>
        <v>1000</v>
      </c>
      <c r="I20" s="12">
        <f>ROUND('APUS ARQUITECTURA'!J232,2)</f>
        <v>49.73</v>
      </c>
      <c r="J20" s="29">
        <f t="shared" ref="J20:J41" si="4">ROUND(H20*I20,2)</f>
        <v>49730</v>
      </c>
      <c r="M20" s="1"/>
      <c r="O20" s="12"/>
    </row>
    <row r="21" spans="1:20">
      <c r="A21" t="s">
        <v>792</v>
      </c>
      <c r="B21" t="s">
        <v>793</v>
      </c>
      <c r="G21" s="19" t="s">
        <v>142</v>
      </c>
      <c r="H21" s="12">
        <f>ROUND(SUM(BIBLIOTECA:INGRESO!G22),2)</f>
        <v>320</v>
      </c>
      <c r="I21" s="12">
        <f>ROUND('APUS ARQUITECTURA'!J252,2)</f>
        <v>206.78</v>
      </c>
      <c r="J21" s="29">
        <f t="shared" si="4"/>
        <v>66169.600000000006</v>
      </c>
      <c r="O21" s="12"/>
    </row>
    <row r="22" spans="1:20">
      <c r="A22" t="s">
        <v>794</v>
      </c>
      <c r="B22" t="s">
        <v>795</v>
      </c>
      <c r="G22" s="19" t="s">
        <v>142</v>
      </c>
      <c r="H22" s="12">
        <f>ROUND(SUM(BIBLIOTECA:INGRESO!G23),2)</f>
        <v>380</v>
      </c>
      <c r="I22" s="12">
        <f>ROUND('APUS ARQUITECTURA'!J272,2)</f>
        <v>102.66</v>
      </c>
      <c r="J22" s="29">
        <f t="shared" si="4"/>
        <v>39010.800000000003</v>
      </c>
      <c r="O22" s="12"/>
    </row>
    <row r="23" spans="1:20">
      <c r="A23" t="s">
        <v>796</v>
      </c>
      <c r="B23" t="s">
        <v>797</v>
      </c>
      <c r="G23" s="19" t="s">
        <v>142</v>
      </c>
      <c r="H23" s="12">
        <f>ROUND(SUM(BIBLIOTECA:INGRESO!G24),2)</f>
        <v>100</v>
      </c>
      <c r="I23" s="12">
        <f>ROUND('APUS ARQUITECTURA'!J292,2)</f>
        <v>47.45</v>
      </c>
      <c r="J23" s="29">
        <f t="shared" si="4"/>
        <v>4745</v>
      </c>
      <c r="O23" s="12"/>
    </row>
    <row r="24" spans="1:20">
      <c r="A24" t="s">
        <v>798</v>
      </c>
      <c r="B24" t="s">
        <v>799</v>
      </c>
      <c r="G24" s="19" t="s">
        <v>142</v>
      </c>
      <c r="H24" s="12">
        <f>ROUND(SUM(BIBLIOTECA:INGRESO!G25),2)</f>
        <v>100</v>
      </c>
      <c r="I24" s="12">
        <f>ROUND('APUS ARQUITECTURA'!J318,2)</f>
        <v>51.99</v>
      </c>
      <c r="J24" s="29">
        <f t="shared" si="4"/>
        <v>5199</v>
      </c>
      <c r="O24" s="12"/>
    </row>
    <row r="25" spans="1:20">
      <c r="A25" t="s">
        <v>800</v>
      </c>
      <c r="B25" t="s">
        <v>801</v>
      </c>
      <c r="G25" s="19" t="s">
        <v>142</v>
      </c>
      <c r="H25" s="12">
        <f>ROUND(SUM(BIBLIOTECA:INGRESO!G26),2)</f>
        <v>140</v>
      </c>
      <c r="I25" s="12">
        <f>ROUND('APUS ARQUITECTURA'!J340,2)</f>
        <v>201.23</v>
      </c>
      <c r="J25" s="29">
        <f t="shared" si="4"/>
        <v>28172.2</v>
      </c>
      <c r="O25" s="12"/>
    </row>
    <row r="26" spans="1:20">
      <c r="A26" s="2">
        <v>3.04</v>
      </c>
      <c r="B26" s="67" t="s">
        <v>802</v>
      </c>
      <c r="G26" s="19"/>
      <c r="H26" s="12"/>
      <c r="J26" s="229">
        <f>SUM(J27:J32)</f>
        <v>33501.049999999996</v>
      </c>
      <c r="O26" s="12"/>
      <c r="T26" s="1"/>
    </row>
    <row r="27" spans="1:20">
      <c r="A27" t="s">
        <v>803</v>
      </c>
      <c r="B27" t="s">
        <v>804</v>
      </c>
      <c r="G27" s="19" t="s">
        <v>153</v>
      </c>
      <c r="H27" s="12">
        <f>ROUND(SUM(BIBLIOTECA:INGRESO!G28),2)</f>
        <v>82.3</v>
      </c>
      <c r="I27" s="12">
        <f>ROUND('APUS ARQUITECTURA'!J347,2)</f>
        <v>20.58</v>
      </c>
      <c r="J27" s="29">
        <f t="shared" si="4"/>
        <v>1693.73</v>
      </c>
      <c r="M27" s="1"/>
      <c r="O27" s="12"/>
    </row>
    <row r="28" spans="1:20">
      <c r="A28" t="s">
        <v>805</v>
      </c>
      <c r="B28" t="s">
        <v>806</v>
      </c>
      <c r="G28" s="19" t="s">
        <v>153</v>
      </c>
      <c r="H28" s="12">
        <f>ROUND(SUM(BIBLIOTECA:INGRESO!G29),2)</f>
        <v>393.14</v>
      </c>
      <c r="I28" s="12">
        <f>ROUND('APUS ARQUITECTURA'!J364,2)</f>
        <v>26.7</v>
      </c>
      <c r="J28" s="29">
        <f t="shared" si="4"/>
        <v>10496.84</v>
      </c>
      <c r="O28" s="12"/>
    </row>
    <row r="29" spans="1:20">
      <c r="A29" t="s">
        <v>807</v>
      </c>
      <c r="B29" t="s">
        <v>808</v>
      </c>
      <c r="G29" s="19" t="s">
        <v>153</v>
      </c>
      <c r="H29" s="12">
        <f>ROUND(SUM(BIBLIOTECA:INGRESO!G30),2)</f>
        <v>177.6</v>
      </c>
      <c r="I29" s="12">
        <f>ROUND('APUS ARQUITECTURA'!J383,2)</f>
        <v>36.549999999999997</v>
      </c>
      <c r="J29" s="29">
        <f t="shared" si="4"/>
        <v>6491.28</v>
      </c>
      <c r="O29" s="12"/>
    </row>
    <row r="30" spans="1:20">
      <c r="A30" t="s">
        <v>809</v>
      </c>
      <c r="B30" t="s">
        <v>810</v>
      </c>
      <c r="G30" s="19" t="s">
        <v>153</v>
      </c>
      <c r="H30" s="12">
        <f>ROUND(SUM(BIBLIOTECA:INGRESO!G31),2)</f>
        <v>63.91</v>
      </c>
      <c r="I30" s="12">
        <f>ROUND('APUS ARQUITECTURA'!J403,2)</f>
        <v>25</v>
      </c>
      <c r="J30" s="29">
        <f t="shared" si="4"/>
        <v>1597.75</v>
      </c>
      <c r="O30" s="12"/>
    </row>
    <row r="31" spans="1:20">
      <c r="A31" t="s">
        <v>811</v>
      </c>
      <c r="B31" t="s">
        <v>812</v>
      </c>
      <c r="G31" s="19" t="s">
        <v>153</v>
      </c>
      <c r="H31" s="12">
        <f>ROUND(SUM(BIBLIOTECA:INGRESO!G32),2)</f>
        <v>117.83</v>
      </c>
      <c r="I31" s="12">
        <f>ROUND('APUS ARQUITECTURA'!J410,2)</f>
        <v>44.2</v>
      </c>
      <c r="J31" s="29">
        <f t="shared" si="4"/>
        <v>5208.09</v>
      </c>
      <c r="O31" s="12"/>
    </row>
    <row r="32" spans="1:20">
      <c r="A32" t="s">
        <v>813</v>
      </c>
      <c r="B32" t="s">
        <v>814</v>
      </c>
      <c r="G32" s="19" t="s">
        <v>153</v>
      </c>
      <c r="H32" s="12">
        <f>ROUND(SUM(BIBLIOTECA:INGRESO!G33),2)</f>
        <v>94.9</v>
      </c>
      <c r="I32" s="12">
        <f>ROUND('APUS ARQUITECTURA'!J430,2)</f>
        <v>84.44</v>
      </c>
      <c r="J32" s="29">
        <f t="shared" si="4"/>
        <v>8013.36</v>
      </c>
      <c r="O32" s="12"/>
    </row>
    <row r="33" spans="1:21">
      <c r="A33" s="2">
        <v>3.05</v>
      </c>
      <c r="B33" s="67" t="s">
        <v>815</v>
      </c>
      <c r="G33" s="19"/>
      <c r="H33" s="12"/>
      <c r="I33" s="12"/>
      <c r="J33" s="229">
        <f>SUM(J34:J38)</f>
        <v>233643.5</v>
      </c>
      <c r="O33" s="12"/>
      <c r="T33" s="1"/>
    </row>
    <row r="34" spans="1:21">
      <c r="A34" t="s">
        <v>816</v>
      </c>
      <c r="B34" t="s">
        <v>817</v>
      </c>
      <c r="G34" s="19" t="s">
        <v>142</v>
      </c>
      <c r="H34" s="12">
        <f>ROUND(SUM(BIBLIOTECA:INGRESO!G35),2)</f>
        <v>135.16</v>
      </c>
      <c r="I34" s="12">
        <f>ROUND('APUS ARQUITECTURA'!J449,2)</f>
        <v>560.62</v>
      </c>
      <c r="J34" s="29">
        <f t="shared" si="4"/>
        <v>75773.399999999994</v>
      </c>
      <c r="M34" s="1"/>
      <c r="O34" s="12"/>
    </row>
    <row r="35" spans="1:21">
      <c r="A35" t="s">
        <v>818</v>
      </c>
      <c r="B35" t="s">
        <v>819</v>
      </c>
      <c r="G35" s="19" t="s">
        <v>142</v>
      </c>
      <c r="H35" s="12">
        <f>ROUND(SUM(BIBLIOTECA:INGRESO!G36),2)</f>
        <v>124.47</v>
      </c>
      <c r="I35" s="12">
        <f>ROUND('APUS ARQUITECTURA'!J456,2)</f>
        <v>367.87</v>
      </c>
      <c r="J35" s="29">
        <f t="shared" si="4"/>
        <v>45788.78</v>
      </c>
      <c r="O35" s="12"/>
    </row>
    <row r="36" spans="1:21">
      <c r="A36" t="s">
        <v>820</v>
      </c>
      <c r="B36" t="s">
        <v>821</v>
      </c>
      <c r="G36" s="19" t="s">
        <v>142</v>
      </c>
      <c r="H36" s="12">
        <f>ROUND(SUM(BIBLIOTECA:INGRESO!G37),2)</f>
        <v>66.349999999999994</v>
      </c>
      <c r="I36" s="12">
        <f>ROUND('APUS ARQUITECTURA'!J463,2)</f>
        <v>514.54</v>
      </c>
      <c r="J36" s="29">
        <f t="shared" si="4"/>
        <v>34139.730000000003</v>
      </c>
      <c r="O36" s="12"/>
    </row>
    <row r="37" spans="1:21">
      <c r="A37" t="s">
        <v>822</v>
      </c>
      <c r="B37" t="s">
        <v>823</v>
      </c>
      <c r="G37" s="19" t="s">
        <v>153</v>
      </c>
      <c r="H37" s="12">
        <f>ROUND(SUM(BIBLIOTECA:INGRESO!G38),2)</f>
        <v>122.2</v>
      </c>
      <c r="I37" s="12">
        <f>ROUND('APUS ARQUITECTURA'!J470,2)</f>
        <v>622.13</v>
      </c>
      <c r="J37" s="29">
        <f t="shared" si="4"/>
        <v>76024.289999999994</v>
      </c>
      <c r="O37" s="12"/>
    </row>
    <row r="38" spans="1:21">
      <c r="A38" t="s">
        <v>824</v>
      </c>
      <c r="B38" t="s">
        <v>825</v>
      </c>
      <c r="G38" s="19" t="s">
        <v>142</v>
      </c>
      <c r="H38" s="12">
        <f>ROUND(SUM(BIBLIOTECA:INGRESO!G39),2)</f>
        <v>35</v>
      </c>
      <c r="I38" s="12">
        <f>ROUND('APUS ARQUITECTURA'!J477,2)</f>
        <v>54.78</v>
      </c>
      <c r="J38" s="29">
        <f t="shared" si="4"/>
        <v>1917.3</v>
      </c>
      <c r="O38" s="12"/>
    </row>
    <row r="39" spans="1:21">
      <c r="A39" s="2">
        <v>3.06</v>
      </c>
      <c r="B39" s="67" t="s">
        <v>826</v>
      </c>
      <c r="G39" s="19"/>
      <c r="H39" s="12"/>
      <c r="J39" s="229">
        <f>SUM(J40:J41)</f>
        <v>48739.24</v>
      </c>
      <c r="O39" s="12"/>
      <c r="T39" s="1"/>
    </row>
    <row r="40" spans="1:21">
      <c r="A40" t="s">
        <v>827</v>
      </c>
      <c r="B40" t="s">
        <v>828</v>
      </c>
      <c r="G40" s="19" t="s">
        <v>142</v>
      </c>
      <c r="H40" s="12">
        <f>ROUND(SUM(BIBLIOTECA:INGRESO!G41),2)</f>
        <v>2395.9299999999998</v>
      </c>
      <c r="I40" s="12">
        <f>ROUND('APUS ARQUITECTURA'!J484,2)</f>
        <v>15.63</v>
      </c>
      <c r="J40" s="29">
        <f t="shared" si="4"/>
        <v>37448.39</v>
      </c>
      <c r="M40" s="1"/>
      <c r="O40" s="12"/>
    </row>
    <row r="41" spans="1:21">
      <c r="A41" t="s">
        <v>829</v>
      </c>
      <c r="B41" t="s">
        <v>830</v>
      </c>
      <c r="C41" s="103"/>
      <c r="D41" s="103"/>
      <c r="E41" s="103"/>
      <c r="G41" s="278" t="s">
        <v>142</v>
      </c>
      <c r="H41" s="12">
        <f>ROUND(SUM(BIBLIOTECA:INGRESO!G42),2)</f>
        <v>707.89</v>
      </c>
      <c r="I41" s="12">
        <f>ROUND('APUS ARQUITECTURA'!J504,2)</f>
        <v>15.95</v>
      </c>
      <c r="J41" s="29">
        <f t="shared" si="4"/>
        <v>11290.85</v>
      </c>
      <c r="O41" s="12"/>
      <c r="U41" s="103"/>
    </row>
    <row r="42" spans="1:21">
      <c r="C42" s="103"/>
      <c r="D42" s="103"/>
      <c r="E42" s="103"/>
      <c r="G42" s="278"/>
      <c r="H42" s="12"/>
      <c r="I42" s="12"/>
      <c r="J42" s="29"/>
      <c r="O42" s="12"/>
    </row>
    <row r="43" spans="1:21">
      <c r="A43" s="2">
        <v>3.07</v>
      </c>
      <c r="B43" s="67" t="s">
        <v>599</v>
      </c>
      <c r="G43" s="19"/>
      <c r="H43" s="12"/>
      <c r="J43" s="229">
        <f>J44+J48+J50+J52+J54+J56+J58+J63+J65</f>
        <v>22261.559999999998</v>
      </c>
      <c r="O43" s="12"/>
    </row>
    <row r="44" spans="1:21">
      <c r="A44" s="2" t="s">
        <v>831</v>
      </c>
      <c r="B44" s="272" t="s">
        <v>74</v>
      </c>
      <c r="G44" s="19"/>
      <c r="H44" s="12"/>
      <c r="I44" s="12"/>
      <c r="J44" s="273">
        <f>SUM(J45:J47)</f>
        <v>1498.72</v>
      </c>
      <c r="K44" s="217"/>
      <c r="N44" s="2"/>
      <c r="O44" s="12"/>
    </row>
    <row r="45" spans="1:21">
      <c r="A45" t="s">
        <v>832</v>
      </c>
      <c r="B45" t="s">
        <v>833</v>
      </c>
      <c r="G45" s="19" t="s">
        <v>142</v>
      </c>
      <c r="H45" s="12">
        <f>ROUND('Obras exteriores '!D5,2)</f>
        <v>30</v>
      </c>
      <c r="I45" s="12">
        <f>ROUND('APUS ARQUITECTURA'!J525,2)</f>
        <v>13.47</v>
      </c>
      <c r="J45" s="29">
        <f t="shared" ref="J45:J62" si="5">ROUND(H45*I45,2)</f>
        <v>404.1</v>
      </c>
      <c r="O45" s="12"/>
    </row>
    <row r="46" spans="1:21">
      <c r="A46" t="s">
        <v>834</v>
      </c>
      <c r="B46" t="s">
        <v>835</v>
      </c>
      <c r="G46" s="19" t="s">
        <v>158</v>
      </c>
      <c r="H46" s="12">
        <f>ROUND('Obras exteriores '!D6,2)</f>
        <v>10</v>
      </c>
      <c r="I46" s="12">
        <f>ROUND('APUS ARQUITECTURA'!J541,2)</f>
        <v>73.84</v>
      </c>
      <c r="J46" s="29">
        <f t="shared" si="5"/>
        <v>738.4</v>
      </c>
      <c r="O46" s="12"/>
    </row>
    <row r="47" spans="1:21">
      <c r="A47" t="s">
        <v>836</v>
      </c>
      <c r="B47" t="s">
        <v>837</v>
      </c>
      <c r="G47" s="19" t="s">
        <v>158</v>
      </c>
      <c r="H47" s="12">
        <f>ROUND('Obras exteriores '!D7,2)</f>
        <v>3</v>
      </c>
      <c r="I47" s="12">
        <f>ROUND('APUS ARQUITECTURA'!J558,2)</f>
        <v>118.74</v>
      </c>
      <c r="J47" s="29">
        <f t="shared" si="5"/>
        <v>356.22</v>
      </c>
      <c r="O47" s="12"/>
    </row>
    <row r="48" spans="1:21">
      <c r="A48" s="2" t="s">
        <v>838</v>
      </c>
      <c r="B48" s="272" t="s">
        <v>75</v>
      </c>
      <c r="G48" s="19"/>
      <c r="H48" s="12"/>
      <c r="I48" s="12"/>
      <c r="J48" s="273">
        <f>SUM(J49)</f>
        <v>25.53</v>
      </c>
      <c r="K48" s="217"/>
      <c r="O48" s="12"/>
      <c r="R48" s="8"/>
    </row>
    <row r="49" spans="1:18">
      <c r="A49" t="s">
        <v>839</v>
      </c>
      <c r="B49" t="s">
        <v>840</v>
      </c>
      <c r="G49" s="19" t="s">
        <v>153</v>
      </c>
      <c r="H49" s="12">
        <f>ROUND('Obras exteriores '!D21,2)</f>
        <v>0.5</v>
      </c>
      <c r="I49" s="12">
        <f>ROUND('APUS ARQUITECTURA'!J575,2)</f>
        <v>51.05</v>
      </c>
      <c r="J49" s="29">
        <f t="shared" si="5"/>
        <v>25.53</v>
      </c>
      <c r="O49" s="12"/>
      <c r="R49" s="8"/>
    </row>
    <row r="50" spans="1:18">
      <c r="A50" s="2" t="s">
        <v>841</v>
      </c>
      <c r="B50" s="272" t="s">
        <v>842</v>
      </c>
      <c r="G50" s="19"/>
      <c r="H50" s="12"/>
      <c r="I50" s="12"/>
      <c r="J50" s="273">
        <f>SUM(J51)</f>
        <v>25.53</v>
      </c>
      <c r="K50" s="217"/>
      <c r="O50" s="12"/>
    </row>
    <row r="51" spans="1:18">
      <c r="A51" t="s">
        <v>843</v>
      </c>
      <c r="B51" t="s">
        <v>844</v>
      </c>
      <c r="G51" s="19" t="s">
        <v>153</v>
      </c>
      <c r="H51" s="12">
        <f>ROUND('Obras exteriores '!D37,2)</f>
        <v>0.5</v>
      </c>
      <c r="I51" s="12">
        <f>ROUND('APUS ARQUITECTURA'!J591,2)</f>
        <v>51.05</v>
      </c>
      <c r="J51" s="29">
        <f t="shared" si="5"/>
        <v>25.53</v>
      </c>
      <c r="O51" s="12"/>
      <c r="Q51" s="10"/>
      <c r="R51" s="8"/>
    </row>
    <row r="52" spans="1:18">
      <c r="A52" s="2" t="s">
        <v>845</v>
      </c>
      <c r="B52" s="272" t="s">
        <v>79</v>
      </c>
      <c r="G52" s="19"/>
      <c r="H52" s="12"/>
      <c r="I52" s="12"/>
      <c r="J52" s="273">
        <f>SUM(J53)</f>
        <v>197.6</v>
      </c>
      <c r="K52" s="217"/>
      <c r="O52" s="12"/>
      <c r="Q52" s="10"/>
      <c r="R52" s="8"/>
    </row>
    <row r="53" spans="1:18">
      <c r="A53" t="s">
        <v>846</v>
      </c>
      <c r="B53" t="s">
        <v>847</v>
      </c>
      <c r="G53" s="19" t="s">
        <v>142</v>
      </c>
      <c r="H53" s="12">
        <f>ROUND('Obras exteriores '!D51,2)</f>
        <v>20</v>
      </c>
      <c r="I53" s="12">
        <f>ROUND('APUS ARQUITECTURA'!J607,2)</f>
        <v>9.8800000000000008</v>
      </c>
      <c r="J53" s="29">
        <f t="shared" si="5"/>
        <v>197.6</v>
      </c>
      <c r="O53" s="12"/>
      <c r="Q53" s="10"/>
      <c r="R53" s="8"/>
    </row>
    <row r="54" spans="1:18">
      <c r="A54" s="2" t="s">
        <v>848</v>
      </c>
      <c r="B54" s="272" t="s">
        <v>80</v>
      </c>
      <c r="G54" s="19"/>
      <c r="H54" s="12"/>
      <c r="J54" s="273">
        <f>SUM(J55)</f>
        <v>440</v>
      </c>
      <c r="K54" s="217"/>
      <c r="O54" s="12"/>
      <c r="Q54" s="10"/>
      <c r="R54" s="8"/>
    </row>
    <row r="55" spans="1:18">
      <c r="A55" t="s">
        <v>849</v>
      </c>
      <c r="B55" t="s">
        <v>850</v>
      </c>
      <c r="G55" s="19" t="s">
        <v>163</v>
      </c>
      <c r="H55" s="12">
        <f>ROUND('Obras exteriores '!D60,2)</f>
        <v>20</v>
      </c>
      <c r="I55" s="12">
        <f>ROUND('APUS ARQUITECTURA'!J618,2)</f>
        <v>22</v>
      </c>
      <c r="J55" s="29">
        <f t="shared" si="5"/>
        <v>440</v>
      </c>
      <c r="O55" s="12"/>
      <c r="Q55" s="10"/>
      <c r="R55" s="8"/>
    </row>
    <row r="56" spans="1:18">
      <c r="A56" s="2" t="s">
        <v>851</v>
      </c>
      <c r="B56" s="272" t="s">
        <v>86</v>
      </c>
      <c r="G56" s="19"/>
      <c r="H56" s="12"/>
      <c r="J56" s="273">
        <f>SUM(J57)</f>
        <v>1509.2</v>
      </c>
      <c r="K56" s="217"/>
      <c r="O56" s="12"/>
      <c r="Q56" s="10"/>
      <c r="R56" s="8"/>
    </row>
    <row r="57" spans="1:18">
      <c r="A57" t="s">
        <v>852</v>
      </c>
      <c r="B57" t="s">
        <v>86</v>
      </c>
      <c r="G57" s="19" t="s">
        <v>142</v>
      </c>
      <c r="H57" s="12">
        <f>ROUND('Obras exteriores '!D66,2)</f>
        <v>20</v>
      </c>
      <c r="I57" s="12">
        <f>ROUND('APUS ARQUITECTURA'!J625,2)</f>
        <v>75.459999999999994</v>
      </c>
      <c r="J57" s="29">
        <f t="shared" si="5"/>
        <v>1509.2</v>
      </c>
      <c r="O57" s="12"/>
      <c r="Q57" s="10"/>
      <c r="R57" s="8"/>
    </row>
    <row r="58" spans="1:18">
      <c r="A58" s="2" t="s">
        <v>853</v>
      </c>
      <c r="B58" s="272" t="s">
        <v>648</v>
      </c>
      <c r="G58" s="19"/>
      <c r="H58" s="12"/>
      <c r="J58" s="273">
        <f>SUM(J59:J62)</f>
        <v>7559.68</v>
      </c>
      <c r="K58" s="217"/>
      <c r="O58" s="12"/>
      <c r="Q58" s="10"/>
      <c r="R58" s="8"/>
    </row>
    <row r="59" spans="1:18">
      <c r="A59" t="s">
        <v>854</v>
      </c>
      <c r="B59" t="s">
        <v>855</v>
      </c>
      <c r="G59" s="19" t="s">
        <v>153</v>
      </c>
      <c r="H59" s="12">
        <f>ROUND('Obras exteriores '!D86,2)</f>
        <v>43.21</v>
      </c>
      <c r="I59" s="12">
        <f>ROUND('APUS ARQUITECTURA'!J632,2)</f>
        <v>110.42</v>
      </c>
      <c r="J59" s="29">
        <f t="shared" si="5"/>
        <v>4771.25</v>
      </c>
      <c r="O59" s="12"/>
      <c r="Q59" s="10"/>
      <c r="R59" s="8"/>
    </row>
    <row r="60" spans="1:18">
      <c r="A60" t="s">
        <v>856</v>
      </c>
      <c r="B60" t="s">
        <v>857</v>
      </c>
      <c r="G60" s="19" t="s">
        <v>142</v>
      </c>
      <c r="H60" s="12">
        <f>ROUND('Obras exteriores '!D88,2)</f>
        <v>7.73</v>
      </c>
      <c r="I60" s="12">
        <f>ROUND('APUS ARQUITECTURA'!J639,2)</f>
        <v>68.02</v>
      </c>
      <c r="J60" s="29">
        <f t="shared" si="5"/>
        <v>525.79</v>
      </c>
      <c r="O60" s="12"/>
      <c r="Q60" s="10"/>
      <c r="R60" s="8"/>
    </row>
    <row r="61" spans="1:18">
      <c r="A61" t="s">
        <v>858</v>
      </c>
      <c r="B61" t="s">
        <v>859</v>
      </c>
      <c r="G61" s="19" t="s">
        <v>142</v>
      </c>
      <c r="H61" s="12">
        <f>ROUND('Obras exteriores '!D89,2)</f>
        <v>8</v>
      </c>
      <c r="I61" s="12">
        <f>ROUND('APUS ARQUITECTURA'!J659,2)</f>
        <v>39.51</v>
      </c>
      <c r="J61" s="29">
        <f t="shared" si="5"/>
        <v>316.08</v>
      </c>
      <c r="O61" s="12"/>
      <c r="Q61" s="10"/>
      <c r="R61" s="8"/>
    </row>
    <row r="62" spans="1:18">
      <c r="A62" t="s">
        <v>860</v>
      </c>
      <c r="B62" t="s">
        <v>861</v>
      </c>
      <c r="G62" s="19" t="s">
        <v>142</v>
      </c>
      <c r="H62" s="12">
        <f>ROUND('Obras exteriores '!D90,2)</f>
        <v>112</v>
      </c>
      <c r="I62" s="12">
        <f>ROUND('APUS ARQUITECTURA'!J666,2)</f>
        <v>17.38</v>
      </c>
      <c r="J62" s="29">
        <f t="shared" si="5"/>
        <v>1946.56</v>
      </c>
      <c r="O62" s="12"/>
      <c r="Q62" s="10"/>
      <c r="R62" s="8"/>
    </row>
    <row r="63" spans="1:18">
      <c r="A63" s="2" t="s">
        <v>862</v>
      </c>
      <c r="B63" s="272" t="s">
        <v>83</v>
      </c>
      <c r="G63" s="19"/>
      <c r="H63" s="12"/>
      <c r="J63" s="273">
        <f>SUM(J64)</f>
        <v>4225.7</v>
      </c>
      <c r="K63" s="217"/>
      <c r="O63" s="12"/>
      <c r="Q63" s="10"/>
      <c r="R63" s="8"/>
    </row>
    <row r="64" spans="1:18">
      <c r="A64" t="s">
        <v>863</v>
      </c>
      <c r="B64" t="s">
        <v>83</v>
      </c>
      <c r="G64" s="19" t="s">
        <v>158</v>
      </c>
      <c r="H64" s="12">
        <f>ROUND('Obras exteriores '!D40,2)</f>
        <v>2</v>
      </c>
      <c r="I64" s="12">
        <f>ROUND('APUS ARQUITECTURA'!J673,2)</f>
        <v>2112.85</v>
      </c>
      <c r="J64" s="29">
        <f>ROUND(H64*I64,2)</f>
        <v>4225.7</v>
      </c>
      <c r="O64" s="12"/>
      <c r="Q64" s="10"/>
      <c r="R64" s="8"/>
    </row>
    <row r="65" spans="1:18">
      <c r="A65" s="2" t="s">
        <v>864</v>
      </c>
      <c r="B65" s="272" t="s">
        <v>865</v>
      </c>
      <c r="G65" s="19"/>
      <c r="H65" s="12"/>
      <c r="J65" s="273">
        <f>SUM(J66:J67)</f>
        <v>6779.6</v>
      </c>
      <c r="K65" s="217"/>
      <c r="O65" s="12"/>
      <c r="R65" s="8"/>
    </row>
    <row r="66" spans="1:18">
      <c r="A66" t="s">
        <v>866</v>
      </c>
      <c r="B66" t="s">
        <v>867</v>
      </c>
      <c r="G66" s="19" t="s">
        <v>142</v>
      </c>
      <c r="H66" s="12">
        <f>ROUND('Obras exteriores '!D22,2)</f>
        <v>20</v>
      </c>
      <c r="I66" s="12">
        <f>ROUND('APUS ARQUITECTURA'!J705,2)</f>
        <v>169.49</v>
      </c>
      <c r="J66" s="29">
        <f t="shared" ref="J66:J67" si="6">ROUND(H66*I66,2)</f>
        <v>3389.8</v>
      </c>
      <c r="O66" s="12"/>
    </row>
    <row r="67" spans="1:18">
      <c r="A67" t="s">
        <v>868</v>
      </c>
      <c r="B67" t="s">
        <v>869</v>
      </c>
      <c r="C67" s="205"/>
      <c r="G67" s="19" t="s">
        <v>142</v>
      </c>
      <c r="H67" s="12">
        <f>ROUND('Obras exteriores '!D38,2)</f>
        <v>20</v>
      </c>
      <c r="I67" s="12">
        <f>ROUND('APUS ARQUITECTURA'!J712,2)</f>
        <v>169.49</v>
      </c>
      <c r="J67" s="29">
        <f t="shared" si="6"/>
        <v>3389.8</v>
      </c>
      <c r="O67" s="12"/>
    </row>
    <row r="68" spans="1:18">
      <c r="C68" s="205"/>
      <c r="G68" s="19"/>
      <c r="H68" s="12"/>
    </row>
    <row r="69" spans="1:18">
      <c r="C69" s="205"/>
      <c r="H69" s="12"/>
      <c r="Q69" s="10"/>
      <c r="R69" s="8"/>
    </row>
    <row r="70" spans="1:18">
      <c r="C70" s="205"/>
      <c r="H70" s="12"/>
      <c r="Q70" s="10"/>
      <c r="R70" s="8"/>
    </row>
    <row r="71" spans="1:18">
      <c r="C71" s="205"/>
      <c r="H71" s="12"/>
      <c r="Q71" s="10"/>
      <c r="R71" s="8"/>
    </row>
    <row r="72" spans="1:18">
      <c r="C72" s="205"/>
      <c r="H72" s="12"/>
      <c r="Q72" s="10"/>
      <c r="R72" s="8"/>
    </row>
    <row r="73" spans="1:18">
      <c r="B73" s="217"/>
      <c r="H73" s="12"/>
      <c r="Q73" s="10"/>
      <c r="R73" s="8"/>
    </row>
    <row r="74" spans="1:18">
      <c r="H74" s="12"/>
      <c r="Q74" s="10"/>
      <c r="R74" s="8"/>
    </row>
    <row r="75" spans="1:18">
      <c r="H75" s="12"/>
      <c r="Q75" s="10"/>
      <c r="R75" s="8"/>
    </row>
    <row r="76" spans="1:18">
      <c r="H76" s="12"/>
      <c r="Q76" s="10"/>
      <c r="R76" s="8"/>
    </row>
    <row r="77" spans="1:18">
      <c r="H77" s="12"/>
      <c r="Q77" s="10"/>
      <c r="R77" s="8"/>
    </row>
    <row r="78" spans="1:18">
      <c r="Q78" s="10"/>
      <c r="R78" s="8"/>
    </row>
    <row r="79" spans="1:18">
      <c r="B79" s="217"/>
      <c r="Q79" s="10"/>
      <c r="R79" s="8"/>
    </row>
    <row r="80" spans="1:18">
      <c r="Q80" s="10"/>
      <c r="R80" s="8"/>
    </row>
    <row r="81" spans="2:18">
      <c r="B81" s="217"/>
      <c r="R81" s="8"/>
    </row>
    <row r="87" spans="2:18">
      <c r="P87" s="102"/>
      <c r="Q87" s="224"/>
      <c r="R87" s="8"/>
    </row>
    <row r="88" spans="2:18">
      <c r="P88" s="102"/>
      <c r="Q88" s="224"/>
      <c r="R88" s="8"/>
    </row>
    <row r="89" spans="2:18">
      <c r="P89" s="102"/>
      <c r="Q89" s="224"/>
      <c r="R89" s="8"/>
    </row>
    <row r="90" spans="2:18">
      <c r="P90" s="201"/>
      <c r="Q90" s="225"/>
      <c r="R90" s="8"/>
    </row>
    <row r="91" spans="2:18">
      <c r="P91" s="204"/>
      <c r="Q91" s="226"/>
      <c r="R91" s="8"/>
    </row>
    <row r="92" spans="2:18">
      <c r="P92" s="204"/>
      <c r="Q92" s="226"/>
      <c r="R92" s="8"/>
    </row>
    <row r="93" spans="2:18">
      <c r="P93" s="204"/>
      <c r="Q93" s="226"/>
      <c r="R93" s="8"/>
    </row>
    <row r="94" spans="2:18">
      <c r="P94" s="204"/>
      <c r="Q94" s="226"/>
      <c r="R94" s="8"/>
    </row>
    <row r="95" spans="2:18">
      <c r="P95" s="204"/>
      <c r="Q95" s="226"/>
      <c r="R95" s="8"/>
    </row>
    <row r="96" spans="2:18">
      <c r="P96" s="204"/>
      <c r="Q96" s="226"/>
      <c r="R96" s="8"/>
    </row>
    <row r="97" spans="16:18">
      <c r="P97" s="204"/>
      <c r="Q97" s="226"/>
      <c r="R97" s="8"/>
    </row>
    <row r="100" spans="16:18">
      <c r="P100" s="211"/>
      <c r="R100" s="8"/>
    </row>
    <row r="101" spans="16:18">
      <c r="P101" s="211"/>
      <c r="R101" s="8"/>
    </row>
    <row r="102" spans="16:18">
      <c r="P102" s="211"/>
      <c r="R102" s="8"/>
    </row>
    <row r="103" spans="16:18">
      <c r="P103" s="213"/>
      <c r="R103" s="8"/>
    </row>
    <row r="104" spans="16:18">
      <c r="P104" s="210"/>
      <c r="R104" s="8"/>
    </row>
    <row r="105" spans="16:18">
      <c r="P105" s="210"/>
      <c r="R105" s="8"/>
    </row>
    <row r="106" spans="16:18">
      <c r="P106" s="210"/>
      <c r="R106" s="8"/>
    </row>
    <row r="107" spans="16:18">
      <c r="P107" s="210"/>
      <c r="R107" s="8"/>
    </row>
    <row r="108" spans="16:18">
      <c r="P108" s="210"/>
      <c r="R108" s="8"/>
    </row>
    <row r="109" spans="16:18">
      <c r="P109" s="210"/>
      <c r="R109" s="8"/>
    </row>
    <row r="115" spans="16:16">
      <c r="P115" s="1"/>
    </row>
    <row r="120" spans="16:16">
      <c r="P120" s="1"/>
    </row>
    <row r="121" spans="16:16">
      <c r="P121" s="77"/>
    </row>
    <row r="122" spans="16:16">
      <c r="P122" s="7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37DB-7DBD-4638-BEAF-AB106C9CDD17}">
  <sheetPr>
    <tabColor rgb="FFFF0000"/>
  </sheetPr>
  <dimension ref="A4:AB716"/>
  <sheetViews>
    <sheetView topLeftCell="B186" workbookViewId="0">
      <selection activeCell="L215" sqref="L215"/>
    </sheetView>
  </sheetViews>
  <sheetFormatPr defaultRowHeight="15"/>
  <cols>
    <col min="1" max="1" width="16.85546875" customWidth="1"/>
    <col min="2" max="2" width="11.140625" customWidth="1"/>
    <col min="8" max="9" width="9.28515625" bestFit="1" customWidth="1"/>
    <col min="12" max="12" width="10.5703125" customWidth="1"/>
    <col min="16" max="17" width="10.85546875" bestFit="1" customWidth="1"/>
    <col min="19" max="19" width="17.5703125" customWidth="1"/>
  </cols>
  <sheetData>
    <row r="4" spans="1:28">
      <c r="A4" s="31" t="s">
        <v>286</v>
      </c>
      <c r="B4" s="31" t="str">
        <f>ARQUITECTURA!A5</f>
        <v>03.01.01</v>
      </c>
      <c r="C4" s="31" t="s">
        <v>763</v>
      </c>
      <c r="D4" s="31"/>
      <c r="R4" s="31" t="s">
        <v>286</v>
      </c>
      <c r="S4" s="291">
        <f>A22</f>
        <v>100000000010</v>
      </c>
      <c r="T4" s="31" t="s">
        <v>870</v>
      </c>
      <c r="U4" s="31"/>
    </row>
    <row r="5" spans="1:28">
      <c r="A5" s="31" t="s">
        <v>287</v>
      </c>
      <c r="B5" s="31" t="s">
        <v>288</v>
      </c>
      <c r="C5" s="32" t="s">
        <v>289</v>
      </c>
      <c r="D5" s="33">
        <v>16</v>
      </c>
      <c r="E5" s="32" t="s">
        <v>290</v>
      </c>
      <c r="F5" s="33">
        <f>D5</f>
        <v>16</v>
      </c>
      <c r="G5" s="31" t="s">
        <v>291</v>
      </c>
      <c r="I5" s="32" t="s">
        <v>142</v>
      </c>
      <c r="J5" s="34">
        <f>J10+J16+J20+J29</f>
        <v>140.28</v>
      </c>
      <c r="R5" s="31" t="s">
        <v>287</v>
      </c>
      <c r="S5" s="31" t="s">
        <v>425</v>
      </c>
      <c r="T5" s="32" t="s">
        <v>289</v>
      </c>
      <c r="U5" s="33">
        <v>10</v>
      </c>
      <c r="V5" s="32" t="s">
        <v>290</v>
      </c>
      <c r="W5" s="33">
        <f>U5</f>
        <v>10</v>
      </c>
      <c r="X5" s="31" t="s">
        <v>291</v>
      </c>
      <c r="Z5" s="32" t="s">
        <v>212</v>
      </c>
      <c r="AA5" s="34">
        <f>AA11+AA18+AA23</f>
        <v>493.40999999999997</v>
      </c>
    </row>
    <row r="6" spans="1:28">
      <c r="A6" s="31" t="s">
        <v>292</v>
      </c>
      <c r="B6" s="31" t="s">
        <v>293</v>
      </c>
      <c r="F6" s="32" t="s">
        <v>127</v>
      </c>
      <c r="G6" s="32" t="s">
        <v>294</v>
      </c>
      <c r="H6" s="32" t="s">
        <v>295</v>
      </c>
      <c r="I6" s="32" t="s">
        <v>296</v>
      </c>
      <c r="J6" s="32" t="s">
        <v>297</v>
      </c>
      <c r="R6" s="31" t="s">
        <v>292</v>
      </c>
      <c r="S6" s="31" t="s">
        <v>293</v>
      </c>
      <c r="W6" s="32" t="s">
        <v>127</v>
      </c>
      <c r="X6" s="32" t="s">
        <v>294</v>
      </c>
      <c r="Y6" s="32" t="s">
        <v>295</v>
      </c>
      <c r="Z6" s="32" t="s">
        <v>296</v>
      </c>
      <c r="AA6" s="32" t="s">
        <v>297</v>
      </c>
    </row>
    <row r="7" spans="1:28">
      <c r="B7" s="35" t="s">
        <v>298</v>
      </c>
      <c r="S7" s="35" t="s">
        <v>298</v>
      </c>
    </row>
    <row r="8" spans="1:28" ht="15" customHeight="1">
      <c r="B8" t="s">
        <v>299</v>
      </c>
      <c r="F8" s="8" t="s">
        <v>300</v>
      </c>
      <c r="G8" s="9">
        <v>2</v>
      </c>
      <c r="H8" s="10">
        <f>ROUND(G8*8/$D$5,4)</f>
        <v>1</v>
      </c>
      <c r="I8" s="10">
        <v>28.94</v>
      </c>
      <c r="J8" s="12">
        <f>ROUND(H8*I8,2)</f>
        <v>28.94</v>
      </c>
      <c r="K8">
        <v>47</v>
      </c>
      <c r="S8" t="s">
        <v>299</v>
      </c>
      <c r="W8" s="8" t="s">
        <v>300</v>
      </c>
      <c r="X8" s="9">
        <v>2</v>
      </c>
      <c r="Y8" s="10">
        <f>ROUND(X8*8/$U$5,4)</f>
        <v>1.6</v>
      </c>
      <c r="Z8" s="10">
        <v>28.94</v>
      </c>
      <c r="AA8" s="12">
        <f>ROUND(Y8*Z8,2)</f>
        <v>46.3</v>
      </c>
      <c r="AB8">
        <v>47</v>
      </c>
    </row>
    <row r="9" spans="1:28">
      <c r="B9" t="s">
        <v>302</v>
      </c>
      <c r="F9" s="8" t="s">
        <v>300</v>
      </c>
      <c r="G9" s="9">
        <v>1</v>
      </c>
      <c r="H9" s="10">
        <f>ROUND(G9*8/$D$5,4)</f>
        <v>0.5</v>
      </c>
      <c r="I9" s="10">
        <v>20.51</v>
      </c>
      <c r="J9" s="12">
        <f>ROUND(H9*I9,2)</f>
        <v>10.26</v>
      </c>
      <c r="K9">
        <v>47</v>
      </c>
      <c r="S9" t="s">
        <v>301</v>
      </c>
      <c r="W9" s="8" t="s">
        <v>300</v>
      </c>
      <c r="X9" s="9">
        <v>1</v>
      </c>
      <c r="Y9" s="10">
        <f>ROUND(X9*8/$U$5,4)</f>
        <v>0.8</v>
      </c>
      <c r="Z9" s="10">
        <v>22.66</v>
      </c>
      <c r="AA9" s="12">
        <f>ROUND(Y9*Z9,2)</f>
        <v>18.13</v>
      </c>
      <c r="AB9">
        <v>47</v>
      </c>
    </row>
    <row r="10" spans="1:28">
      <c r="F10" s="8"/>
      <c r="G10" s="9"/>
      <c r="H10" s="10"/>
      <c r="I10" s="10"/>
      <c r="J10" s="34">
        <f>ROUND(SUM(J8:J9),2)</f>
        <v>39.200000000000003</v>
      </c>
      <c r="S10" t="s">
        <v>302</v>
      </c>
      <c r="W10" s="8" t="s">
        <v>300</v>
      </c>
      <c r="X10" s="9">
        <v>8</v>
      </c>
      <c r="Y10" s="10">
        <f>ROUND(X10*8/$U$5,4)</f>
        <v>6.4</v>
      </c>
      <c r="Z10" s="10">
        <v>20.51</v>
      </c>
      <c r="AA10" s="12">
        <f>ROUND(Y10*Z10,2)</f>
        <v>131.26</v>
      </c>
      <c r="AB10">
        <v>47</v>
      </c>
    </row>
    <row r="11" spans="1:28">
      <c r="B11" s="35" t="s">
        <v>662</v>
      </c>
      <c r="F11" s="8"/>
      <c r="G11" s="9"/>
      <c r="H11" s="10"/>
      <c r="I11" s="10"/>
      <c r="J11" s="12"/>
      <c r="W11" s="8"/>
      <c r="X11" s="9"/>
      <c r="Y11" s="10"/>
      <c r="Z11" s="10"/>
      <c r="AA11" s="34">
        <f>ROUND(SUM(AA8:AA10),2)</f>
        <v>195.69</v>
      </c>
    </row>
    <row r="12" spans="1:28">
      <c r="B12" t="s">
        <v>664</v>
      </c>
      <c r="F12" s="8" t="s">
        <v>212</v>
      </c>
      <c r="H12" s="10">
        <v>6.7999999999999996E-3</v>
      </c>
      <c r="I12" s="10">
        <v>6.14</v>
      </c>
      <c r="J12" s="12">
        <f>ROUND(H12*I12,2)</f>
        <v>0.04</v>
      </c>
      <c r="K12">
        <v>30</v>
      </c>
      <c r="S12" s="35" t="s">
        <v>662</v>
      </c>
      <c r="W12" s="8"/>
      <c r="X12" s="9"/>
      <c r="Y12" s="10"/>
      <c r="Z12" s="10"/>
      <c r="AA12" s="12"/>
    </row>
    <row r="13" spans="1:28" ht="15" customHeight="1">
      <c r="B13" t="s">
        <v>681</v>
      </c>
      <c r="F13" s="8" t="s">
        <v>212</v>
      </c>
      <c r="H13" s="10">
        <v>2.69E-2</v>
      </c>
      <c r="I13" s="10">
        <v>47</v>
      </c>
      <c r="J13" s="12">
        <f>ROUND(H13*I13,2)</f>
        <v>1.26</v>
      </c>
      <c r="K13">
        <v>4</v>
      </c>
      <c r="S13" t="s">
        <v>680</v>
      </c>
      <c r="W13" s="8" t="s">
        <v>212</v>
      </c>
      <c r="Y13" s="10">
        <v>0.55000000000000004</v>
      </c>
      <c r="Z13" s="10">
        <v>55.08</v>
      </c>
      <c r="AA13" s="12">
        <f>ROUND(Y13*Z13,2)</f>
        <v>30.29</v>
      </c>
      <c r="AB13">
        <v>5</v>
      </c>
    </row>
    <row r="14" spans="1:28">
      <c r="B14" t="s">
        <v>315</v>
      </c>
      <c r="F14" s="8" t="s">
        <v>316</v>
      </c>
      <c r="H14">
        <v>0.22109999999999999</v>
      </c>
      <c r="I14" s="10">
        <v>24.52</v>
      </c>
      <c r="J14" s="12">
        <f>ROUND(H14*I14,2)</f>
        <v>5.42</v>
      </c>
      <c r="K14">
        <v>21</v>
      </c>
      <c r="S14" t="s">
        <v>681</v>
      </c>
      <c r="W14" s="8" t="s">
        <v>212</v>
      </c>
      <c r="Y14" s="10">
        <v>0.54</v>
      </c>
      <c r="Z14" s="10">
        <v>47</v>
      </c>
      <c r="AA14" s="12">
        <f>ROUND(Y14*Z14,2)</f>
        <v>25.38</v>
      </c>
      <c r="AB14">
        <v>4</v>
      </c>
    </row>
    <row r="15" spans="1:28">
      <c r="B15" t="s">
        <v>871</v>
      </c>
      <c r="F15" s="8" t="s">
        <v>158</v>
      </c>
      <c r="H15" s="12">
        <v>39</v>
      </c>
      <c r="I15" s="10">
        <v>1.02</v>
      </c>
      <c r="J15" s="12">
        <f>ROUND(H15*I15,2)</f>
        <v>39.78</v>
      </c>
      <c r="K15">
        <v>17</v>
      </c>
      <c r="S15" t="s">
        <v>315</v>
      </c>
      <c r="W15" s="8" t="s">
        <v>316</v>
      </c>
      <c r="Y15" s="10">
        <v>8.43</v>
      </c>
      <c r="Z15" s="10">
        <v>24.52</v>
      </c>
      <c r="AA15" s="12">
        <f>ROUND(Y15*Z15,2)</f>
        <v>206.7</v>
      </c>
      <c r="AB15">
        <v>21</v>
      </c>
    </row>
    <row r="16" spans="1:28" ht="15" customHeight="1">
      <c r="F16" s="8"/>
      <c r="H16" s="10"/>
      <c r="I16" s="10"/>
      <c r="J16" s="34">
        <f>ROUND(SUM(J12:J15),2)</f>
        <v>46.5</v>
      </c>
      <c r="S16" t="s">
        <v>664</v>
      </c>
      <c r="W16" s="8" t="s">
        <v>212</v>
      </c>
      <c r="Y16" s="10">
        <v>0.185</v>
      </c>
      <c r="Z16" s="10">
        <v>6.14</v>
      </c>
      <c r="AA16" s="12">
        <f>ROUND(Y16*Z16,2)</f>
        <v>1.1399999999999999</v>
      </c>
      <c r="AB16">
        <v>30</v>
      </c>
    </row>
    <row r="17" spans="1:28">
      <c r="B17" s="35" t="s">
        <v>318</v>
      </c>
      <c r="I17" s="10"/>
      <c r="S17" t="s">
        <v>673</v>
      </c>
      <c r="W17" s="8" t="s">
        <v>447</v>
      </c>
      <c r="Y17" s="10">
        <v>0.36</v>
      </c>
      <c r="Z17" s="10">
        <v>13.93</v>
      </c>
      <c r="AA17" s="12">
        <f>ROUND(Y17*Z17,2)</f>
        <v>5.01</v>
      </c>
      <c r="AB17">
        <v>34</v>
      </c>
    </row>
    <row r="18" spans="1:28" ht="15" customHeight="1">
      <c r="B18" t="s">
        <v>319</v>
      </c>
      <c r="F18" s="8" t="s">
        <v>320</v>
      </c>
      <c r="H18" s="10">
        <v>3</v>
      </c>
      <c r="I18" s="10">
        <f>J10</f>
        <v>39.200000000000003</v>
      </c>
      <c r="J18" s="12">
        <f>ROUND(H18%*I18,2)</f>
        <v>1.18</v>
      </c>
      <c r="K18">
        <v>37</v>
      </c>
      <c r="W18" s="8"/>
      <c r="Y18" s="10"/>
      <c r="Z18" s="10"/>
      <c r="AA18" s="34">
        <f>ROUND(SUM(AA13:AA17),2)</f>
        <v>268.52</v>
      </c>
    </row>
    <row r="19" spans="1:28" ht="15" customHeight="1">
      <c r="B19" t="s">
        <v>872</v>
      </c>
      <c r="F19" s="8" t="s">
        <v>873</v>
      </c>
      <c r="G19" s="9">
        <v>2</v>
      </c>
      <c r="H19" s="10">
        <f>ROUND(G19*8/$D$5,4)</f>
        <v>1</v>
      </c>
      <c r="I19" s="10">
        <v>10.34</v>
      </c>
      <c r="J19" s="12">
        <f>ROUND(H19*I19,2)</f>
        <v>10.34</v>
      </c>
      <c r="K19">
        <v>39</v>
      </c>
      <c r="S19" s="35" t="s">
        <v>318</v>
      </c>
      <c r="Z19" s="10"/>
    </row>
    <row r="20" spans="1:28" ht="15" customHeight="1">
      <c r="I20" s="10"/>
      <c r="J20" s="34">
        <f>ROUND(SUM(J18:J19),2)</f>
        <v>11.52</v>
      </c>
      <c r="S20" t="s">
        <v>319</v>
      </c>
      <c r="W20" s="8" t="s">
        <v>320</v>
      </c>
      <c r="Y20" s="10">
        <v>3</v>
      </c>
      <c r="Z20" s="10">
        <f>AA11</f>
        <v>195.69</v>
      </c>
      <c r="AA20" s="12">
        <f>ROUND(Y20%*Z20,2)</f>
        <v>5.87</v>
      </c>
      <c r="AB20">
        <v>37</v>
      </c>
    </row>
    <row r="21" spans="1:28" ht="15" customHeight="1">
      <c r="B21" s="35" t="s">
        <v>743</v>
      </c>
      <c r="I21" s="10"/>
      <c r="J21" s="34"/>
      <c r="S21" t="s">
        <v>675</v>
      </c>
      <c r="W21" s="8" t="s">
        <v>347</v>
      </c>
      <c r="X21" s="9">
        <v>1</v>
      </c>
      <c r="Y21" s="10">
        <f>ROUND(X21*8/$U$5,4)</f>
        <v>0.8</v>
      </c>
      <c r="Z21" s="10">
        <v>25.63</v>
      </c>
      <c r="AA21" s="12">
        <f>ROUND(Y21*Z21,2)</f>
        <v>20.5</v>
      </c>
      <c r="AB21">
        <v>48</v>
      </c>
    </row>
    <row r="22" spans="1:28" ht="15" customHeight="1">
      <c r="A22" s="289">
        <v>100000000010</v>
      </c>
      <c r="B22" t="s">
        <v>874</v>
      </c>
      <c r="F22" s="8" t="s">
        <v>212</v>
      </c>
      <c r="H22" s="9">
        <v>1.0999999999999999E-2</v>
      </c>
      <c r="I22" s="10">
        <f>AA5</f>
        <v>493.40999999999997</v>
      </c>
      <c r="J22" s="12">
        <f>ROUND(H22*I22,2)</f>
        <v>5.43</v>
      </c>
      <c r="S22" t="s">
        <v>683</v>
      </c>
      <c r="W22" s="8" t="s">
        <v>347</v>
      </c>
      <c r="X22" s="9">
        <v>0.5</v>
      </c>
      <c r="Y22" s="10">
        <f>ROUND(X22*8/$U$5,4)</f>
        <v>0.4</v>
      </c>
      <c r="Z22" s="10">
        <v>7.07</v>
      </c>
      <c r="AA22" s="12">
        <f>ROUND(Y22*Z22,2)</f>
        <v>2.83</v>
      </c>
      <c r="AB22">
        <v>49</v>
      </c>
    </row>
    <row r="23" spans="1:28" ht="15" customHeight="1">
      <c r="A23" s="289">
        <v>100000000011</v>
      </c>
      <c r="B23" t="s">
        <v>875</v>
      </c>
      <c r="F23" s="8" t="s">
        <v>142</v>
      </c>
      <c r="H23" s="9">
        <v>0.1069</v>
      </c>
      <c r="I23" s="10">
        <f>AA26</f>
        <v>56.160000000000004</v>
      </c>
      <c r="J23" s="12">
        <f>ROUND(H23*I23,2)</f>
        <v>6</v>
      </c>
      <c r="R23" s="14"/>
      <c r="S23" s="14"/>
      <c r="T23" s="14"/>
      <c r="U23" s="14"/>
      <c r="V23" s="14"/>
      <c r="W23" s="14"/>
      <c r="X23" s="14"/>
      <c r="Y23" s="14"/>
      <c r="Z23" s="46"/>
      <c r="AA23" s="36">
        <f>ROUND(SUM(AA20:AA22),2)</f>
        <v>29.2</v>
      </c>
    </row>
    <row r="24" spans="1:28" ht="15" customHeight="1">
      <c r="A24" s="289">
        <v>100000000012</v>
      </c>
      <c r="B24" t="s">
        <v>876</v>
      </c>
      <c r="F24" s="8" t="s">
        <v>305</v>
      </c>
      <c r="H24" s="9">
        <v>0.93310000000000004</v>
      </c>
      <c r="I24" s="10">
        <f>AA42</f>
        <v>5.54</v>
      </c>
      <c r="J24" s="12">
        <f>ROUND(H24*I24,2)</f>
        <v>5.17</v>
      </c>
      <c r="Z24" s="10"/>
    </row>
    <row r="25" spans="1:28" ht="15" customHeight="1">
      <c r="A25" s="289">
        <v>100000000013</v>
      </c>
      <c r="B25" t="s">
        <v>877</v>
      </c>
      <c r="F25" s="8" t="s">
        <v>212</v>
      </c>
      <c r="H25" s="9">
        <v>5.7999999999999996E-3</v>
      </c>
      <c r="I25" s="10">
        <f>AA58</f>
        <v>377.33000000000004</v>
      </c>
      <c r="J25" s="12">
        <f>ROUND(H25*I25,2)</f>
        <v>2.19</v>
      </c>
      <c r="R25" s="31" t="s">
        <v>286</v>
      </c>
      <c r="S25" s="291">
        <f>A23</f>
        <v>100000000011</v>
      </c>
      <c r="T25" s="31" t="s">
        <v>878</v>
      </c>
      <c r="U25" s="31"/>
      <c r="Z25" s="10"/>
    </row>
    <row r="26" spans="1:28" ht="15" customHeight="1">
      <c r="A26" s="289">
        <v>100000000014</v>
      </c>
      <c r="B26" t="s">
        <v>879</v>
      </c>
      <c r="F26" s="8" t="s">
        <v>142</v>
      </c>
      <c r="H26" s="9">
        <v>7.7399999999999997E-2</v>
      </c>
      <c r="I26" s="10">
        <f>AA79</f>
        <v>71.150000000000006</v>
      </c>
      <c r="J26" s="12">
        <f>ROUND(H26*I26,2)</f>
        <v>5.51</v>
      </c>
      <c r="R26" s="31" t="s">
        <v>287</v>
      </c>
      <c r="S26" s="31" t="s">
        <v>288</v>
      </c>
      <c r="T26" s="32" t="s">
        <v>289</v>
      </c>
      <c r="U26" s="33">
        <v>12</v>
      </c>
      <c r="V26" s="32" t="s">
        <v>290</v>
      </c>
      <c r="W26" s="33">
        <f>U26</f>
        <v>12</v>
      </c>
      <c r="X26" s="31" t="s">
        <v>291</v>
      </c>
      <c r="Z26" s="305" t="s">
        <v>142</v>
      </c>
      <c r="AA26" s="34">
        <f>AA31+AA36+AA39</f>
        <v>56.160000000000004</v>
      </c>
    </row>
    <row r="27" spans="1:28" ht="15" customHeight="1">
      <c r="A27" s="289">
        <v>100000000015</v>
      </c>
      <c r="B27" t="s">
        <v>880</v>
      </c>
      <c r="F27" s="8" t="s">
        <v>305</v>
      </c>
      <c r="H27" s="9">
        <v>0.90090000000000003</v>
      </c>
      <c r="I27" s="10">
        <f>AA96</f>
        <v>5.54</v>
      </c>
      <c r="J27" s="12">
        <f>ROUND(H27*I27,2)</f>
        <v>4.99</v>
      </c>
      <c r="R27" s="31" t="s">
        <v>292</v>
      </c>
      <c r="S27" s="31" t="s">
        <v>293</v>
      </c>
      <c r="W27" s="32" t="s">
        <v>127</v>
      </c>
      <c r="X27" s="32" t="s">
        <v>294</v>
      </c>
      <c r="Y27" s="32" t="s">
        <v>295</v>
      </c>
      <c r="Z27" s="305" t="s">
        <v>296</v>
      </c>
      <c r="AA27" s="32" t="s">
        <v>297</v>
      </c>
    </row>
    <row r="28" spans="1:28" ht="15" customHeight="1">
      <c r="A28" s="289">
        <v>100000000016</v>
      </c>
      <c r="B28" t="s">
        <v>881</v>
      </c>
      <c r="F28" s="8" t="s">
        <v>153</v>
      </c>
      <c r="H28" s="9">
        <v>0.2487</v>
      </c>
      <c r="I28" s="10">
        <f>AA112</f>
        <v>55.349999999999994</v>
      </c>
      <c r="J28" s="12">
        <f>ROUND(H28*I28,2)</f>
        <v>13.77</v>
      </c>
      <c r="N28" s="65"/>
      <c r="O28" s="65"/>
      <c r="P28" s="65"/>
      <c r="Q28" s="65"/>
      <c r="S28" s="35" t="s">
        <v>298</v>
      </c>
      <c r="Z28" s="10"/>
    </row>
    <row r="29" spans="1:28" ht="15" customHeight="1">
      <c r="A29" s="14"/>
      <c r="B29" s="66"/>
      <c r="C29" s="66"/>
      <c r="D29" s="66"/>
      <c r="E29" s="66"/>
      <c r="F29" s="66"/>
      <c r="G29" s="66"/>
      <c r="H29" s="66"/>
      <c r="I29" s="14"/>
      <c r="J29" s="36">
        <f>ROUND(SUM(J22:J28),2)</f>
        <v>43.06</v>
      </c>
      <c r="N29" s="65"/>
      <c r="O29" s="65"/>
      <c r="P29" s="65"/>
      <c r="Q29" s="65"/>
      <c r="S29" t="s">
        <v>299</v>
      </c>
      <c r="W29" s="8" t="s">
        <v>300</v>
      </c>
      <c r="X29" s="9">
        <v>1</v>
      </c>
      <c r="Y29" s="10">
        <f>ROUND(X29*8/$U$26,4)</f>
        <v>0.66669999999999996</v>
      </c>
      <c r="Z29" s="10">
        <v>28.94</v>
      </c>
      <c r="AA29" s="12">
        <f>ROUND(Y29*Z29,2)</f>
        <v>19.29</v>
      </c>
      <c r="AB29">
        <v>47</v>
      </c>
    </row>
    <row r="30" spans="1:28">
      <c r="O30" s="65"/>
      <c r="P30" s="65"/>
      <c r="Q30" s="65"/>
      <c r="S30" t="s">
        <v>302</v>
      </c>
      <c r="W30" s="8" t="s">
        <v>300</v>
      </c>
      <c r="X30" s="9">
        <v>1</v>
      </c>
      <c r="Y30" s="10">
        <f>ROUND(X30*8/$U$26,4)</f>
        <v>0.66669999999999996</v>
      </c>
      <c r="Z30" s="10">
        <v>20.51</v>
      </c>
      <c r="AA30" s="12">
        <f>ROUND(Y30*Z30,2)</f>
        <v>13.67</v>
      </c>
      <c r="AB30">
        <v>47</v>
      </c>
    </row>
    <row r="31" spans="1:28" ht="15" customHeight="1">
      <c r="A31" s="31" t="s">
        <v>286</v>
      </c>
      <c r="B31" s="31" t="str">
        <f>ARQUITECTURA!A6</f>
        <v>03.01.02</v>
      </c>
      <c r="C31" s="31" t="s">
        <v>765</v>
      </c>
      <c r="D31" s="31"/>
      <c r="O31" s="65"/>
      <c r="P31" s="65"/>
      <c r="Q31" s="65"/>
      <c r="W31" s="8"/>
      <c r="X31" s="9"/>
      <c r="Y31" s="10"/>
      <c r="Z31" s="10"/>
      <c r="AA31" s="34">
        <f>ROUND(SUM(AA29:AA30),2)</f>
        <v>32.96</v>
      </c>
    </row>
    <row r="32" spans="1:28">
      <c r="A32" s="31" t="s">
        <v>287</v>
      </c>
      <c r="B32" s="31" t="s">
        <v>288</v>
      </c>
      <c r="C32" s="32" t="s">
        <v>289</v>
      </c>
      <c r="D32" s="33">
        <v>10</v>
      </c>
      <c r="E32" s="32" t="s">
        <v>290</v>
      </c>
      <c r="F32" s="33">
        <f>D32</f>
        <v>10</v>
      </c>
      <c r="G32" s="31" t="s">
        <v>291</v>
      </c>
      <c r="I32" s="32" t="s">
        <v>142</v>
      </c>
      <c r="J32" s="34">
        <f>J37+J43+J47</f>
        <v>166.43</v>
      </c>
      <c r="O32" s="65"/>
      <c r="P32" s="65"/>
      <c r="Q32" s="65"/>
      <c r="S32" s="35" t="s">
        <v>662</v>
      </c>
      <c r="W32" s="8"/>
      <c r="X32" s="9"/>
      <c r="Y32" s="10"/>
      <c r="Z32" s="10"/>
      <c r="AA32" s="12"/>
    </row>
    <row r="33" spans="1:28" ht="15" customHeight="1">
      <c r="A33" s="31" t="s">
        <v>292</v>
      </c>
      <c r="B33" s="31" t="s">
        <v>293</v>
      </c>
      <c r="F33" s="32" t="s">
        <v>127</v>
      </c>
      <c r="G33" s="32" t="s">
        <v>294</v>
      </c>
      <c r="H33" s="32" t="s">
        <v>295</v>
      </c>
      <c r="I33" s="32" t="s">
        <v>296</v>
      </c>
      <c r="J33" s="32" t="s">
        <v>297</v>
      </c>
      <c r="O33" s="65"/>
      <c r="P33" s="65"/>
      <c r="Q33" s="65"/>
      <c r="S33" t="s">
        <v>695</v>
      </c>
      <c r="W33" s="8" t="s">
        <v>305</v>
      </c>
      <c r="Y33" s="10">
        <v>0.2</v>
      </c>
      <c r="Z33" s="10">
        <v>2.64</v>
      </c>
      <c r="AA33" s="12">
        <f>ROUND(Y33*Z33,2)</f>
        <v>0.53</v>
      </c>
      <c r="AB33">
        <v>2</v>
      </c>
    </row>
    <row r="34" spans="1:28">
      <c r="B34" s="35" t="s">
        <v>298</v>
      </c>
      <c r="S34" t="s">
        <v>310</v>
      </c>
      <c r="W34" s="8" t="s">
        <v>305</v>
      </c>
      <c r="Y34" s="10">
        <v>0.25</v>
      </c>
      <c r="Z34" s="10">
        <v>5.51</v>
      </c>
      <c r="AA34" s="12">
        <f>ROUND(Y34*Z34,2)</f>
        <v>1.38</v>
      </c>
      <c r="AB34">
        <v>2</v>
      </c>
    </row>
    <row r="35" spans="1:28" ht="15" customHeight="1">
      <c r="B35" t="s">
        <v>299</v>
      </c>
      <c r="F35" s="8" t="s">
        <v>300</v>
      </c>
      <c r="G35" s="9">
        <v>2</v>
      </c>
      <c r="H35" s="10">
        <f>ROUND(G35*8/$D$32,4)</f>
        <v>1.6</v>
      </c>
      <c r="I35" s="12">
        <v>28.94</v>
      </c>
      <c r="J35" s="12">
        <f>ROUND(H35*I35,2)</f>
        <v>46.3</v>
      </c>
      <c r="K35">
        <v>47</v>
      </c>
      <c r="S35" t="s">
        <v>677</v>
      </c>
      <c r="W35" s="8" t="s">
        <v>314</v>
      </c>
      <c r="Y35" s="10">
        <v>3.5</v>
      </c>
      <c r="Z35" s="10">
        <v>5.8</v>
      </c>
      <c r="AA35" s="12">
        <f>ROUND(Y35*Z35,2)</f>
        <v>20.3</v>
      </c>
      <c r="AB35">
        <v>43</v>
      </c>
    </row>
    <row r="36" spans="1:28">
      <c r="B36" t="s">
        <v>302</v>
      </c>
      <c r="F36" s="8" t="s">
        <v>300</v>
      </c>
      <c r="G36" s="9">
        <v>1</v>
      </c>
      <c r="H36" s="10">
        <f>ROUND(G36*8/$D$32,4)</f>
        <v>0.8</v>
      </c>
      <c r="I36" s="12">
        <v>20.51</v>
      </c>
      <c r="J36" s="12">
        <f>ROUND(H36*I36,2)</f>
        <v>16.41</v>
      </c>
      <c r="K36">
        <v>47</v>
      </c>
      <c r="W36" s="8"/>
      <c r="Y36" s="10"/>
      <c r="Z36" s="10"/>
      <c r="AA36" s="34">
        <f>ROUND(SUM(AA33:AA35),2)</f>
        <v>22.21</v>
      </c>
    </row>
    <row r="37" spans="1:28">
      <c r="F37" s="8"/>
      <c r="G37" s="9"/>
      <c r="H37" s="10"/>
      <c r="I37" s="12"/>
      <c r="J37" s="34">
        <f>ROUND(SUM(J35:J36),2)</f>
        <v>62.71</v>
      </c>
      <c r="S37" s="35" t="s">
        <v>318</v>
      </c>
      <c r="Z37" s="10"/>
    </row>
    <row r="38" spans="1:28" ht="15" customHeight="1">
      <c r="B38" s="35" t="s">
        <v>662</v>
      </c>
      <c r="F38" s="8"/>
      <c r="G38" s="9"/>
      <c r="H38" s="10"/>
      <c r="J38" s="12"/>
      <c r="S38" t="s">
        <v>319</v>
      </c>
      <c r="W38" s="8" t="s">
        <v>320</v>
      </c>
      <c r="Y38" s="10">
        <v>3</v>
      </c>
      <c r="Z38" s="10">
        <f>AA31</f>
        <v>32.96</v>
      </c>
      <c r="AA38" s="12">
        <f>ROUND(Y38%*Z38,2)</f>
        <v>0.99</v>
      </c>
      <c r="AB38">
        <v>37</v>
      </c>
    </row>
    <row r="39" spans="1:28" ht="15" customHeight="1">
      <c r="B39" t="s">
        <v>664</v>
      </c>
      <c r="F39" s="8" t="s">
        <v>212</v>
      </c>
      <c r="H39" s="10">
        <v>1.4999999999999999E-2</v>
      </c>
      <c r="I39">
        <v>6.14</v>
      </c>
      <c r="J39" s="12">
        <f>ROUND(H39*I39,2)</f>
        <v>0.09</v>
      </c>
      <c r="K39">
        <v>30</v>
      </c>
      <c r="R39" s="14"/>
      <c r="S39" s="14"/>
      <c r="T39" s="14"/>
      <c r="U39" s="14"/>
      <c r="V39" s="14"/>
      <c r="W39" s="14"/>
      <c r="X39" s="14"/>
      <c r="Y39" s="14"/>
      <c r="Z39" s="46"/>
      <c r="AA39" s="36">
        <f>ROUND(SUM(AA38),2)</f>
        <v>0.99</v>
      </c>
    </row>
    <row r="40" spans="1:28">
      <c r="B40" t="s">
        <v>681</v>
      </c>
      <c r="F40" s="8" t="s">
        <v>212</v>
      </c>
      <c r="H40" s="10">
        <v>0.06</v>
      </c>
      <c r="I40" s="12">
        <v>47</v>
      </c>
      <c r="J40" s="12">
        <f>ROUND(H40*I40,2)</f>
        <v>2.82</v>
      </c>
      <c r="K40">
        <v>4</v>
      </c>
      <c r="Z40" s="10"/>
    </row>
    <row r="41" spans="1:28">
      <c r="B41" t="s">
        <v>315</v>
      </c>
      <c r="F41" s="8" t="s">
        <v>316</v>
      </c>
      <c r="H41">
        <v>0.49</v>
      </c>
      <c r="I41" s="12">
        <v>24.52</v>
      </c>
      <c r="J41" s="12">
        <f>ROUND(H41*I41,2)</f>
        <v>12.01</v>
      </c>
      <c r="K41">
        <v>21</v>
      </c>
      <c r="R41" s="31" t="s">
        <v>286</v>
      </c>
      <c r="S41" s="291">
        <f>A24</f>
        <v>100000000012</v>
      </c>
      <c r="T41" s="31" t="s">
        <v>882</v>
      </c>
      <c r="U41" s="31"/>
      <c r="Z41" s="10"/>
    </row>
    <row r="42" spans="1:28">
      <c r="B42" t="s">
        <v>871</v>
      </c>
      <c r="F42" s="8" t="s">
        <v>158</v>
      </c>
      <c r="H42" s="12">
        <v>69</v>
      </c>
      <c r="I42">
        <v>1.02</v>
      </c>
      <c r="J42" s="12">
        <f>ROUND(H42*I42,2)</f>
        <v>70.38</v>
      </c>
      <c r="K42">
        <v>17</v>
      </c>
      <c r="R42" s="31" t="s">
        <v>287</v>
      </c>
      <c r="S42" s="31" t="s">
        <v>288</v>
      </c>
      <c r="T42" s="32" t="s">
        <v>289</v>
      </c>
      <c r="U42" s="33">
        <v>250</v>
      </c>
      <c r="V42" s="32" t="s">
        <v>290</v>
      </c>
      <c r="W42" s="33">
        <f>U42</f>
        <v>250</v>
      </c>
      <c r="X42" s="31" t="s">
        <v>291</v>
      </c>
      <c r="Z42" s="305" t="s">
        <v>142</v>
      </c>
      <c r="AA42" s="34">
        <f>AA47+AA51+AA55</f>
        <v>5.54</v>
      </c>
    </row>
    <row r="43" spans="1:28">
      <c r="F43" s="8"/>
      <c r="H43" s="10"/>
      <c r="I43" s="12"/>
      <c r="J43" s="34">
        <f>ROUND(SUM(J39:J42),2)</f>
        <v>85.3</v>
      </c>
      <c r="R43" s="31" t="s">
        <v>292</v>
      </c>
      <c r="S43" s="31" t="s">
        <v>293</v>
      </c>
      <c r="W43" s="32" t="s">
        <v>127</v>
      </c>
      <c r="X43" s="32" t="s">
        <v>294</v>
      </c>
      <c r="Y43" s="32" t="s">
        <v>295</v>
      </c>
      <c r="Z43" s="305" t="s">
        <v>296</v>
      </c>
      <c r="AA43" s="32" t="s">
        <v>297</v>
      </c>
    </row>
    <row r="44" spans="1:28">
      <c r="B44" s="35" t="s">
        <v>318</v>
      </c>
      <c r="S44" s="35" t="s">
        <v>298</v>
      </c>
      <c r="Z44" s="10"/>
    </row>
    <row r="45" spans="1:28">
      <c r="B45" t="s">
        <v>319</v>
      </c>
      <c r="F45" s="8" t="s">
        <v>320</v>
      </c>
      <c r="H45" s="10">
        <v>3</v>
      </c>
      <c r="I45" s="12">
        <f>J37</f>
        <v>62.71</v>
      </c>
      <c r="J45" s="12">
        <f>ROUND(H45%*I45,2)</f>
        <v>1.88</v>
      </c>
      <c r="K45">
        <v>37</v>
      </c>
      <c r="S45" t="s">
        <v>299</v>
      </c>
      <c r="W45" s="8" t="s">
        <v>300</v>
      </c>
      <c r="X45" s="9">
        <v>1</v>
      </c>
      <c r="Y45" s="10">
        <f>ROUND(X45*8/$U$42,4)</f>
        <v>3.2000000000000001E-2</v>
      </c>
      <c r="Z45" s="10">
        <v>28.94</v>
      </c>
      <c r="AA45" s="12">
        <f>ROUND(Y45*Z45,2)</f>
        <v>0.93</v>
      </c>
      <c r="AB45">
        <v>47</v>
      </c>
    </row>
    <row r="46" spans="1:28">
      <c r="B46" t="s">
        <v>872</v>
      </c>
      <c r="F46" s="8" t="s">
        <v>873</v>
      </c>
      <c r="G46" s="9">
        <v>2</v>
      </c>
      <c r="H46" s="10">
        <f>ROUND(G46*8/$D$32,4)</f>
        <v>1.6</v>
      </c>
      <c r="I46">
        <v>10.34</v>
      </c>
      <c r="J46" s="12">
        <f>ROUND(H46*I46,2)</f>
        <v>16.54</v>
      </c>
      <c r="K46">
        <v>39</v>
      </c>
      <c r="S46" t="s">
        <v>685</v>
      </c>
      <c r="W46" s="8" t="s">
        <v>300</v>
      </c>
      <c r="X46" s="9">
        <v>1</v>
      </c>
      <c r="Y46" s="10">
        <f>ROUND(X46*8/$U$42,4)</f>
        <v>3.2000000000000001E-2</v>
      </c>
      <c r="Z46" s="10">
        <v>22.66</v>
      </c>
      <c r="AA46" s="12">
        <f>ROUND(Y46*Z46,2)</f>
        <v>0.73</v>
      </c>
      <c r="AB46">
        <v>47</v>
      </c>
    </row>
    <row r="47" spans="1:28">
      <c r="A47" s="14"/>
      <c r="B47" s="14"/>
      <c r="C47" s="14"/>
      <c r="D47" s="14"/>
      <c r="E47" s="14"/>
      <c r="F47" s="14"/>
      <c r="G47" s="14"/>
      <c r="H47" s="14"/>
      <c r="I47" s="14"/>
      <c r="J47" s="36">
        <f>ROUND(SUM(J45:J46),2)</f>
        <v>18.420000000000002</v>
      </c>
      <c r="W47" s="8"/>
      <c r="X47" s="9"/>
      <c r="Z47" s="10"/>
      <c r="AA47" s="48">
        <f>ROUND(SUM(AA45:AA46),2)</f>
        <v>1.66</v>
      </c>
    </row>
    <row r="48" spans="1:28">
      <c r="S48" s="47" t="s">
        <v>303</v>
      </c>
      <c r="W48" s="8"/>
      <c r="X48" s="9"/>
      <c r="Y48" s="18"/>
      <c r="Z48" s="10"/>
    </row>
    <row r="49" spans="1:28">
      <c r="A49" s="31" t="s">
        <v>286</v>
      </c>
      <c r="B49" s="31" t="str">
        <f>ARQUITECTURA!A7</f>
        <v>03.01.03</v>
      </c>
      <c r="C49" s="31" t="s">
        <v>767</v>
      </c>
      <c r="D49" s="31"/>
      <c r="S49" t="s">
        <v>304</v>
      </c>
      <c r="W49" s="8" t="s">
        <v>305</v>
      </c>
      <c r="X49" s="9"/>
      <c r="Y49" s="18">
        <v>0.03</v>
      </c>
      <c r="Z49" s="10">
        <v>2.64</v>
      </c>
      <c r="AA49" s="12">
        <f>ROUND(Y49*Z49,2)</f>
        <v>0.08</v>
      </c>
      <c r="AB49">
        <v>2</v>
      </c>
    </row>
    <row r="50" spans="1:28">
      <c r="A50" s="31" t="s">
        <v>287</v>
      </c>
      <c r="B50" s="31" t="s">
        <v>288</v>
      </c>
      <c r="C50" s="32" t="s">
        <v>289</v>
      </c>
      <c r="D50" s="33">
        <v>14</v>
      </c>
      <c r="E50" s="32" t="s">
        <v>290</v>
      </c>
      <c r="F50" s="33">
        <f>D50</f>
        <v>14</v>
      </c>
      <c r="G50" s="31" t="s">
        <v>291</v>
      </c>
      <c r="I50" s="32" t="s">
        <v>142</v>
      </c>
      <c r="J50" s="34">
        <f>J57+J68+J71</f>
        <v>141.08000000000001</v>
      </c>
      <c r="S50" t="s">
        <v>686</v>
      </c>
      <c r="W50" s="8" t="s">
        <v>305</v>
      </c>
      <c r="X50" s="9"/>
      <c r="Y50" s="18">
        <v>1.05</v>
      </c>
      <c r="Z50" s="10">
        <v>3.42</v>
      </c>
      <c r="AA50" s="12">
        <f>ROUND(Y50*Z50,2)</f>
        <v>3.59</v>
      </c>
      <c r="AB50">
        <v>3</v>
      </c>
    </row>
    <row r="51" spans="1:28">
      <c r="A51" s="31" t="s">
        <v>292</v>
      </c>
      <c r="B51" s="31" t="s">
        <v>293</v>
      </c>
      <c r="F51" s="32" t="s">
        <v>127</v>
      </c>
      <c r="G51" s="32" t="s">
        <v>294</v>
      </c>
      <c r="H51" s="32" t="s">
        <v>295</v>
      </c>
      <c r="I51" s="32" t="s">
        <v>296</v>
      </c>
      <c r="J51" s="32" t="s">
        <v>297</v>
      </c>
      <c r="M51" s="31"/>
      <c r="N51" s="65"/>
      <c r="W51" s="8"/>
      <c r="X51" s="9"/>
      <c r="Z51" s="10"/>
      <c r="AA51" s="48">
        <f>ROUND(SUM(AA49:AA50),2)</f>
        <v>3.67</v>
      </c>
    </row>
    <row r="52" spans="1:28">
      <c r="B52" s="35" t="s">
        <v>298</v>
      </c>
      <c r="M52" s="31"/>
      <c r="N52" s="65"/>
      <c r="S52" s="47" t="s">
        <v>327</v>
      </c>
      <c r="W52" s="8"/>
      <c r="X52" s="9"/>
      <c r="Z52" s="10"/>
    </row>
    <row r="53" spans="1:28">
      <c r="B53" t="s">
        <v>883</v>
      </c>
      <c r="F53" s="8" t="s">
        <v>300</v>
      </c>
      <c r="G53" s="9">
        <v>0.1</v>
      </c>
      <c r="H53" s="10">
        <f>ROUND(G53*8/$D$50,4)</f>
        <v>5.7099999999999998E-2</v>
      </c>
      <c r="I53" s="12">
        <v>34.729999999999997</v>
      </c>
      <c r="J53" s="12">
        <f>ROUND(H53*I53,2)</f>
        <v>1.98</v>
      </c>
      <c r="S53" t="s">
        <v>319</v>
      </c>
      <c r="W53" s="8" t="s">
        <v>320</v>
      </c>
      <c r="Y53" s="10">
        <v>3</v>
      </c>
      <c r="Z53" s="10">
        <f>AA47</f>
        <v>1.66</v>
      </c>
      <c r="AA53" s="12">
        <f>ROUND(Y53%*Z53,2)</f>
        <v>0.05</v>
      </c>
      <c r="AB53">
        <v>37</v>
      </c>
    </row>
    <row r="54" spans="1:28">
      <c r="B54" t="s">
        <v>299</v>
      </c>
      <c r="F54" s="8" t="s">
        <v>300</v>
      </c>
      <c r="G54" s="9">
        <v>1</v>
      </c>
      <c r="H54" s="10">
        <f>ROUND(G54*8/$D$50,4)</f>
        <v>0.57140000000000002</v>
      </c>
      <c r="I54" s="12">
        <v>28.94</v>
      </c>
      <c r="J54" s="12">
        <f>ROUND(H54*I54,2)</f>
        <v>16.54</v>
      </c>
      <c r="K54">
        <v>47</v>
      </c>
      <c r="S54" t="s">
        <v>687</v>
      </c>
      <c r="W54" s="8" t="s">
        <v>300</v>
      </c>
      <c r="X54" s="9">
        <v>1</v>
      </c>
      <c r="Y54" s="10">
        <f>ROUND(X54*8/$U$42,4)</f>
        <v>3.2000000000000001E-2</v>
      </c>
      <c r="Z54" s="308">
        <v>5</v>
      </c>
      <c r="AA54" s="12">
        <f>ROUND(Y54*Z54,2)</f>
        <v>0.16</v>
      </c>
      <c r="AB54">
        <v>37</v>
      </c>
    </row>
    <row r="55" spans="1:28">
      <c r="B55" t="s">
        <v>301</v>
      </c>
      <c r="F55" s="8" t="s">
        <v>300</v>
      </c>
      <c r="G55" s="9">
        <v>1</v>
      </c>
      <c r="H55" s="10">
        <f>ROUND(G55*8/$D$50,4)</f>
        <v>0.57140000000000002</v>
      </c>
      <c r="I55" s="12">
        <v>22.66</v>
      </c>
      <c r="J55" s="12">
        <f>ROUND(H55*I55,2)</f>
        <v>12.95</v>
      </c>
      <c r="K55">
        <v>47</v>
      </c>
      <c r="R55" s="14"/>
      <c r="S55" s="14"/>
      <c r="T55" s="14"/>
      <c r="U55" s="14"/>
      <c r="V55" s="14"/>
      <c r="W55" s="14"/>
      <c r="X55" s="14"/>
      <c r="Y55" s="14"/>
      <c r="Z55" s="46"/>
      <c r="AA55" s="49">
        <f>ROUND(SUM(AA53:AA54),2)</f>
        <v>0.21</v>
      </c>
    </row>
    <row r="56" spans="1:28">
      <c r="B56" t="s">
        <v>302</v>
      </c>
      <c r="F56" s="8" t="s">
        <v>300</v>
      </c>
      <c r="G56" s="9">
        <v>1</v>
      </c>
      <c r="H56" s="10">
        <f>ROUND(G56*8/$D$50,4)</f>
        <v>0.57140000000000002</v>
      </c>
      <c r="I56" s="12">
        <v>20.51</v>
      </c>
      <c r="J56" s="12">
        <f>ROUND(H56*I56,2)</f>
        <v>11.72</v>
      </c>
      <c r="K56">
        <v>47</v>
      </c>
      <c r="Z56" s="10"/>
    </row>
    <row r="57" spans="1:28">
      <c r="F57" s="8"/>
      <c r="G57" s="9"/>
      <c r="H57" s="10"/>
      <c r="I57" s="12"/>
      <c r="J57" s="34">
        <f>ROUND(SUM(J53:J56),2)</f>
        <v>43.19</v>
      </c>
      <c r="R57" s="31" t="s">
        <v>286</v>
      </c>
      <c r="S57" s="291">
        <f>A25</f>
        <v>100000000013</v>
      </c>
      <c r="T57" s="31" t="s">
        <v>884</v>
      </c>
      <c r="U57" s="31"/>
      <c r="Z57" s="10"/>
    </row>
    <row r="58" spans="1:28">
      <c r="B58" s="35" t="s">
        <v>662</v>
      </c>
      <c r="F58" s="8"/>
      <c r="G58" s="9"/>
      <c r="H58" s="10"/>
      <c r="J58" s="12"/>
      <c r="R58" s="31" t="s">
        <v>287</v>
      </c>
      <c r="S58" s="31" t="s">
        <v>425</v>
      </c>
      <c r="T58" s="32" t="s">
        <v>289</v>
      </c>
      <c r="U58" s="33">
        <v>20</v>
      </c>
      <c r="V58" s="32" t="s">
        <v>290</v>
      </c>
      <c r="W58" s="33">
        <f>U58</f>
        <v>20</v>
      </c>
      <c r="X58" s="31" t="s">
        <v>291</v>
      </c>
      <c r="Z58" s="305" t="s">
        <v>212</v>
      </c>
      <c r="AA58" s="34">
        <f>AA64+AA71+AA76</f>
        <v>377.33000000000004</v>
      </c>
    </row>
    <row r="59" spans="1:28" ht="15" customHeight="1">
      <c r="B59" t="s">
        <v>885</v>
      </c>
      <c r="F59" s="8" t="s">
        <v>158</v>
      </c>
      <c r="H59" s="10">
        <v>0.4</v>
      </c>
      <c r="I59" s="12">
        <v>5.3</v>
      </c>
      <c r="J59" s="12">
        <f>ROUND(H59*I59,2)</f>
        <v>2.12</v>
      </c>
      <c r="K59">
        <v>39</v>
      </c>
      <c r="R59" s="31" t="s">
        <v>292</v>
      </c>
      <c r="S59" s="31" t="s">
        <v>293</v>
      </c>
      <c r="W59" s="32" t="s">
        <v>127</v>
      </c>
      <c r="X59" s="32" t="s">
        <v>294</v>
      </c>
      <c r="Y59" s="32" t="s">
        <v>295</v>
      </c>
      <c r="Z59" s="305" t="s">
        <v>296</v>
      </c>
      <c r="AA59" s="32" t="s">
        <v>297</v>
      </c>
    </row>
    <row r="60" spans="1:28" ht="15" customHeight="1">
      <c r="B60" t="s">
        <v>886</v>
      </c>
      <c r="F60" s="8" t="s">
        <v>158</v>
      </c>
      <c r="H60" s="10">
        <v>8</v>
      </c>
      <c r="I60" s="12">
        <v>0.12</v>
      </c>
      <c r="J60" s="12">
        <f>ROUND(H60*I60,2)</f>
        <v>0.96</v>
      </c>
      <c r="K60">
        <v>2</v>
      </c>
      <c r="S60" s="35" t="s">
        <v>298</v>
      </c>
      <c r="Z60" s="10"/>
    </row>
    <row r="61" spans="1:28" ht="15" customHeight="1">
      <c r="B61" t="s">
        <v>887</v>
      </c>
      <c r="F61" s="8" t="s">
        <v>158</v>
      </c>
      <c r="H61" s="10">
        <v>2.2000000000000002</v>
      </c>
      <c r="I61" s="12">
        <v>16.2</v>
      </c>
      <c r="J61" s="12">
        <f>ROUND(H61*I61,2)</f>
        <v>35.64</v>
      </c>
      <c r="K61">
        <v>39</v>
      </c>
      <c r="S61" t="s">
        <v>299</v>
      </c>
      <c r="W61" s="8" t="s">
        <v>300</v>
      </c>
      <c r="X61" s="9">
        <v>2</v>
      </c>
      <c r="Y61" s="10">
        <f>ROUND(X61*8/$U$58,4)</f>
        <v>0.8</v>
      </c>
      <c r="Z61" s="10">
        <v>28.94</v>
      </c>
      <c r="AA61" s="12">
        <f>ROUND(Y61*Z61,2)</f>
        <v>23.15</v>
      </c>
      <c r="AB61">
        <v>47</v>
      </c>
    </row>
    <row r="62" spans="1:28" ht="15" customHeight="1">
      <c r="B62" t="s">
        <v>888</v>
      </c>
      <c r="F62" s="8" t="s">
        <v>158</v>
      </c>
      <c r="H62" s="10">
        <v>0.12</v>
      </c>
      <c r="I62" s="12">
        <v>9.24</v>
      </c>
      <c r="J62" s="12">
        <f>ROUND(H62*I62,2)</f>
        <v>1.1100000000000001</v>
      </c>
      <c r="K62">
        <v>39</v>
      </c>
      <c r="S62" t="s">
        <v>301</v>
      </c>
      <c r="W62" s="8" t="s">
        <v>300</v>
      </c>
      <c r="X62" s="9">
        <v>1</v>
      </c>
      <c r="Y62" s="10">
        <f>ROUND(X62*8/$U$58,4)</f>
        <v>0.4</v>
      </c>
      <c r="Z62" s="10">
        <v>22.66</v>
      </c>
      <c r="AA62" s="12">
        <f>ROUND(Y62*Z62,2)</f>
        <v>9.06</v>
      </c>
      <c r="AB62">
        <v>47</v>
      </c>
    </row>
    <row r="63" spans="1:28" ht="15" customHeight="1">
      <c r="B63" t="s">
        <v>889</v>
      </c>
      <c r="F63" s="8" t="s">
        <v>439</v>
      </c>
      <c r="H63" s="10">
        <v>0.35000000000000003</v>
      </c>
      <c r="I63" s="12">
        <v>39.9</v>
      </c>
      <c r="J63" s="12">
        <f>ROUND(H63*I63,2)</f>
        <v>13.97</v>
      </c>
      <c r="K63">
        <v>30</v>
      </c>
      <c r="S63" t="s">
        <v>302</v>
      </c>
      <c r="W63" s="8" t="s">
        <v>300</v>
      </c>
      <c r="X63" s="9">
        <v>8</v>
      </c>
      <c r="Y63" s="10">
        <f>ROUND(X63*8/$U$58,4)</f>
        <v>3.2</v>
      </c>
      <c r="Z63" s="10">
        <v>20.51</v>
      </c>
      <c r="AA63" s="12">
        <f>ROUND(Y63*Z63,2)</f>
        <v>65.63</v>
      </c>
      <c r="AB63">
        <v>47</v>
      </c>
    </row>
    <row r="64" spans="1:28" ht="15" customHeight="1">
      <c r="B64" t="s">
        <v>890</v>
      </c>
      <c r="F64" s="8" t="s">
        <v>158</v>
      </c>
      <c r="H64" s="10">
        <v>6</v>
      </c>
      <c r="I64" s="12">
        <v>0.1</v>
      </c>
      <c r="J64" s="12">
        <f>ROUND(H64*I64,2)</f>
        <v>0.6</v>
      </c>
      <c r="K64">
        <v>26</v>
      </c>
      <c r="W64" s="8"/>
      <c r="X64" s="9"/>
      <c r="Y64" s="10"/>
      <c r="Z64" s="10"/>
      <c r="AA64" s="34">
        <f>ROUND(SUM(AA61:AA63),2)</f>
        <v>97.84</v>
      </c>
    </row>
    <row r="65" spans="1:28" ht="15" customHeight="1">
      <c r="B65" t="s">
        <v>891</v>
      </c>
      <c r="F65" s="8" t="s">
        <v>158</v>
      </c>
      <c r="H65" s="10">
        <v>8</v>
      </c>
      <c r="I65" s="12">
        <v>0.02</v>
      </c>
      <c r="J65" s="12">
        <f>ROUND(H65*I65,2)</f>
        <v>0.16</v>
      </c>
      <c r="K65">
        <v>26</v>
      </c>
      <c r="S65" s="35" t="s">
        <v>662</v>
      </c>
      <c r="W65" s="8"/>
      <c r="X65" s="9"/>
      <c r="Y65" s="10"/>
      <c r="Z65" s="10"/>
      <c r="AA65" s="12"/>
    </row>
    <row r="66" spans="1:28" ht="15" customHeight="1">
      <c r="B66" t="s">
        <v>892</v>
      </c>
      <c r="F66" s="8" t="s">
        <v>158</v>
      </c>
      <c r="H66" s="10">
        <v>0.70000000000000007</v>
      </c>
      <c r="I66" s="12">
        <v>53</v>
      </c>
      <c r="J66" s="12">
        <f>ROUND(H66*I66,2)</f>
        <v>37.1</v>
      </c>
      <c r="K66">
        <v>30</v>
      </c>
      <c r="S66" t="s">
        <v>680</v>
      </c>
      <c r="W66" s="8" t="s">
        <v>212</v>
      </c>
      <c r="Y66" s="10">
        <v>0.55000000000000004</v>
      </c>
      <c r="Z66" s="10">
        <v>55.08</v>
      </c>
      <c r="AA66" s="12">
        <f>ROUND(Y66*Z66,2)</f>
        <v>30.29</v>
      </c>
      <c r="AB66">
        <v>5</v>
      </c>
    </row>
    <row r="67" spans="1:28" ht="15" customHeight="1">
      <c r="B67" t="s">
        <v>893</v>
      </c>
      <c r="F67" s="8" t="s">
        <v>158</v>
      </c>
      <c r="H67" s="10">
        <v>0.65</v>
      </c>
      <c r="I67" s="12">
        <v>7.58</v>
      </c>
      <c r="J67" s="12">
        <f>ROUND(H67*I67,2)</f>
        <v>4.93</v>
      </c>
      <c r="K67">
        <v>30</v>
      </c>
      <c r="S67" t="s">
        <v>681</v>
      </c>
      <c r="W67" s="8" t="s">
        <v>212</v>
      </c>
      <c r="Y67" s="10">
        <v>0.51</v>
      </c>
      <c r="Z67" s="10">
        <v>47</v>
      </c>
      <c r="AA67" s="12">
        <f>ROUND(Y67*Z67,2)</f>
        <v>23.97</v>
      </c>
      <c r="AB67">
        <v>4</v>
      </c>
    </row>
    <row r="68" spans="1:28">
      <c r="F68" s="8"/>
      <c r="H68" s="10"/>
      <c r="I68" s="12"/>
      <c r="J68" s="34">
        <f>ROUND(SUM(J59:J67),2)</f>
        <v>96.59</v>
      </c>
      <c r="S68" t="s">
        <v>315</v>
      </c>
      <c r="W68" s="8" t="s">
        <v>316</v>
      </c>
      <c r="Y68" s="10">
        <v>8.43</v>
      </c>
      <c r="Z68" s="10">
        <v>24.52</v>
      </c>
      <c r="AA68" s="12">
        <f>ROUND(Y68*Z68,2)</f>
        <v>206.7</v>
      </c>
      <c r="AB68">
        <v>21</v>
      </c>
    </row>
    <row r="69" spans="1:28">
      <c r="B69" s="35" t="s">
        <v>318</v>
      </c>
      <c r="S69" t="s">
        <v>664</v>
      </c>
      <c r="W69" s="8" t="s">
        <v>212</v>
      </c>
      <c r="Y69" s="10">
        <v>0.185</v>
      </c>
      <c r="Z69" s="10">
        <v>6.14</v>
      </c>
      <c r="AA69" s="12">
        <f>ROUND(Y69*Z69,2)</f>
        <v>1.1399999999999999</v>
      </c>
      <c r="AB69">
        <v>30</v>
      </c>
    </row>
    <row r="70" spans="1:28">
      <c r="B70" t="s">
        <v>319</v>
      </c>
      <c r="F70" s="8" t="s">
        <v>320</v>
      </c>
      <c r="H70" s="10">
        <v>3</v>
      </c>
      <c r="I70" s="12">
        <f>J57</f>
        <v>43.19</v>
      </c>
      <c r="J70" s="12">
        <f>ROUND(H70%*I70,2)</f>
        <v>1.3</v>
      </c>
      <c r="K70">
        <v>37</v>
      </c>
      <c r="S70" t="s">
        <v>673</v>
      </c>
      <c r="W70" s="8" t="s">
        <v>447</v>
      </c>
      <c r="Y70" s="10">
        <v>0.2</v>
      </c>
      <c r="Z70" s="10">
        <v>13.93</v>
      </c>
      <c r="AA70" s="12">
        <f>ROUND(Y70*Z70,2)</f>
        <v>2.79</v>
      </c>
      <c r="AB70">
        <v>34</v>
      </c>
    </row>
    <row r="71" spans="1:28">
      <c r="A71" s="14"/>
      <c r="B71" s="14"/>
      <c r="C71" s="14"/>
      <c r="D71" s="14"/>
      <c r="E71" s="14"/>
      <c r="F71" s="14"/>
      <c r="G71" s="14"/>
      <c r="H71" s="14"/>
      <c r="I71" s="14"/>
      <c r="J71" s="36">
        <f>ROUND(SUM(J70:J70),2)</f>
        <v>1.3</v>
      </c>
      <c r="W71" s="8"/>
      <c r="Y71" s="10"/>
      <c r="Z71" s="10"/>
      <c r="AA71" s="34">
        <f>ROUND(SUM(AA66:AA70),2)</f>
        <v>264.89</v>
      </c>
    </row>
    <row r="72" spans="1:28">
      <c r="R72" s="35" t="s">
        <v>318</v>
      </c>
      <c r="Z72" s="10"/>
    </row>
    <row r="73" spans="1:28">
      <c r="A73" s="31" t="s">
        <v>286</v>
      </c>
      <c r="B73" s="31" t="str">
        <f>ARQUITECTURA!A8</f>
        <v>03.01.04</v>
      </c>
      <c r="C73" s="31" t="s">
        <v>769</v>
      </c>
      <c r="D73" s="31"/>
      <c r="S73" t="s">
        <v>319</v>
      </c>
      <c r="W73" s="8" t="s">
        <v>320</v>
      </c>
      <c r="Y73" s="10">
        <v>3</v>
      </c>
      <c r="Z73" s="10">
        <f>AA64</f>
        <v>97.84</v>
      </c>
      <c r="AA73" s="12">
        <f>ROUND(Y73%*Z73,2)</f>
        <v>2.94</v>
      </c>
      <c r="AB73">
        <v>37</v>
      </c>
    </row>
    <row r="74" spans="1:28">
      <c r="A74" s="31" t="s">
        <v>287</v>
      </c>
      <c r="B74" s="31" t="s">
        <v>288</v>
      </c>
      <c r="C74" s="32" t="s">
        <v>289</v>
      </c>
      <c r="D74" s="33">
        <v>8</v>
      </c>
      <c r="E74" s="32" t="s">
        <v>290</v>
      </c>
      <c r="F74" s="33">
        <f>D74</f>
        <v>8</v>
      </c>
      <c r="G74" s="31" t="s">
        <v>291</v>
      </c>
      <c r="I74" s="32" t="s">
        <v>142</v>
      </c>
      <c r="J74" s="34">
        <f>J80+J86+J89</f>
        <v>204.42</v>
      </c>
      <c r="S74" t="s">
        <v>675</v>
      </c>
      <c r="W74" s="8" t="s">
        <v>347</v>
      </c>
      <c r="X74" s="9">
        <v>1</v>
      </c>
      <c r="Y74" s="10">
        <f>ROUND(X74*8/$U$58,4)</f>
        <v>0.4</v>
      </c>
      <c r="Z74" s="10">
        <v>25.63</v>
      </c>
      <c r="AA74" s="12">
        <f>ROUND(Y74*Z74,2)</f>
        <v>10.25</v>
      </c>
      <c r="AB74">
        <v>48</v>
      </c>
    </row>
    <row r="75" spans="1:28">
      <c r="A75" s="31" t="s">
        <v>292</v>
      </c>
      <c r="B75" s="31" t="s">
        <v>293</v>
      </c>
      <c r="F75" s="32" t="s">
        <v>127</v>
      </c>
      <c r="G75" s="32" t="s">
        <v>294</v>
      </c>
      <c r="H75" s="32" t="s">
        <v>295</v>
      </c>
      <c r="I75" s="32" t="s">
        <v>296</v>
      </c>
      <c r="J75" s="32" t="s">
        <v>297</v>
      </c>
      <c r="S75" t="s">
        <v>683</v>
      </c>
      <c r="W75" s="8" t="s">
        <v>347</v>
      </c>
      <c r="X75" s="9">
        <v>0.5</v>
      </c>
      <c r="Y75" s="10">
        <f>ROUND(X75*8/$U$58,4)</f>
        <v>0.2</v>
      </c>
      <c r="Z75" s="10">
        <v>7.07</v>
      </c>
      <c r="AA75" s="12">
        <f>ROUND(Y75*Z75,2)</f>
        <v>1.41</v>
      </c>
      <c r="AB75">
        <v>49</v>
      </c>
    </row>
    <row r="76" spans="1:28">
      <c r="B76" s="35" t="s">
        <v>298</v>
      </c>
      <c r="R76" s="14"/>
      <c r="S76" s="14"/>
      <c r="T76" s="14"/>
      <c r="U76" s="14"/>
      <c r="V76" s="14"/>
      <c r="W76" s="14"/>
      <c r="X76" s="14"/>
      <c r="Y76" s="14"/>
      <c r="Z76" s="46"/>
      <c r="AA76" s="36">
        <f>ROUND(SUM(AA73:AA75),2)</f>
        <v>14.6</v>
      </c>
    </row>
    <row r="77" spans="1:28">
      <c r="B77" t="s">
        <v>883</v>
      </c>
      <c r="F77" s="8" t="s">
        <v>300</v>
      </c>
      <c r="G77" s="9">
        <v>0.1</v>
      </c>
      <c r="H77" s="9">
        <f>ROUND(G77*8/$D$74,4)</f>
        <v>0.1</v>
      </c>
      <c r="I77" s="12">
        <v>34.729999999999997</v>
      </c>
      <c r="J77" s="12">
        <f>ROUND(H77*I77,2)</f>
        <v>3.47</v>
      </c>
      <c r="Z77" s="10"/>
    </row>
    <row r="78" spans="1:28">
      <c r="B78" t="s">
        <v>299</v>
      </c>
      <c r="F78" s="8" t="s">
        <v>300</v>
      </c>
      <c r="G78" s="9">
        <v>2</v>
      </c>
      <c r="H78" s="9">
        <f>ROUND(G78*8/$D$74,4)</f>
        <v>2</v>
      </c>
      <c r="I78" s="12">
        <v>28.94</v>
      </c>
      <c r="J78" s="12">
        <f>ROUND(H78*I78,2)</f>
        <v>57.88</v>
      </c>
      <c r="K78">
        <v>47</v>
      </c>
      <c r="R78" s="31" t="s">
        <v>286</v>
      </c>
      <c r="S78" s="291">
        <f>A26</f>
        <v>100000000014</v>
      </c>
      <c r="T78" s="31" t="s">
        <v>894</v>
      </c>
      <c r="U78" s="31"/>
      <c r="Z78" s="10"/>
    </row>
    <row r="79" spans="1:28">
      <c r="B79" t="s">
        <v>301</v>
      </c>
      <c r="F79" s="8" t="s">
        <v>300</v>
      </c>
      <c r="G79" s="9">
        <v>1</v>
      </c>
      <c r="H79" s="9">
        <f>ROUND(G79*8/$D$74,4)</f>
        <v>1</v>
      </c>
      <c r="I79" s="12">
        <v>22.66</v>
      </c>
      <c r="J79" s="12">
        <f>ROUND(H79*I79,2)</f>
        <v>22.66</v>
      </c>
      <c r="K79">
        <v>47</v>
      </c>
      <c r="R79" s="31" t="s">
        <v>287</v>
      </c>
      <c r="S79" s="31" t="s">
        <v>288</v>
      </c>
      <c r="T79" s="32" t="s">
        <v>289</v>
      </c>
      <c r="U79" s="33">
        <v>10</v>
      </c>
      <c r="V79" s="32" t="s">
        <v>290</v>
      </c>
      <c r="W79" s="33">
        <f>U79</f>
        <v>10</v>
      </c>
      <c r="X79" s="31" t="s">
        <v>291</v>
      </c>
      <c r="Z79" s="305" t="s">
        <v>142</v>
      </c>
      <c r="AA79" s="34">
        <f>AA85+AA90+AA93</f>
        <v>71.150000000000006</v>
      </c>
    </row>
    <row r="80" spans="1:28">
      <c r="F80" s="8"/>
      <c r="G80" s="9"/>
      <c r="H80" s="9"/>
      <c r="I80" s="12"/>
      <c r="J80" s="34">
        <f>ROUND(SUM(J77:J79),2)</f>
        <v>84.01</v>
      </c>
      <c r="R80" s="31" t="s">
        <v>292</v>
      </c>
      <c r="S80" s="31" t="s">
        <v>293</v>
      </c>
      <c r="W80" s="32" t="s">
        <v>127</v>
      </c>
      <c r="X80" s="32" t="s">
        <v>294</v>
      </c>
      <c r="Y80" s="32" t="s">
        <v>295</v>
      </c>
      <c r="Z80" s="305" t="s">
        <v>296</v>
      </c>
      <c r="AA80" s="32" t="s">
        <v>297</v>
      </c>
    </row>
    <row r="81" spans="1:28">
      <c r="B81" s="35" t="s">
        <v>662</v>
      </c>
      <c r="F81" s="8"/>
      <c r="G81" s="9"/>
      <c r="H81" s="9"/>
      <c r="J81" s="12"/>
      <c r="S81" s="35" t="s">
        <v>298</v>
      </c>
      <c r="Z81" s="10"/>
    </row>
    <row r="82" spans="1:28">
      <c r="B82" t="s">
        <v>895</v>
      </c>
      <c r="F82" s="8" t="s">
        <v>158</v>
      </c>
      <c r="H82" s="9">
        <v>7</v>
      </c>
      <c r="I82">
        <v>1.01</v>
      </c>
      <c r="J82" s="12">
        <f>ROUND(H82*I82,2)</f>
        <v>7.07</v>
      </c>
      <c r="K82">
        <v>26</v>
      </c>
      <c r="S82" t="s">
        <v>299</v>
      </c>
      <c r="W82" s="8" t="s">
        <v>300</v>
      </c>
      <c r="X82" s="9">
        <v>1</v>
      </c>
      <c r="Y82" s="10">
        <f>ROUND(X82*8/$U$79,4)</f>
        <v>0.8</v>
      </c>
      <c r="Z82" s="10">
        <v>28.94</v>
      </c>
      <c r="AA82" s="12">
        <f>ROUND(Y82*Z82,2)</f>
        <v>23.15</v>
      </c>
      <c r="AB82">
        <v>47</v>
      </c>
    </row>
    <row r="83" spans="1:28">
      <c r="B83" t="s">
        <v>896</v>
      </c>
      <c r="F83" s="8" t="s">
        <v>142</v>
      </c>
      <c r="H83" s="9">
        <v>1.5</v>
      </c>
      <c r="I83" s="12">
        <v>39.9</v>
      </c>
      <c r="J83" s="12">
        <f>ROUND(H83*I83,2)</f>
        <v>59.85</v>
      </c>
      <c r="K83">
        <v>39</v>
      </c>
      <c r="S83" t="s">
        <v>301</v>
      </c>
      <c r="W83" s="8" t="s">
        <v>300</v>
      </c>
      <c r="X83" s="9">
        <v>1</v>
      </c>
      <c r="Y83" s="10">
        <f>ROUND(X83*8/$U$79,4)</f>
        <v>0.8</v>
      </c>
      <c r="Z83" s="10">
        <v>22.66</v>
      </c>
      <c r="AA83" s="12">
        <f>ROUND(Y83*Z83,2)</f>
        <v>18.13</v>
      </c>
      <c r="AB83">
        <v>47</v>
      </c>
    </row>
    <row r="84" spans="1:28" ht="15" customHeight="1">
      <c r="B84" t="s">
        <v>897</v>
      </c>
      <c r="F84" s="8" t="s">
        <v>153</v>
      </c>
      <c r="H84" s="9">
        <v>4.5</v>
      </c>
      <c r="I84" s="12">
        <v>5.66</v>
      </c>
      <c r="J84" s="12">
        <f>ROUND(H84*I84,2)</f>
        <v>25.47</v>
      </c>
      <c r="K84">
        <v>39</v>
      </c>
      <c r="S84" t="s">
        <v>302</v>
      </c>
      <c r="W84" s="8" t="s">
        <v>300</v>
      </c>
      <c r="X84" s="9">
        <v>0.5</v>
      </c>
      <c r="Y84" s="10">
        <f>ROUND(X84*8/$U$79,4)</f>
        <v>0.4</v>
      </c>
      <c r="Z84" s="10">
        <v>20.51</v>
      </c>
      <c r="AA84" s="12">
        <f>ROUND(Y84*Z84,2)</f>
        <v>8.1999999999999993</v>
      </c>
      <c r="AB84">
        <v>47</v>
      </c>
    </row>
    <row r="85" spans="1:28">
      <c r="B85" t="s">
        <v>898</v>
      </c>
      <c r="F85" s="8" t="s">
        <v>153</v>
      </c>
      <c r="H85" s="9">
        <v>4.8102</v>
      </c>
      <c r="I85">
        <v>5.79</v>
      </c>
      <c r="J85" s="12">
        <f>ROUND(H85*I85,2)</f>
        <v>27.85</v>
      </c>
      <c r="K85">
        <v>39</v>
      </c>
      <c r="W85" s="8"/>
      <c r="X85" s="9"/>
      <c r="Y85" s="10"/>
      <c r="Z85" s="10"/>
      <c r="AA85" s="34">
        <f>ROUND(SUM(AA82:AA84),2)</f>
        <v>49.48</v>
      </c>
    </row>
    <row r="86" spans="1:28">
      <c r="F86" s="8"/>
      <c r="H86" s="9"/>
      <c r="I86" s="12"/>
      <c r="J86" s="34">
        <f>ROUND(SUM(J82:J85),2)</f>
        <v>120.24</v>
      </c>
      <c r="S86" s="35" t="s">
        <v>662</v>
      </c>
      <c r="W86" s="8"/>
      <c r="X86" s="9"/>
      <c r="Y86" s="10"/>
      <c r="Z86" s="10"/>
      <c r="AA86" s="12"/>
    </row>
    <row r="87" spans="1:28">
      <c r="B87" s="35" t="s">
        <v>318</v>
      </c>
      <c r="H87" s="9"/>
      <c r="S87" t="s">
        <v>695</v>
      </c>
      <c r="W87" s="8" t="s">
        <v>305</v>
      </c>
      <c r="Y87" s="10">
        <v>0.3</v>
      </c>
      <c r="Z87" s="10">
        <v>2.64</v>
      </c>
      <c r="AA87" s="12">
        <f>ROUND(Y87*Z87,2)</f>
        <v>0.79</v>
      </c>
      <c r="AB87">
        <v>2</v>
      </c>
    </row>
    <row r="88" spans="1:28">
      <c r="B88" t="s">
        <v>319</v>
      </c>
      <c r="F88" s="8" t="s">
        <v>320</v>
      </c>
      <c r="H88" s="9">
        <v>0.2</v>
      </c>
      <c r="I88" s="12">
        <f>J80</f>
        <v>84.01</v>
      </c>
      <c r="J88" s="12">
        <f>ROUND(H88%*I88,2)</f>
        <v>0.17</v>
      </c>
      <c r="K88">
        <v>37</v>
      </c>
      <c r="S88" t="s">
        <v>310</v>
      </c>
      <c r="W88" s="8" t="s">
        <v>305</v>
      </c>
      <c r="Y88" s="10">
        <v>0.31</v>
      </c>
      <c r="Z88" s="10">
        <v>5.51</v>
      </c>
      <c r="AA88" s="12">
        <f>ROUND(Y88*Z88,2)</f>
        <v>1.71</v>
      </c>
      <c r="AB88">
        <v>2</v>
      </c>
    </row>
    <row r="89" spans="1:28">
      <c r="A89" s="14"/>
      <c r="B89" s="14"/>
      <c r="C89" s="14"/>
      <c r="D89" s="14"/>
      <c r="E89" s="14"/>
      <c r="F89" s="14"/>
      <c r="G89" s="14"/>
      <c r="H89" s="14"/>
      <c r="I89" s="14"/>
      <c r="J89" s="36">
        <f>ROUND(SUM(J88:J88),2)</f>
        <v>0.17</v>
      </c>
      <c r="S89" t="s">
        <v>677</v>
      </c>
      <c r="W89" s="8" t="s">
        <v>314</v>
      </c>
      <c r="Y89" s="10">
        <v>3.05</v>
      </c>
      <c r="Z89" s="10">
        <v>5.8</v>
      </c>
      <c r="AA89" s="12">
        <f>ROUND(Y89*Z89,2)</f>
        <v>17.690000000000001</v>
      </c>
      <c r="AB89">
        <v>43</v>
      </c>
    </row>
    <row r="90" spans="1:28">
      <c r="W90" s="8"/>
      <c r="Y90" s="10"/>
      <c r="Z90" s="10"/>
      <c r="AA90" s="34">
        <f>ROUND(SUM(AA87:AA89),2)</f>
        <v>20.190000000000001</v>
      </c>
    </row>
    <row r="91" spans="1:28">
      <c r="A91" s="31" t="s">
        <v>286</v>
      </c>
      <c r="B91" s="31" t="str">
        <f>ARQUITECTURA!A9</f>
        <v>03.01.05</v>
      </c>
      <c r="C91" s="31" t="s">
        <v>899</v>
      </c>
      <c r="D91" s="31"/>
      <c r="S91" s="35" t="s">
        <v>318</v>
      </c>
      <c r="Z91" s="10"/>
    </row>
    <row r="92" spans="1:28">
      <c r="A92" s="31" t="s">
        <v>287</v>
      </c>
      <c r="B92" s="31" t="s">
        <v>288</v>
      </c>
      <c r="C92" s="32" t="s">
        <v>289</v>
      </c>
      <c r="D92" s="33">
        <v>2</v>
      </c>
      <c r="E92" s="32" t="s">
        <v>290</v>
      </c>
      <c r="F92" s="33">
        <f>D92</f>
        <v>2</v>
      </c>
      <c r="G92" s="31" t="s">
        <v>291</v>
      </c>
      <c r="I92" s="32" t="s">
        <v>142</v>
      </c>
      <c r="J92" s="34">
        <f>J99+J119+J122</f>
        <v>470.9</v>
      </c>
      <c r="S92" t="s">
        <v>319</v>
      </c>
      <c r="W92" s="8" t="s">
        <v>320</v>
      </c>
      <c r="Y92" s="10">
        <v>3</v>
      </c>
      <c r="Z92" s="10">
        <f>AA85</f>
        <v>49.48</v>
      </c>
      <c r="AA92" s="12">
        <f>ROUND(Y92%*Z92,2)</f>
        <v>1.48</v>
      </c>
      <c r="AB92">
        <v>37</v>
      </c>
    </row>
    <row r="93" spans="1:28">
      <c r="A93" s="31" t="s">
        <v>292</v>
      </c>
      <c r="B93" s="31" t="s">
        <v>293</v>
      </c>
      <c r="F93" s="32" t="s">
        <v>127</v>
      </c>
      <c r="G93" s="32" t="s">
        <v>294</v>
      </c>
      <c r="H93" s="32" t="s">
        <v>295</v>
      </c>
      <c r="I93" s="32" t="s">
        <v>296</v>
      </c>
      <c r="J93" s="32" t="s">
        <v>297</v>
      </c>
      <c r="R93" s="14"/>
      <c r="S93" s="14"/>
      <c r="T93" s="14"/>
      <c r="U93" s="14"/>
      <c r="V93" s="14"/>
      <c r="W93" s="14"/>
      <c r="X93" s="14"/>
      <c r="Y93" s="14"/>
      <c r="Z93" s="46"/>
      <c r="AA93" s="36">
        <f>ROUND(SUM(AA92),2)</f>
        <v>1.48</v>
      </c>
    </row>
    <row r="94" spans="1:28">
      <c r="B94" s="35" t="s">
        <v>298</v>
      </c>
      <c r="Z94" s="10"/>
    </row>
    <row r="95" spans="1:28">
      <c r="B95" t="s">
        <v>883</v>
      </c>
      <c r="F95" s="8" t="s">
        <v>300</v>
      </c>
      <c r="G95" s="9">
        <v>0.1</v>
      </c>
      <c r="H95" s="10">
        <f>ROUND(G95*8/$D$92,4)</f>
        <v>0.4</v>
      </c>
      <c r="I95" s="12">
        <v>34.729999999999997</v>
      </c>
      <c r="J95" s="12">
        <f>ROUND(H95*I95,2)</f>
        <v>13.89</v>
      </c>
      <c r="R95" s="31" t="s">
        <v>286</v>
      </c>
      <c r="S95" s="291">
        <f>A27</f>
        <v>100000000015</v>
      </c>
      <c r="T95" s="31" t="s">
        <v>900</v>
      </c>
      <c r="U95" s="31"/>
      <c r="Z95" s="10"/>
    </row>
    <row r="96" spans="1:28">
      <c r="B96" t="s">
        <v>299</v>
      </c>
      <c r="F96" s="8" t="s">
        <v>300</v>
      </c>
      <c r="G96" s="9">
        <v>1</v>
      </c>
      <c r="H96" s="10">
        <f>ROUND(G96*8/$D$92,4)</f>
        <v>4</v>
      </c>
      <c r="I96" s="12">
        <v>28.94</v>
      </c>
      <c r="J96" s="12">
        <f>ROUND(H96*I96,2)</f>
        <v>115.76</v>
      </c>
      <c r="K96">
        <v>47</v>
      </c>
      <c r="R96" s="31" t="s">
        <v>287</v>
      </c>
      <c r="S96" s="31" t="s">
        <v>288</v>
      </c>
      <c r="T96" s="32" t="s">
        <v>289</v>
      </c>
      <c r="U96" s="33">
        <v>250</v>
      </c>
      <c r="V96" s="32" t="s">
        <v>290</v>
      </c>
      <c r="W96" s="33">
        <f>U96</f>
        <v>250</v>
      </c>
      <c r="X96" s="31" t="s">
        <v>291</v>
      </c>
      <c r="Z96" s="305" t="s">
        <v>142</v>
      </c>
      <c r="AA96" s="34">
        <f>AA101+AA105+AA109</f>
        <v>5.54</v>
      </c>
    </row>
    <row r="97" spans="2:28">
      <c r="B97" t="s">
        <v>301</v>
      </c>
      <c r="F97" s="8" t="s">
        <v>300</v>
      </c>
      <c r="G97" s="9">
        <v>0.5</v>
      </c>
      <c r="H97" s="10">
        <f>ROUND(G97*8/$D$92,4)</f>
        <v>2</v>
      </c>
      <c r="I97" s="12">
        <v>22.66</v>
      </c>
      <c r="J97" s="12">
        <f>ROUND(H97*I97,2)</f>
        <v>45.32</v>
      </c>
      <c r="K97">
        <v>47</v>
      </c>
      <c r="R97" s="31" t="s">
        <v>292</v>
      </c>
      <c r="S97" s="31" t="s">
        <v>293</v>
      </c>
      <c r="W97" s="32" t="s">
        <v>127</v>
      </c>
      <c r="X97" s="32" t="s">
        <v>294</v>
      </c>
      <c r="Y97" s="32" t="s">
        <v>295</v>
      </c>
      <c r="Z97" s="305" t="s">
        <v>296</v>
      </c>
      <c r="AA97" s="32" t="s">
        <v>297</v>
      </c>
    </row>
    <row r="98" spans="2:28">
      <c r="B98" t="s">
        <v>302</v>
      </c>
      <c r="F98" s="8" t="s">
        <v>300</v>
      </c>
      <c r="G98" s="9">
        <v>1</v>
      </c>
      <c r="H98" s="10">
        <f>ROUND(G98*8/$D$92,4)</f>
        <v>4</v>
      </c>
      <c r="I98" s="12">
        <v>20.51</v>
      </c>
      <c r="J98" s="12">
        <f>ROUND(H98*I98,2)</f>
        <v>82.04</v>
      </c>
      <c r="K98">
        <v>47</v>
      </c>
      <c r="S98" s="35" t="s">
        <v>298</v>
      </c>
      <c r="Z98" s="10"/>
    </row>
    <row r="99" spans="2:28">
      <c r="F99" s="8"/>
      <c r="G99" s="9"/>
      <c r="H99" s="10"/>
      <c r="I99" s="12"/>
      <c r="J99" s="34">
        <f>ROUND(SUM(J95:J98),2)</f>
        <v>257.01</v>
      </c>
      <c r="S99" t="s">
        <v>299</v>
      </c>
      <c r="W99" s="8" t="s">
        <v>300</v>
      </c>
      <c r="X99" s="9">
        <v>1</v>
      </c>
      <c r="Y99" s="10">
        <f>ROUND(X99*8/$U$96,4)</f>
        <v>3.2000000000000001E-2</v>
      </c>
      <c r="Z99" s="10">
        <v>28.94</v>
      </c>
      <c r="AA99" s="12">
        <f>ROUND(Y99*Z99,2)</f>
        <v>0.93</v>
      </c>
      <c r="AB99">
        <v>47</v>
      </c>
    </row>
    <row r="100" spans="2:28">
      <c r="B100" s="35" t="s">
        <v>662</v>
      </c>
      <c r="F100" s="8"/>
      <c r="G100" s="9"/>
      <c r="H100" s="10"/>
      <c r="J100" s="12"/>
      <c r="S100" t="s">
        <v>685</v>
      </c>
      <c r="W100" s="8" t="s">
        <v>300</v>
      </c>
      <c r="X100" s="9">
        <v>1</v>
      </c>
      <c r="Y100" s="10">
        <f>ROUND(X100*8/$U$96,4)</f>
        <v>3.2000000000000001E-2</v>
      </c>
      <c r="Z100" s="10">
        <v>22.66</v>
      </c>
      <c r="AA100" s="12">
        <f>ROUND(Y100*Z100,2)</f>
        <v>0.73</v>
      </c>
      <c r="AB100">
        <v>47</v>
      </c>
    </row>
    <row r="101" spans="2:28">
      <c r="B101" t="s">
        <v>304</v>
      </c>
      <c r="F101" s="8" t="s">
        <v>305</v>
      </c>
      <c r="H101" s="9">
        <v>0.185</v>
      </c>
      <c r="I101">
        <v>2.64</v>
      </c>
      <c r="J101" s="12">
        <f>ROUND(H101*I101,2)</f>
        <v>0.49</v>
      </c>
      <c r="K101">
        <v>2</v>
      </c>
      <c r="W101" s="8"/>
      <c r="X101" s="9"/>
      <c r="Z101" s="10"/>
      <c r="AA101" s="34">
        <f>ROUND(SUM(AA99:AA100),2)</f>
        <v>1.66</v>
      </c>
    </row>
    <row r="102" spans="2:28">
      <c r="B102" t="s">
        <v>690</v>
      </c>
      <c r="F102" s="8" t="s">
        <v>305</v>
      </c>
      <c r="H102" s="9">
        <v>0.151</v>
      </c>
      <c r="I102">
        <v>2.64</v>
      </c>
      <c r="J102" s="12">
        <f>ROUND(H102*I102,2)</f>
        <v>0.4</v>
      </c>
      <c r="K102">
        <v>2</v>
      </c>
      <c r="S102" s="47" t="s">
        <v>303</v>
      </c>
      <c r="W102" s="8"/>
      <c r="X102" s="9"/>
      <c r="Y102" s="18"/>
      <c r="Z102" s="10"/>
    </row>
    <row r="103" spans="2:28">
      <c r="B103" t="s">
        <v>310</v>
      </c>
      <c r="F103" s="8" t="s">
        <v>305</v>
      </c>
      <c r="H103" s="9">
        <v>0.26700000000000002</v>
      </c>
      <c r="I103">
        <v>5.51</v>
      </c>
      <c r="J103" s="12">
        <f>ROUND(H103*I103,2)</f>
        <v>1.47</v>
      </c>
      <c r="K103">
        <v>2</v>
      </c>
      <c r="S103" t="s">
        <v>304</v>
      </c>
      <c r="W103" s="8" t="s">
        <v>305</v>
      </c>
      <c r="X103" s="9"/>
      <c r="Y103" s="18">
        <v>0.03</v>
      </c>
      <c r="Z103" s="10">
        <v>2.64</v>
      </c>
      <c r="AA103" s="12">
        <f>ROUND(Y103*Z103,2)</f>
        <v>0.08</v>
      </c>
      <c r="AB103">
        <v>2</v>
      </c>
    </row>
    <row r="104" spans="2:28">
      <c r="B104" t="s">
        <v>901</v>
      </c>
      <c r="F104" s="8" t="s">
        <v>305</v>
      </c>
      <c r="H104" s="9">
        <v>7.9619999999999997</v>
      </c>
      <c r="I104">
        <v>3.42</v>
      </c>
      <c r="J104" s="12">
        <f>ROUND(H104*I104,2)</f>
        <v>27.23</v>
      </c>
      <c r="K104">
        <v>3</v>
      </c>
      <c r="S104" t="s">
        <v>686</v>
      </c>
      <c r="W104" s="8" t="s">
        <v>305</v>
      </c>
      <c r="X104" s="9"/>
      <c r="Y104" s="18">
        <v>1.05</v>
      </c>
      <c r="Z104" s="10">
        <v>3.42</v>
      </c>
      <c r="AA104" s="12">
        <f>ROUND(Y104*Z104,2)</f>
        <v>3.59</v>
      </c>
      <c r="AB104">
        <v>3</v>
      </c>
    </row>
    <row r="105" spans="2:28">
      <c r="B105" t="s">
        <v>902</v>
      </c>
      <c r="F105" s="8" t="s">
        <v>212</v>
      </c>
      <c r="H105" s="9">
        <v>6.5000000000000002E-2</v>
      </c>
      <c r="I105">
        <v>65</v>
      </c>
      <c r="J105" s="12">
        <f>ROUND(H105*I105,2)</f>
        <v>4.2300000000000004</v>
      </c>
      <c r="K105">
        <v>4</v>
      </c>
      <c r="W105" s="8"/>
      <c r="X105" s="9"/>
      <c r="Z105" s="10"/>
      <c r="AA105" s="34">
        <f>ROUND(SUM(AA103:AA104),2)</f>
        <v>3.67</v>
      </c>
    </row>
    <row r="106" spans="2:28">
      <c r="B106" t="s">
        <v>707</v>
      </c>
      <c r="F106" s="8" t="s">
        <v>212</v>
      </c>
      <c r="H106" s="9">
        <v>6.9000000000000006E-2</v>
      </c>
      <c r="I106">
        <v>47</v>
      </c>
      <c r="J106" s="12">
        <f>ROUND(H106*I106,2)</f>
        <v>3.24</v>
      </c>
      <c r="K106">
        <v>4</v>
      </c>
      <c r="S106" s="47" t="s">
        <v>327</v>
      </c>
      <c r="W106" s="8"/>
      <c r="X106" s="9"/>
      <c r="Z106" s="10"/>
    </row>
    <row r="107" spans="2:28">
      <c r="B107" t="s">
        <v>680</v>
      </c>
      <c r="F107" s="8" t="s">
        <v>212</v>
      </c>
      <c r="H107" s="9">
        <v>6.8000000000000005E-2</v>
      </c>
      <c r="I107">
        <v>55.08</v>
      </c>
      <c r="J107" s="12">
        <f>ROUND(H107*I107,2)</f>
        <v>3.75</v>
      </c>
      <c r="K107">
        <v>5</v>
      </c>
      <c r="S107" t="s">
        <v>319</v>
      </c>
      <c r="W107" s="8" t="s">
        <v>320</v>
      </c>
      <c r="Y107" s="10">
        <v>3</v>
      </c>
      <c r="Z107" s="10">
        <f>AA101</f>
        <v>1.66</v>
      </c>
      <c r="AA107" s="12">
        <f>ROUND(Y107%*Z107,2)</f>
        <v>0.05</v>
      </c>
      <c r="AB107">
        <v>37</v>
      </c>
    </row>
    <row r="108" spans="2:28">
      <c r="B108" t="s">
        <v>338</v>
      </c>
      <c r="F108" s="8" t="s">
        <v>212</v>
      </c>
      <c r="H108" s="9">
        <v>7.0000000000000001E-3</v>
      </c>
      <c r="I108">
        <v>80</v>
      </c>
      <c r="J108" s="12">
        <f>ROUND(H108*I108,2)</f>
        <v>0.56000000000000005</v>
      </c>
      <c r="K108">
        <v>5</v>
      </c>
      <c r="S108" t="s">
        <v>687</v>
      </c>
      <c r="W108" s="8" t="s">
        <v>300</v>
      </c>
      <c r="X108" s="9">
        <v>1</v>
      </c>
      <c r="Y108" s="10">
        <f>ROUND(X108*8/$U$96,4)</f>
        <v>3.2000000000000001E-2</v>
      </c>
      <c r="Z108" s="308">
        <v>5</v>
      </c>
      <c r="AA108" s="12">
        <f>ROUND(Y108*Z108,2)</f>
        <v>0.16</v>
      </c>
      <c r="AB108">
        <v>37</v>
      </c>
    </row>
    <row r="109" spans="2:28">
      <c r="B109" t="s">
        <v>672</v>
      </c>
      <c r="F109" s="8" t="s">
        <v>212</v>
      </c>
      <c r="H109" s="9">
        <v>1.6E-2</v>
      </c>
      <c r="I109">
        <v>6.14</v>
      </c>
      <c r="J109" s="12">
        <f>ROUND(H109*I109,2)</f>
        <v>0.1</v>
      </c>
      <c r="K109">
        <v>30</v>
      </c>
      <c r="R109" s="14"/>
      <c r="S109" s="14"/>
      <c r="T109" s="14"/>
      <c r="U109" s="14"/>
      <c r="V109" s="14"/>
      <c r="W109" s="14"/>
      <c r="X109" s="14"/>
      <c r="Y109" s="14"/>
      <c r="Z109" s="46"/>
      <c r="AA109" s="36">
        <f>ROUND(SUM(AA107:AA108),2)</f>
        <v>0.21</v>
      </c>
    </row>
    <row r="110" spans="2:28">
      <c r="B110" t="s">
        <v>871</v>
      </c>
      <c r="F110" s="8" t="s">
        <v>158</v>
      </c>
      <c r="H110" s="9">
        <v>30</v>
      </c>
      <c r="I110">
        <v>1.02</v>
      </c>
      <c r="J110" s="12">
        <f>ROUND(H110*I110,2)</f>
        <v>30.6</v>
      </c>
      <c r="K110">
        <v>17</v>
      </c>
      <c r="Z110" s="10"/>
    </row>
    <row r="111" spans="2:28">
      <c r="B111" t="s">
        <v>903</v>
      </c>
      <c r="F111" s="8" t="s">
        <v>316</v>
      </c>
      <c r="H111" s="9">
        <v>1.5049999999999999</v>
      </c>
      <c r="I111">
        <v>24.52</v>
      </c>
      <c r="J111" s="12">
        <f>ROUND(H111*I111,2)</f>
        <v>36.9</v>
      </c>
      <c r="K111">
        <v>21</v>
      </c>
      <c r="R111" s="31" t="s">
        <v>286</v>
      </c>
      <c r="S111" s="291">
        <f>A28</f>
        <v>100000000016</v>
      </c>
      <c r="T111" s="31" t="s">
        <v>881</v>
      </c>
      <c r="U111" s="31"/>
      <c r="V111" s="31"/>
      <c r="W111" s="31"/>
      <c r="X111" s="31"/>
      <c r="Y111" s="31"/>
      <c r="Z111" s="304"/>
    </row>
    <row r="112" spans="2:28">
      <c r="B112" t="s">
        <v>904</v>
      </c>
      <c r="F112" s="8" t="s">
        <v>142</v>
      </c>
      <c r="H112" s="9">
        <v>1.27</v>
      </c>
      <c r="I112">
        <v>24.9</v>
      </c>
      <c r="J112" s="12">
        <f>ROUND(H112*I112,2)</f>
        <v>31.62</v>
      </c>
      <c r="K112">
        <v>24</v>
      </c>
      <c r="R112" s="31" t="s">
        <v>287</v>
      </c>
      <c r="S112" s="31" t="s">
        <v>323</v>
      </c>
      <c r="T112" s="32" t="s">
        <v>289</v>
      </c>
      <c r="U112" s="33">
        <v>40</v>
      </c>
      <c r="V112" s="32" t="s">
        <v>290</v>
      </c>
      <c r="W112" s="33">
        <f>U112</f>
        <v>40</v>
      </c>
      <c r="X112" s="31" t="s">
        <v>291</v>
      </c>
      <c r="Z112" s="305" t="s">
        <v>153</v>
      </c>
      <c r="AA112" s="34">
        <f>AA118+AA125+AA128</f>
        <v>55.349999999999994</v>
      </c>
    </row>
    <row r="113" spans="1:28">
      <c r="B113" t="s">
        <v>905</v>
      </c>
      <c r="F113" s="8" t="s">
        <v>305</v>
      </c>
      <c r="H113" s="9">
        <v>0.315</v>
      </c>
      <c r="I113">
        <v>7.4</v>
      </c>
      <c r="J113" s="12">
        <f>ROUND(H113*I113,2)</f>
        <v>2.33</v>
      </c>
      <c r="K113">
        <v>39</v>
      </c>
      <c r="R113" s="31" t="s">
        <v>292</v>
      </c>
      <c r="S113" s="31" t="s">
        <v>293</v>
      </c>
      <c r="W113" s="32" t="s">
        <v>127</v>
      </c>
      <c r="X113" s="32" t="s">
        <v>294</v>
      </c>
      <c r="Y113" s="32" t="s">
        <v>295</v>
      </c>
      <c r="Z113" s="305" t="s">
        <v>296</v>
      </c>
      <c r="AA113" s="32" t="s">
        <v>297</v>
      </c>
    </row>
    <row r="114" spans="1:28">
      <c r="B114" t="s">
        <v>906</v>
      </c>
      <c r="F114" s="8" t="s">
        <v>158</v>
      </c>
      <c r="H114" s="9">
        <v>2.29</v>
      </c>
      <c r="I114">
        <v>10.6</v>
      </c>
      <c r="J114" s="12">
        <f>ROUND(H114*I114,2)</f>
        <v>24.27</v>
      </c>
      <c r="K114">
        <v>39</v>
      </c>
      <c r="S114" s="35" t="s">
        <v>298</v>
      </c>
      <c r="Z114" s="10"/>
    </row>
    <row r="115" spans="1:28">
      <c r="B115" t="s">
        <v>321</v>
      </c>
      <c r="F115" s="8" t="s">
        <v>212</v>
      </c>
      <c r="H115" s="9">
        <v>1.7000000000000001E-2</v>
      </c>
      <c r="I115">
        <v>70.92</v>
      </c>
      <c r="J115" s="12">
        <f>ROUND(H115*I115,2)</f>
        <v>1.21</v>
      </c>
      <c r="K115">
        <v>38</v>
      </c>
      <c r="S115" t="s">
        <v>659</v>
      </c>
      <c r="W115" s="8" t="s">
        <v>300</v>
      </c>
      <c r="X115" s="9">
        <v>0.1</v>
      </c>
      <c r="Y115" s="10">
        <f>ROUND(X115*8/$U$112,4)</f>
        <v>0.02</v>
      </c>
      <c r="Z115" s="10">
        <v>34.729999999999997</v>
      </c>
      <c r="AA115" s="12">
        <f>ROUND(Y115*Z115,2)</f>
        <v>0.69</v>
      </c>
      <c r="AB115">
        <v>47</v>
      </c>
    </row>
    <row r="116" spans="1:28">
      <c r="B116" t="s">
        <v>317</v>
      </c>
      <c r="F116" s="8" t="s">
        <v>314</v>
      </c>
      <c r="H116" s="9">
        <v>5.0750000000000002</v>
      </c>
      <c r="I116">
        <v>5.8</v>
      </c>
      <c r="J116" s="12">
        <f>ROUND(H116*I116,2)</f>
        <v>29.44</v>
      </c>
      <c r="K116">
        <v>43</v>
      </c>
      <c r="S116" t="s">
        <v>299</v>
      </c>
      <c r="W116" s="8" t="s">
        <v>300</v>
      </c>
      <c r="X116" s="9">
        <v>1</v>
      </c>
      <c r="Y116" s="10">
        <f>ROUND(X116*8/$U$112,4)</f>
        <v>0.2</v>
      </c>
      <c r="Z116" s="10">
        <v>28.94</v>
      </c>
      <c r="AA116" s="12">
        <f>ROUND(Y116*Z116,2)</f>
        <v>5.79</v>
      </c>
      <c r="AB116">
        <v>47</v>
      </c>
    </row>
    <row r="117" spans="1:28">
      <c r="B117" t="s">
        <v>907</v>
      </c>
      <c r="F117" s="8" t="s">
        <v>314</v>
      </c>
      <c r="H117" s="9">
        <v>0.11899999999999999</v>
      </c>
      <c r="I117">
        <v>17.48</v>
      </c>
      <c r="J117" s="12">
        <f>ROUND(H117*I117,2)</f>
        <v>2.08</v>
      </c>
      <c r="K117">
        <v>43</v>
      </c>
      <c r="S117" t="s">
        <v>685</v>
      </c>
      <c r="W117" s="8" t="s">
        <v>300</v>
      </c>
      <c r="X117" s="9">
        <v>1</v>
      </c>
      <c r="Y117" s="10">
        <f>ROUND(X117*8/$U$112,4)</f>
        <v>0.2</v>
      </c>
      <c r="Z117" s="10">
        <v>22.66</v>
      </c>
      <c r="AA117" s="12">
        <f>ROUND(Y117*Z117,2)</f>
        <v>4.53</v>
      </c>
      <c r="AB117">
        <v>47</v>
      </c>
    </row>
    <row r="118" spans="1:28">
      <c r="B118" t="s">
        <v>908</v>
      </c>
      <c r="F118" s="8" t="s">
        <v>909</v>
      </c>
      <c r="H118" s="9">
        <v>0.375</v>
      </c>
      <c r="I118">
        <v>35.9</v>
      </c>
      <c r="J118" s="12">
        <f>ROUND(H118*I118,2)</f>
        <v>13.46</v>
      </c>
      <c r="K118">
        <v>44</v>
      </c>
      <c r="W118" s="8"/>
      <c r="X118" s="9"/>
      <c r="Z118" s="10"/>
      <c r="AA118" s="34">
        <f>ROUND(SUM(AA115:AA117),2)</f>
        <v>11.01</v>
      </c>
    </row>
    <row r="119" spans="1:28">
      <c r="F119" s="8"/>
      <c r="H119" s="10"/>
      <c r="I119" s="12"/>
      <c r="J119" s="34">
        <f>ROUND(SUM(J101:J118),2)</f>
        <v>213.38</v>
      </c>
      <c r="S119" s="47" t="s">
        <v>303</v>
      </c>
      <c r="W119" s="8"/>
      <c r="X119" s="9"/>
      <c r="Y119" s="18"/>
      <c r="Z119" s="10"/>
    </row>
    <row r="120" spans="1:28">
      <c r="B120" s="35" t="s">
        <v>318</v>
      </c>
      <c r="S120" t="s">
        <v>910</v>
      </c>
      <c r="W120" t="s">
        <v>349</v>
      </c>
      <c r="X120" s="9"/>
      <c r="Y120">
        <v>3.5999999999999999E-3</v>
      </c>
      <c r="Z120" s="10">
        <v>70</v>
      </c>
      <c r="AA120" s="12">
        <f>ROUND(Y120*Z120,2)</f>
        <v>0.25</v>
      </c>
      <c r="AB120">
        <v>54</v>
      </c>
    </row>
    <row r="121" spans="1:28">
      <c r="B121" t="s">
        <v>319</v>
      </c>
      <c r="F121" s="8" t="s">
        <v>320</v>
      </c>
      <c r="H121" s="10">
        <v>0.2</v>
      </c>
      <c r="I121" s="12">
        <f>J99</f>
        <v>257.01</v>
      </c>
      <c r="J121" s="12">
        <f>ROUND(H121%*I121,2)</f>
        <v>0.51</v>
      </c>
      <c r="K121">
        <v>37</v>
      </c>
      <c r="S121" t="s">
        <v>911</v>
      </c>
      <c r="W121" t="s">
        <v>340</v>
      </c>
      <c r="X121" s="9"/>
      <c r="Y121">
        <v>5.5E-2</v>
      </c>
      <c r="Z121" s="10">
        <v>30</v>
      </c>
      <c r="AA121" s="12">
        <f>ROUND(Y121*Z121,2)</f>
        <v>1.65</v>
      </c>
      <c r="AB121">
        <v>39</v>
      </c>
    </row>
    <row r="122" spans="1:28">
      <c r="A122" s="14"/>
      <c r="B122" s="14"/>
      <c r="C122" s="14"/>
      <c r="D122" s="14"/>
      <c r="E122" s="14"/>
      <c r="F122" s="14"/>
      <c r="G122" s="14"/>
      <c r="H122" s="14"/>
      <c r="I122" s="14"/>
      <c r="J122" s="36">
        <f>ROUND(SUM(J121:J121),2)</f>
        <v>0.51</v>
      </c>
      <c r="S122" t="s">
        <v>912</v>
      </c>
      <c r="W122" t="s">
        <v>913</v>
      </c>
      <c r="X122" s="9"/>
      <c r="Y122">
        <v>0.36499999999999999</v>
      </c>
      <c r="Z122" s="10">
        <v>27</v>
      </c>
      <c r="AA122" s="12">
        <f>ROUND(Y122*Z122,2)</f>
        <v>9.86</v>
      </c>
      <c r="AB122">
        <v>60</v>
      </c>
    </row>
    <row r="123" spans="1:28">
      <c r="S123" t="s">
        <v>914</v>
      </c>
      <c r="W123" t="s">
        <v>349</v>
      </c>
      <c r="Y123">
        <v>0.1</v>
      </c>
      <c r="Z123" s="10">
        <v>60</v>
      </c>
      <c r="AA123" s="12">
        <f>ROUND(Y123*Z123,2)</f>
        <v>6</v>
      </c>
      <c r="AB123">
        <v>60</v>
      </c>
    </row>
    <row r="124" spans="1:28">
      <c r="S124" t="s">
        <v>915</v>
      </c>
      <c r="W124" t="s">
        <v>153</v>
      </c>
      <c r="Y124">
        <v>1.05</v>
      </c>
      <c r="Z124" s="10">
        <v>25</v>
      </c>
      <c r="AA124" s="12">
        <f>ROUND(Y124*Z124,2)</f>
        <v>26.25</v>
      </c>
      <c r="AB124">
        <v>39</v>
      </c>
    </row>
    <row r="125" spans="1:28">
      <c r="Z125" s="10"/>
      <c r="AA125" s="34">
        <f>ROUND(SUM(AA120:AA124),2)</f>
        <v>44.01</v>
      </c>
    </row>
    <row r="126" spans="1:28">
      <c r="A126" s="2" t="s">
        <v>286</v>
      </c>
      <c r="B126" s="31" t="str">
        <f>ARQUITECTURA!A12</f>
        <v>03.02.01.01</v>
      </c>
      <c r="C126" s="2" t="s">
        <v>916</v>
      </c>
      <c r="D126" s="2"/>
      <c r="S126" s="47" t="s">
        <v>327</v>
      </c>
      <c r="W126" s="8"/>
      <c r="X126" s="9"/>
      <c r="Z126" s="10"/>
    </row>
    <row r="127" spans="1:28">
      <c r="A127" s="2" t="s">
        <v>287</v>
      </c>
      <c r="B127" s="2" t="s">
        <v>288</v>
      </c>
      <c r="C127" s="4" t="s">
        <v>289</v>
      </c>
      <c r="D127" s="5">
        <v>15</v>
      </c>
      <c r="E127" s="4" t="s">
        <v>290</v>
      </c>
      <c r="F127" s="5">
        <f>D127</f>
        <v>15</v>
      </c>
      <c r="G127" s="2" t="s">
        <v>291</v>
      </c>
      <c r="I127" s="4" t="s">
        <v>142</v>
      </c>
      <c r="J127" s="6">
        <f>J133+J142+J145</f>
        <v>27.34</v>
      </c>
      <c r="S127" t="s">
        <v>319</v>
      </c>
      <c r="W127" s="8" t="s">
        <v>320</v>
      </c>
      <c r="Y127" s="10">
        <v>3</v>
      </c>
      <c r="Z127" s="10">
        <f>AA118</f>
        <v>11.01</v>
      </c>
      <c r="AA127" s="12">
        <f>ROUND(Y127%*Z127,2)</f>
        <v>0.33</v>
      </c>
      <c r="AB127">
        <v>37</v>
      </c>
    </row>
    <row r="128" spans="1:28">
      <c r="A128" s="2" t="s">
        <v>292</v>
      </c>
      <c r="B128" s="2" t="s">
        <v>293</v>
      </c>
      <c r="F128" s="4" t="s">
        <v>127</v>
      </c>
      <c r="G128" s="4" t="s">
        <v>294</v>
      </c>
      <c r="H128" s="4" t="s">
        <v>295</v>
      </c>
      <c r="I128" s="4" t="s">
        <v>296</v>
      </c>
      <c r="J128" s="4" t="s">
        <v>297</v>
      </c>
      <c r="R128" s="14"/>
      <c r="S128" s="14"/>
      <c r="T128" s="14"/>
      <c r="U128" s="14"/>
      <c r="V128" s="14"/>
      <c r="W128" s="14"/>
      <c r="X128" s="14"/>
      <c r="Y128" s="14"/>
      <c r="Z128" s="46"/>
      <c r="AA128" s="49">
        <f>ROUND(SUM(AA127),2)</f>
        <v>0.33</v>
      </c>
    </row>
    <row r="129" spans="2:11">
      <c r="B129" s="7" t="s">
        <v>298</v>
      </c>
    </row>
    <row r="130" spans="2:11">
      <c r="B130" t="s">
        <v>659</v>
      </c>
      <c r="F130" s="8" t="s">
        <v>300</v>
      </c>
      <c r="G130" s="9">
        <v>0.1</v>
      </c>
      <c r="H130" s="10">
        <f>ROUND(G130*8/$D$127,4)</f>
        <v>5.33E-2</v>
      </c>
      <c r="I130" s="12">
        <v>34.729999999999997</v>
      </c>
      <c r="J130" s="12">
        <f>ROUND(H130*I130,2)</f>
        <v>1.85</v>
      </c>
      <c r="K130">
        <v>47</v>
      </c>
    </row>
    <row r="131" spans="2:11">
      <c r="B131" t="s">
        <v>299</v>
      </c>
      <c r="F131" s="8" t="s">
        <v>300</v>
      </c>
      <c r="G131" s="9">
        <v>1</v>
      </c>
      <c r="H131" s="10">
        <f>ROUND(G131*8/$D$127,4)</f>
        <v>0.5333</v>
      </c>
      <c r="I131" s="12">
        <v>28.94</v>
      </c>
      <c r="J131" s="12">
        <f>ROUND(H131*I131,2)</f>
        <v>15.43</v>
      </c>
      <c r="K131">
        <v>47</v>
      </c>
    </row>
    <row r="132" spans="2:11">
      <c r="B132" t="s">
        <v>302</v>
      </c>
      <c r="F132" s="8" t="s">
        <v>300</v>
      </c>
      <c r="G132" s="9">
        <v>0.33</v>
      </c>
      <c r="H132" s="10">
        <f>ROUND(G132*8/$D$127,4)</f>
        <v>0.17599999999999999</v>
      </c>
      <c r="I132">
        <v>20.51</v>
      </c>
      <c r="J132" s="12">
        <f>ROUND(H132*I132,2)</f>
        <v>3.61</v>
      </c>
      <c r="K132">
        <v>47</v>
      </c>
    </row>
    <row r="133" spans="2:11">
      <c r="F133" s="8"/>
      <c r="G133" s="9"/>
      <c r="H133" s="10"/>
      <c r="J133" s="6">
        <f>ROUND(SUM(J130:J132),2)</f>
        <v>20.89</v>
      </c>
    </row>
    <row r="134" spans="2:11">
      <c r="B134" s="7" t="s">
        <v>662</v>
      </c>
      <c r="F134" s="8"/>
      <c r="G134" s="9"/>
      <c r="H134" s="10"/>
      <c r="J134" s="12"/>
    </row>
    <row r="135" spans="2:11">
      <c r="B135" t="s">
        <v>902</v>
      </c>
      <c r="F135" s="8" t="s">
        <v>212</v>
      </c>
      <c r="H135" s="10">
        <v>1.43E-2</v>
      </c>
      <c r="I135" s="12">
        <v>65</v>
      </c>
      <c r="J135" s="12">
        <f>ROUND(H135*I135,2)</f>
        <v>0.93</v>
      </c>
      <c r="K135">
        <v>4</v>
      </c>
    </row>
    <row r="136" spans="2:11">
      <c r="B136" t="s">
        <v>917</v>
      </c>
      <c r="F136" s="8" t="s">
        <v>316</v>
      </c>
      <c r="H136" s="10">
        <v>5.62E-2</v>
      </c>
      <c r="I136" s="12">
        <v>24.52</v>
      </c>
      <c r="J136" s="12">
        <f>ROUND(H136*I136,2)</f>
        <v>1.38</v>
      </c>
      <c r="K136">
        <v>21</v>
      </c>
    </row>
    <row r="137" spans="2:11">
      <c r="B137" t="s">
        <v>918</v>
      </c>
      <c r="F137" s="8" t="s">
        <v>316</v>
      </c>
      <c r="H137">
        <v>5.62E-2</v>
      </c>
      <c r="I137">
        <v>38.9</v>
      </c>
      <c r="J137" s="12">
        <f>ROUND(H137*I137,2)</f>
        <v>2.19</v>
      </c>
      <c r="K137">
        <v>30</v>
      </c>
    </row>
    <row r="138" spans="2:11">
      <c r="B138" t="s">
        <v>919</v>
      </c>
      <c r="F138" s="8" t="s">
        <v>158</v>
      </c>
      <c r="H138" s="10">
        <v>2.5000000000000001E-2</v>
      </c>
      <c r="I138">
        <v>6.02</v>
      </c>
      <c r="J138" s="12">
        <f>ROUND(H138*I138,2)</f>
        <v>0.15</v>
      </c>
      <c r="K138">
        <v>37</v>
      </c>
    </row>
    <row r="139" spans="2:11">
      <c r="B139" t="s">
        <v>920</v>
      </c>
      <c r="F139" s="8" t="s">
        <v>314</v>
      </c>
      <c r="H139">
        <v>0.20100000000000001</v>
      </c>
      <c r="I139">
        <v>5.6</v>
      </c>
      <c r="J139" s="12">
        <f>ROUND(H139*I139,2)</f>
        <v>1.1299999999999999</v>
      </c>
      <c r="K139">
        <v>43</v>
      </c>
    </row>
    <row r="140" spans="2:11">
      <c r="B140" t="s">
        <v>921</v>
      </c>
      <c r="F140" s="8" t="s">
        <v>305</v>
      </c>
      <c r="H140" s="10">
        <v>1E-3</v>
      </c>
      <c r="I140" s="12">
        <v>5.51</v>
      </c>
      <c r="J140" s="12">
        <f>ROUND(H140*I140,2)</f>
        <v>0.01</v>
      </c>
      <c r="K140">
        <v>2</v>
      </c>
    </row>
    <row r="141" spans="2:11">
      <c r="B141" t="s">
        <v>672</v>
      </c>
      <c r="F141" s="8" t="s">
        <v>212</v>
      </c>
      <c r="H141" s="10">
        <v>4.3E-3</v>
      </c>
      <c r="I141" s="12">
        <v>6.14</v>
      </c>
      <c r="J141" s="12">
        <f>ROUND(H141*I141,2)</f>
        <v>0.03</v>
      </c>
      <c r="K141">
        <v>30</v>
      </c>
    </row>
    <row r="142" spans="2:11">
      <c r="F142" s="8"/>
      <c r="H142" s="10"/>
      <c r="I142" s="12"/>
      <c r="J142" s="6">
        <f>ROUND(SUM(J135:J141),2)</f>
        <v>5.82</v>
      </c>
    </row>
    <row r="143" spans="2:11">
      <c r="B143" s="7" t="s">
        <v>318</v>
      </c>
    </row>
    <row r="144" spans="2:11">
      <c r="B144" t="s">
        <v>319</v>
      </c>
      <c r="F144" s="8" t="s">
        <v>320</v>
      </c>
      <c r="H144" s="10">
        <v>3</v>
      </c>
      <c r="I144" s="12">
        <f>J133</f>
        <v>20.89</v>
      </c>
      <c r="J144" s="12">
        <f>ROUND(H144%*I144,2)</f>
        <v>0.63</v>
      </c>
      <c r="K144">
        <v>37</v>
      </c>
    </row>
    <row r="145" spans="1:13">
      <c r="A145" s="14"/>
      <c r="B145" s="14"/>
      <c r="C145" s="14"/>
      <c r="D145" s="14"/>
      <c r="E145" s="14"/>
      <c r="F145" s="14"/>
      <c r="G145" s="14"/>
      <c r="H145" s="14"/>
      <c r="I145" s="15"/>
      <c r="J145" s="16">
        <f>ROUND(SUM(J144:J144),2)</f>
        <v>0.63</v>
      </c>
    </row>
    <row r="147" spans="1:13">
      <c r="A147" s="2" t="s">
        <v>286</v>
      </c>
      <c r="B147" s="31" t="str">
        <f>ARQUITECTURA!A13</f>
        <v>03.02.01.02</v>
      </c>
      <c r="C147" s="2" t="s">
        <v>778</v>
      </c>
      <c r="D147" s="2"/>
      <c r="M147" s="31"/>
    </row>
    <row r="148" spans="1:13">
      <c r="A148" s="2" t="s">
        <v>287</v>
      </c>
      <c r="B148" s="2" t="s">
        <v>288</v>
      </c>
      <c r="C148" s="4" t="s">
        <v>289</v>
      </c>
      <c r="D148" s="5">
        <v>12</v>
      </c>
      <c r="E148" s="4" t="s">
        <v>290</v>
      </c>
      <c r="F148" s="5">
        <f>D148</f>
        <v>12</v>
      </c>
      <c r="G148" s="2" t="s">
        <v>291</v>
      </c>
      <c r="I148" s="4" t="s">
        <v>142</v>
      </c>
      <c r="J148" s="6">
        <f>J154+J162+J165</f>
        <v>36.090000000000003</v>
      </c>
      <c r="M148" s="31"/>
    </row>
    <row r="149" spans="1:13">
      <c r="A149" s="2" t="s">
        <v>292</v>
      </c>
      <c r="B149" s="2" t="s">
        <v>293</v>
      </c>
      <c r="F149" s="4" t="s">
        <v>127</v>
      </c>
      <c r="G149" s="4" t="s">
        <v>294</v>
      </c>
      <c r="H149" s="4" t="s">
        <v>295</v>
      </c>
      <c r="I149" s="4" t="s">
        <v>296</v>
      </c>
      <c r="J149" s="4" t="s">
        <v>297</v>
      </c>
      <c r="M149" s="31"/>
    </row>
    <row r="150" spans="1:13">
      <c r="B150" s="7" t="s">
        <v>298</v>
      </c>
      <c r="M150" s="31"/>
    </row>
    <row r="151" spans="1:13">
      <c r="B151" t="s">
        <v>659</v>
      </c>
      <c r="F151" s="8" t="s">
        <v>300</v>
      </c>
      <c r="G151" s="9">
        <v>0.1</v>
      </c>
      <c r="H151" s="10">
        <f>ROUND(G151*8/$D$148,4)</f>
        <v>6.6699999999999995E-2</v>
      </c>
      <c r="I151" s="12">
        <v>34.729999999999997</v>
      </c>
      <c r="J151" s="12">
        <f>ROUND(H151*I151,2)</f>
        <v>2.3199999999999998</v>
      </c>
      <c r="K151">
        <v>47</v>
      </c>
    </row>
    <row r="152" spans="1:13">
      <c r="B152" t="s">
        <v>299</v>
      </c>
      <c r="F152" s="8" t="s">
        <v>300</v>
      </c>
      <c r="G152" s="9">
        <v>1</v>
      </c>
      <c r="H152" s="10">
        <f>ROUND(G152*8/$D$148,4)</f>
        <v>0.66669999999999996</v>
      </c>
      <c r="I152" s="12">
        <v>28.94</v>
      </c>
      <c r="J152" s="12">
        <f>ROUND(H152*I152,2)</f>
        <v>19.29</v>
      </c>
      <c r="K152">
        <v>47</v>
      </c>
    </row>
    <row r="153" spans="1:13">
      <c r="B153" t="s">
        <v>302</v>
      </c>
      <c r="F153" s="8" t="s">
        <v>300</v>
      </c>
      <c r="G153" s="9">
        <v>0.33</v>
      </c>
      <c r="H153" s="10">
        <f>ROUND(G153*8/$D$148,4)</f>
        <v>0.22</v>
      </c>
      <c r="I153">
        <v>20.51</v>
      </c>
      <c r="J153" s="12">
        <f>ROUND(H153*I153,2)</f>
        <v>4.51</v>
      </c>
      <c r="K153">
        <v>47</v>
      </c>
    </row>
    <row r="154" spans="1:13">
      <c r="F154" s="8"/>
      <c r="G154" s="9"/>
      <c r="H154" s="10"/>
      <c r="J154" s="6">
        <f>ROUND(SUM(J151:J153),2)</f>
        <v>26.12</v>
      </c>
    </row>
    <row r="155" spans="1:13">
      <c r="B155" s="7" t="s">
        <v>662</v>
      </c>
      <c r="F155" s="8"/>
      <c r="G155" s="9"/>
      <c r="H155" s="10"/>
      <c r="J155" s="12"/>
    </row>
    <row r="156" spans="1:13">
      <c r="B156" t="s">
        <v>902</v>
      </c>
      <c r="F156" s="8" t="s">
        <v>212</v>
      </c>
      <c r="H156" s="10">
        <v>1.8200000000000001E-2</v>
      </c>
      <c r="I156" s="12">
        <v>65</v>
      </c>
      <c r="J156" s="12">
        <f>ROUND(H156*I156,2)</f>
        <v>1.18</v>
      </c>
      <c r="K156">
        <v>4</v>
      </c>
    </row>
    <row r="157" spans="1:13">
      <c r="B157" t="s">
        <v>917</v>
      </c>
      <c r="F157" s="8" t="s">
        <v>316</v>
      </c>
      <c r="H157" s="10">
        <v>0.11899999999999999</v>
      </c>
      <c r="I157" s="12">
        <v>24.52</v>
      </c>
      <c r="J157" s="12">
        <f>ROUND(H157*I157,2)</f>
        <v>2.92</v>
      </c>
      <c r="K157">
        <v>21</v>
      </c>
    </row>
    <row r="158" spans="1:13">
      <c r="B158" t="s">
        <v>919</v>
      </c>
      <c r="F158" s="8" t="s">
        <v>158</v>
      </c>
      <c r="H158" s="10">
        <v>2.5000000000000001E-2</v>
      </c>
      <c r="I158">
        <v>6.02</v>
      </c>
      <c r="J158" s="12">
        <f>ROUND(H158*I158,2)</f>
        <v>0.15</v>
      </c>
      <c r="K158">
        <v>37</v>
      </c>
    </row>
    <row r="159" spans="1:13">
      <c r="B159" t="s">
        <v>920</v>
      </c>
      <c r="F159" s="8" t="s">
        <v>314</v>
      </c>
      <c r="H159">
        <v>0.85</v>
      </c>
      <c r="I159">
        <v>5.6</v>
      </c>
      <c r="J159" s="12">
        <f>ROUND(H159*I159,2)</f>
        <v>4.76</v>
      </c>
      <c r="K159">
        <v>43</v>
      </c>
    </row>
    <row r="160" spans="1:13">
      <c r="B160" t="s">
        <v>921</v>
      </c>
      <c r="F160" s="8" t="s">
        <v>305</v>
      </c>
      <c r="H160" s="10">
        <v>2.1999999999999999E-2</v>
      </c>
      <c r="I160" s="12">
        <v>5.51</v>
      </c>
      <c r="J160" s="12">
        <f>ROUND(H160*I160,2)</f>
        <v>0.12</v>
      </c>
      <c r="K160">
        <v>2</v>
      </c>
    </row>
    <row r="161" spans="1:22">
      <c r="B161" t="s">
        <v>672</v>
      </c>
      <c r="F161" s="8" t="s">
        <v>212</v>
      </c>
      <c r="H161" s="10">
        <v>0.01</v>
      </c>
      <c r="I161" s="12">
        <v>6.14</v>
      </c>
      <c r="J161" s="12">
        <f>ROUND(H161*I161,2)</f>
        <v>0.06</v>
      </c>
      <c r="K161">
        <v>30</v>
      </c>
    </row>
    <row r="162" spans="1:22">
      <c r="F162" s="8"/>
      <c r="H162" s="10"/>
      <c r="I162" s="12"/>
      <c r="J162" s="6">
        <f>ROUND(SUM(J156:J161),2)</f>
        <v>9.19</v>
      </c>
    </row>
    <row r="163" spans="1:22">
      <c r="B163" s="7" t="s">
        <v>318</v>
      </c>
    </row>
    <row r="164" spans="1:22" ht="15" customHeight="1">
      <c r="B164" t="s">
        <v>319</v>
      </c>
      <c r="F164" s="8" t="s">
        <v>320</v>
      </c>
      <c r="H164" s="10">
        <v>3</v>
      </c>
      <c r="I164" s="12">
        <f>J154</f>
        <v>26.12</v>
      </c>
      <c r="J164" s="12">
        <f>ROUND(H164%*I164,2)</f>
        <v>0.78</v>
      </c>
      <c r="K164">
        <v>37</v>
      </c>
    </row>
    <row r="165" spans="1:22">
      <c r="A165" s="14"/>
      <c r="B165" s="14"/>
      <c r="C165" s="14"/>
      <c r="D165" s="14"/>
      <c r="E165" s="14"/>
      <c r="F165" s="14"/>
      <c r="G165" s="14"/>
      <c r="H165" s="14"/>
      <c r="I165" s="15"/>
      <c r="J165" s="16">
        <f>ROUND(SUM(J164:J164),2)</f>
        <v>0.78</v>
      </c>
    </row>
    <row r="166" spans="1:22">
      <c r="I166" s="2"/>
      <c r="J166" s="6"/>
    </row>
    <row r="167" spans="1:22">
      <c r="A167" s="2" t="s">
        <v>286</v>
      </c>
      <c r="B167" s="31" t="str">
        <f>ARQUITECTURA!A15</f>
        <v>03.02.02.01</v>
      </c>
      <c r="C167" s="2" t="s">
        <v>782</v>
      </c>
      <c r="D167" s="2"/>
    </row>
    <row r="168" spans="1:22">
      <c r="A168" s="2" t="s">
        <v>287</v>
      </c>
      <c r="B168" s="2" t="s">
        <v>288</v>
      </c>
      <c r="C168" s="4" t="s">
        <v>289</v>
      </c>
      <c r="D168" s="5">
        <v>8</v>
      </c>
      <c r="E168" s="4" t="s">
        <v>290</v>
      </c>
      <c r="F168" s="5">
        <f>D168</f>
        <v>8</v>
      </c>
      <c r="G168" s="2" t="s">
        <v>291</v>
      </c>
      <c r="I168" s="4" t="s">
        <v>142</v>
      </c>
      <c r="J168" s="6">
        <f>J174+J182+J185</f>
        <v>90.830000000000013</v>
      </c>
    </row>
    <row r="169" spans="1:22">
      <c r="A169" s="2" t="s">
        <v>292</v>
      </c>
      <c r="B169" s="2" t="s">
        <v>293</v>
      </c>
      <c r="F169" s="4" t="s">
        <v>127</v>
      </c>
      <c r="G169" s="4" t="s">
        <v>294</v>
      </c>
      <c r="H169" s="4" t="s">
        <v>295</v>
      </c>
      <c r="I169" s="4" t="s">
        <v>296</v>
      </c>
      <c r="J169" s="4" t="s">
        <v>297</v>
      </c>
    </row>
    <row r="170" spans="1:22">
      <c r="B170" s="7" t="s">
        <v>298</v>
      </c>
    </row>
    <row r="171" spans="1:22">
      <c r="B171" t="s">
        <v>659</v>
      </c>
      <c r="F171" s="8" t="s">
        <v>300</v>
      </c>
      <c r="G171" s="9">
        <v>0.1</v>
      </c>
      <c r="H171" s="10">
        <f>ROUND(G171*8/$D$168,4)</f>
        <v>0.1</v>
      </c>
      <c r="I171" s="12">
        <v>34.729999999999997</v>
      </c>
      <c r="J171" s="12">
        <f>ROUND(H171*I171,2)</f>
        <v>3.47</v>
      </c>
      <c r="K171">
        <v>47</v>
      </c>
    </row>
    <row r="172" spans="1:22">
      <c r="B172" t="s">
        <v>299</v>
      </c>
      <c r="F172" s="8" t="s">
        <v>300</v>
      </c>
      <c r="G172" s="9">
        <v>1</v>
      </c>
      <c r="H172" s="10">
        <f>ROUND(G172*8/$D$168,4)</f>
        <v>1</v>
      </c>
      <c r="I172" s="12">
        <v>28.94</v>
      </c>
      <c r="J172" s="12">
        <f>ROUND(H172*I172,2)</f>
        <v>28.94</v>
      </c>
      <c r="K172">
        <v>47</v>
      </c>
    </row>
    <row r="173" spans="1:22">
      <c r="B173" t="s">
        <v>302</v>
      </c>
      <c r="F173" s="8" t="s">
        <v>300</v>
      </c>
      <c r="G173" s="9">
        <v>0.5</v>
      </c>
      <c r="H173" s="10">
        <f>ROUND(G173*8/$D$168,4)</f>
        <v>0.5</v>
      </c>
      <c r="I173">
        <v>20.51</v>
      </c>
      <c r="J173" s="12">
        <f>ROUND(H173*I173,2)</f>
        <v>10.26</v>
      </c>
      <c r="K173">
        <v>47</v>
      </c>
    </row>
    <row r="174" spans="1:22">
      <c r="F174" s="8"/>
      <c r="G174" s="9"/>
      <c r="H174" s="10"/>
      <c r="J174" s="6">
        <f>ROUND(SUM(J171:J173),2)</f>
        <v>42.67</v>
      </c>
    </row>
    <row r="175" spans="1:22">
      <c r="B175" s="7" t="s">
        <v>662</v>
      </c>
      <c r="F175" s="8"/>
      <c r="G175" s="9"/>
      <c r="H175" s="10"/>
      <c r="J175" s="12"/>
      <c r="S175" s="105"/>
      <c r="T175" s="106"/>
      <c r="U175" s="107"/>
      <c r="V175" s="108"/>
    </row>
    <row r="176" spans="1:22">
      <c r="B176" t="s">
        <v>922</v>
      </c>
      <c r="F176" s="8" t="s">
        <v>305</v>
      </c>
      <c r="H176" s="10">
        <v>0.63</v>
      </c>
      <c r="I176" s="10">
        <v>7.4</v>
      </c>
      <c r="J176" s="12">
        <f>ROUND(H176*I176,2)</f>
        <v>4.66</v>
      </c>
      <c r="K176">
        <v>30</v>
      </c>
      <c r="S176" s="105"/>
      <c r="T176" s="106"/>
      <c r="U176" s="107"/>
      <c r="V176" s="108"/>
    </row>
    <row r="177" spans="1:22">
      <c r="B177" t="s">
        <v>923</v>
      </c>
      <c r="F177" s="8" t="s">
        <v>316</v>
      </c>
      <c r="H177">
        <v>0.33600000000000002</v>
      </c>
      <c r="I177" s="10">
        <v>28.25</v>
      </c>
      <c r="J177" s="12">
        <f>ROUND(H177*I177,2)</f>
        <v>9.49</v>
      </c>
      <c r="K177">
        <v>30</v>
      </c>
      <c r="S177" s="105"/>
      <c r="T177" s="106"/>
      <c r="U177" s="107"/>
      <c r="V177" s="108"/>
    </row>
    <row r="178" spans="1:22">
      <c r="B178" t="s">
        <v>924</v>
      </c>
      <c r="F178" s="8" t="s">
        <v>142</v>
      </c>
      <c r="H178" s="10">
        <v>1.1499999999999999</v>
      </c>
      <c r="I178" s="10">
        <v>24.9</v>
      </c>
      <c r="J178" s="12">
        <f>ROUND(H178*I178,2)</f>
        <v>28.64</v>
      </c>
      <c r="K178">
        <v>24</v>
      </c>
      <c r="S178" s="105"/>
      <c r="T178" s="106"/>
      <c r="U178" s="107"/>
      <c r="V178" s="108"/>
    </row>
    <row r="179" spans="1:22" ht="15" customHeight="1">
      <c r="B179" t="s">
        <v>925</v>
      </c>
      <c r="F179" s="8" t="s">
        <v>316</v>
      </c>
      <c r="H179" s="10">
        <v>0.2</v>
      </c>
      <c r="I179" s="10">
        <v>8.5</v>
      </c>
      <c r="J179" s="12">
        <f>ROUND(H179*I179,2)</f>
        <v>1.7</v>
      </c>
      <c r="K179">
        <v>43</v>
      </c>
      <c r="S179" s="105"/>
      <c r="T179" s="106"/>
      <c r="U179" s="107"/>
      <c r="V179" s="108"/>
    </row>
    <row r="180" spans="1:22">
      <c r="B180" t="s">
        <v>926</v>
      </c>
      <c r="F180" t="s">
        <v>158</v>
      </c>
      <c r="H180">
        <v>2.1000000000000001E-2</v>
      </c>
      <c r="I180" s="10">
        <v>112</v>
      </c>
      <c r="J180" s="12">
        <f>ROUND(H180*I180,2)</f>
        <v>2.35</v>
      </c>
      <c r="K180">
        <v>37</v>
      </c>
      <c r="S180" s="105"/>
      <c r="T180" s="106"/>
      <c r="U180" s="107"/>
      <c r="V180" s="108"/>
    </row>
    <row r="181" spans="1:22">
      <c r="B181" t="s">
        <v>672</v>
      </c>
      <c r="F181" s="8" t="s">
        <v>212</v>
      </c>
      <c r="H181" s="10">
        <v>6.0000000000000001E-3</v>
      </c>
      <c r="I181" s="10">
        <v>6.14</v>
      </c>
      <c r="J181" s="12">
        <f>ROUND(H181*I181,2)</f>
        <v>0.04</v>
      </c>
      <c r="K181">
        <v>30</v>
      </c>
    </row>
    <row r="182" spans="1:22">
      <c r="F182" s="8"/>
      <c r="H182" s="10"/>
      <c r="I182" s="12"/>
      <c r="J182" s="6">
        <f>ROUND(SUM(J176:J181),2)</f>
        <v>46.88</v>
      </c>
    </row>
    <row r="183" spans="1:22">
      <c r="B183" s="7" t="s">
        <v>318</v>
      </c>
    </row>
    <row r="184" spans="1:22">
      <c r="B184" t="s">
        <v>319</v>
      </c>
      <c r="F184" s="8" t="s">
        <v>320</v>
      </c>
      <c r="H184" s="10">
        <v>3</v>
      </c>
      <c r="I184" s="12">
        <f>J174</f>
        <v>42.67</v>
      </c>
      <c r="J184" s="12">
        <f>ROUND(H184%*I184,2)</f>
        <v>1.28</v>
      </c>
      <c r="K184">
        <v>37</v>
      </c>
    </row>
    <row r="185" spans="1:22">
      <c r="A185" s="14"/>
      <c r="B185" s="14"/>
      <c r="C185" s="14"/>
      <c r="D185" s="14"/>
      <c r="E185" s="14"/>
      <c r="F185" s="14"/>
      <c r="G185" s="14"/>
      <c r="H185" s="14"/>
      <c r="I185" s="15"/>
      <c r="J185" s="16">
        <f>ROUND(SUM(J184),2)</f>
        <v>1.28</v>
      </c>
    </row>
    <row r="187" spans="1:22">
      <c r="A187" s="2" t="s">
        <v>286</v>
      </c>
      <c r="B187" s="31" t="str">
        <f>ARQUITECTURA!A17</f>
        <v>03.02.03.01</v>
      </c>
      <c r="C187" s="2" t="s">
        <v>927</v>
      </c>
      <c r="D187" s="2"/>
    </row>
    <row r="188" spans="1:22">
      <c r="A188" s="2" t="s">
        <v>287</v>
      </c>
      <c r="B188" s="2" t="s">
        <v>288</v>
      </c>
      <c r="C188" s="4" t="s">
        <v>289</v>
      </c>
      <c r="D188" s="5">
        <v>15</v>
      </c>
      <c r="E188" s="4" t="s">
        <v>290</v>
      </c>
      <c r="F188" s="5">
        <f>D188</f>
        <v>15</v>
      </c>
      <c r="G188" s="2" t="s">
        <v>291</v>
      </c>
      <c r="I188" s="4" t="s">
        <v>142</v>
      </c>
      <c r="J188" s="6">
        <f>J196+J205+J209</f>
        <v>213.18</v>
      </c>
    </row>
    <row r="189" spans="1:22">
      <c r="A189" s="2" t="s">
        <v>292</v>
      </c>
      <c r="B189" s="2" t="s">
        <v>293</v>
      </c>
      <c r="F189" s="4" t="s">
        <v>127</v>
      </c>
      <c r="G189" s="4" t="s">
        <v>294</v>
      </c>
      <c r="H189" s="4" t="s">
        <v>295</v>
      </c>
      <c r="I189" s="4" t="s">
        <v>296</v>
      </c>
      <c r="J189" s="4" t="s">
        <v>297</v>
      </c>
    </row>
    <row r="190" spans="1:22">
      <c r="B190" s="7" t="s">
        <v>298</v>
      </c>
    </row>
    <row r="191" spans="1:22">
      <c r="F191" s="8"/>
      <c r="G191" s="9"/>
      <c r="H191" s="10"/>
      <c r="I191" s="54"/>
      <c r="J191" s="12"/>
    </row>
    <row r="192" spans="1:22">
      <c r="B192" t="s">
        <v>659</v>
      </c>
      <c r="F192" s="8" t="s">
        <v>300</v>
      </c>
      <c r="G192" s="9">
        <v>0.1</v>
      </c>
      <c r="H192" s="10">
        <f>ROUND(G192*8/$D$188,4)</f>
        <v>5.33E-2</v>
      </c>
      <c r="I192" s="12">
        <v>34.729999999999997</v>
      </c>
      <c r="J192" s="12">
        <f>ROUND(H192*I192,2)</f>
        <v>1.85</v>
      </c>
      <c r="K192">
        <v>47</v>
      </c>
    </row>
    <row r="193" spans="2:11">
      <c r="B193" t="s">
        <v>299</v>
      </c>
      <c r="F193" s="8" t="s">
        <v>300</v>
      </c>
      <c r="G193" s="9">
        <v>1</v>
      </c>
      <c r="H193" s="10">
        <f>ROUND(G193*8/$D$188,4)</f>
        <v>0.5333</v>
      </c>
      <c r="I193" s="12">
        <v>28.94</v>
      </c>
      <c r="J193" s="12">
        <f>ROUND(H193*I193,2)</f>
        <v>15.43</v>
      </c>
      <c r="K193">
        <v>47</v>
      </c>
    </row>
    <row r="194" spans="2:11">
      <c r="B194" t="s">
        <v>685</v>
      </c>
      <c r="F194" s="8" t="s">
        <v>300</v>
      </c>
      <c r="G194" s="9">
        <v>1</v>
      </c>
      <c r="H194" s="10">
        <f>ROUND(G194*8/$D$188,4)</f>
        <v>0.5333</v>
      </c>
      <c r="I194" s="12">
        <v>22.66</v>
      </c>
      <c r="J194" s="12">
        <f>ROUND(H194*I194,2)</f>
        <v>12.08</v>
      </c>
      <c r="K194">
        <v>47</v>
      </c>
    </row>
    <row r="195" spans="2:11">
      <c r="B195" t="s">
        <v>302</v>
      </c>
      <c r="F195" s="8" t="s">
        <v>300</v>
      </c>
      <c r="G195" s="9">
        <v>1</v>
      </c>
      <c r="H195" s="10">
        <f>ROUND(G195*8/$D$188,4)</f>
        <v>0.5333</v>
      </c>
      <c r="I195" s="12">
        <v>20.51</v>
      </c>
      <c r="J195" s="12">
        <f>ROUND(H195*I195,2)</f>
        <v>10.94</v>
      </c>
      <c r="K195">
        <v>47</v>
      </c>
    </row>
    <row r="196" spans="2:11">
      <c r="F196" s="8"/>
      <c r="J196" s="6">
        <f>ROUND(SUM(J192:J195),2)</f>
        <v>40.299999999999997</v>
      </c>
    </row>
    <row r="197" spans="2:11">
      <c r="B197" s="7" t="s">
        <v>662</v>
      </c>
    </row>
    <row r="198" spans="2:11">
      <c r="B198" t="s">
        <v>928</v>
      </c>
      <c r="F198" s="8" t="s">
        <v>305</v>
      </c>
      <c r="H198">
        <v>4.5999999999999999E-2</v>
      </c>
      <c r="I198">
        <v>0.37</v>
      </c>
      <c r="J198" s="12">
        <f>ROUND(H198*I198,2)</f>
        <v>0.02</v>
      </c>
      <c r="K198">
        <v>2</v>
      </c>
    </row>
    <row r="199" spans="2:11">
      <c r="B199" t="s">
        <v>929</v>
      </c>
      <c r="F199" s="8" t="s">
        <v>340</v>
      </c>
      <c r="H199">
        <v>0.35770000000000002</v>
      </c>
      <c r="I199">
        <v>5.59</v>
      </c>
      <c r="J199" s="12">
        <f>ROUND(H199*I199,2)</f>
        <v>2</v>
      </c>
      <c r="K199">
        <v>39</v>
      </c>
    </row>
    <row r="200" spans="2:11">
      <c r="B200" t="s">
        <v>930</v>
      </c>
      <c r="F200" s="8" t="s">
        <v>340</v>
      </c>
      <c r="H200">
        <v>1.4582999999999999</v>
      </c>
      <c r="I200">
        <v>1.27</v>
      </c>
      <c r="J200" s="12">
        <f>ROUND(H200*I200,2)</f>
        <v>1.85</v>
      </c>
      <c r="K200">
        <v>39</v>
      </c>
    </row>
    <row r="201" spans="2:11">
      <c r="B201" t="s">
        <v>931</v>
      </c>
      <c r="F201" s="8" t="s">
        <v>340</v>
      </c>
      <c r="H201">
        <v>1.4582999999999999</v>
      </c>
      <c r="I201">
        <v>2.54</v>
      </c>
      <c r="J201" s="12">
        <f>ROUND(H201*I201,2)</f>
        <v>3.7</v>
      </c>
      <c r="K201">
        <v>39</v>
      </c>
    </row>
    <row r="202" spans="2:11">
      <c r="B202" t="s">
        <v>932</v>
      </c>
      <c r="F202" s="8" t="s">
        <v>340</v>
      </c>
      <c r="H202">
        <v>0.29170000000000001</v>
      </c>
      <c r="I202">
        <v>9.32</v>
      </c>
      <c r="J202" s="12">
        <f>ROUND(H202*I202,2)</f>
        <v>2.72</v>
      </c>
      <c r="K202">
        <v>39</v>
      </c>
    </row>
    <row r="203" spans="2:11">
      <c r="B203" t="s">
        <v>933</v>
      </c>
      <c r="F203" s="8" t="s">
        <v>158</v>
      </c>
      <c r="H203">
        <v>1.6457999999999999</v>
      </c>
      <c r="I203">
        <v>0.57999999999999996</v>
      </c>
      <c r="J203" s="12">
        <f>ROUND(H203*I203,2)</f>
        <v>0.95</v>
      </c>
      <c r="K203">
        <v>26</v>
      </c>
    </row>
    <row r="204" spans="2:11">
      <c r="B204" t="s">
        <v>934</v>
      </c>
      <c r="F204" s="8" t="s">
        <v>142</v>
      </c>
      <c r="H204">
        <v>1.05</v>
      </c>
      <c r="I204">
        <v>150</v>
      </c>
      <c r="J204" s="12">
        <f>ROUND(H204*I204,2)</f>
        <v>157.5</v>
      </c>
      <c r="K204">
        <v>39</v>
      </c>
    </row>
    <row r="205" spans="2:11">
      <c r="H205" s="10"/>
      <c r="I205" s="12"/>
      <c r="J205" s="6">
        <f>ROUND(SUM(J198:J204),2)</f>
        <v>168.74</v>
      </c>
    </row>
    <row r="206" spans="2:11">
      <c r="B206" s="7" t="s">
        <v>318</v>
      </c>
    </row>
    <row r="207" spans="2:11">
      <c r="B207" t="s">
        <v>935</v>
      </c>
      <c r="F207" s="8" t="s">
        <v>347</v>
      </c>
      <c r="G207" s="9">
        <v>1</v>
      </c>
      <c r="H207" s="10">
        <f>ROUND(G207*8/$D$188,4)</f>
        <v>0.5333</v>
      </c>
      <c r="I207" s="12">
        <v>5.5</v>
      </c>
      <c r="J207" s="12">
        <f>ROUND(H207*I207,2)</f>
        <v>2.93</v>
      </c>
      <c r="K207">
        <v>39</v>
      </c>
    </row>
    <row r="208" spans="2:11">
      <c r="B208" t="s">
        <v>319</v>
      </c>
      <c r="F208" s="8" t="s">
        <v>320</v>
      </c>
      <c r="H208" s="10">
        <v>3</v>
      </c>
      <c r="I208" s="12">
        <f>J196</f>
        <v>40.299999999999997</v>
      </c>
      <c r="J208" s="12">
        <f>ROUND(H208%*I208,2)</f>
        <v>1.21</v>
      </c>
      <c r="K208">
        <v>37</v>
      </c>
    </row>
    <row r="209" spans="1:19">
      <c r="A209" s="14"/>
      <c r="B209" s="14"/>
      <c r="C209" s="14"/>
      <c r="D209" s="14"/>
      <c r="E209" s="14"/>
      <c r="F209" s="14"/>
      <c r="G209" s="14"/>
      <c r="H209" s="14"/>
      <c r="I209" s="15"/>
      <c r="J209" s="16">
        <f>ROUND(SUM(J207:J208),2)</f>
        <v>4.1399999999999997</v>
      </c>
    </row>
    <row r="210" spans="1:19">
      <c r="I210" s="2"/>
      <c r="J210" s="6"/>
    </row>
    <row r="211" spans="1:19">
      <c r="A211" s="31" t="s">
        <v>286</v>
      </c>
      <c r="B211" s="31" t="str">
        <f>ARQUITECTURA!A18</f>
        <v>03.02.03.02</v>
      </c>
      <c r="C211" s="31" t="s">
        <v>788</v>
      </c>
    </row>
    <row r="212" spans="1:19">
      <c r="A212" s="31" t="s">
        <v>287</v>
      </c>
      <c r="B212" s="31" t="s">
        <v>936</v>
      </c>
      <c r="C212" s="32" t="s">
        <v>289</v>
      </c>
      <c r="D212" s="33">
        <v>8</v>
      </c>
      <c r="E212" s="32" t="s">
        <v>290</v>
      </c>
      <c r="F212" s="33">
        <f>D212</f>
        <v>8</v>
      </c>
      <c r="G212" s="31" t="s">
        <v>291</v>
      </c>
      <c r="I212" s="32" t="s">
        <v>142</v>
      </c>
      <c r="J212" s="34">
        <f>J218+J225+J229</f>
        <v>61.780000000000008</v>
      </c>
    </row>
    <row r="213" spans="1:19">
      <c r="A213" s="31" t="s">
        <v>292</v>
      </c>
      <c r="B213" s="31" t="s">
        <v>293</v>
      </c>
      <c r="F213" s="32" t="s">
        <v>127</v>
      </c>
      <c r="G213" s="32" t="s">
        <v>294</v>
      </c>
      <c r="H213" s="32" t="s">
        <v>295</v>
      </c>
      <c r="I213" s="32" t="s">
        <v>296</v>
      </c>
      <c r="J213" s="32" t="s">
        <v>297</v>
      </c>
      <c r="M213" s="31"/>
      <c r="N213" s="31"/>
    </row>
    <row r="214" spans="1:19">
      <c r="B214" s="35" t="s">
        <v>298</v>
      </c>
      <c r="G214" s="9"/>
      <c r="N214" s="31"/>
    </row>
    <row r="215" spans="1:19">
      <c r="B215" t="s">
        <v>659</v>
      </c>
      <c r="F215" s="8" t="s">
        <v>300</v>
      </c>
      <c r="G215" s="9">
        <v>0.1</v>
      </c>
      <c r="H215" s="10">
        <f>ROUND(G215*8/$D$212,4)</f>
        <v>0.1</v>
      </c>
      <c r="I215" s="12">
        <v>34.729999999999997</v>
      </c>
      <c r="J215" s="12">
        <f>ROUND(H215*I215,2)</f>
        <v>3.47</v>
      </c>
      <c r="K215">
        <v>47</v>
      </c>
      <c r="M215" s="31"/>
      <c r="N215" s="31"/>
    </row>
    <row r="216" spans="1:19">
      <c r="B216" t="s">
        <v>414</v>
      </c>
      <c r="F216" s="8" t="s">
        <v>300</v>
      </c>
      <c r="G216" s="9">
        <v>1</v>
      </c>
      <c r="H216" s="10">
        <f>ROUND(G216*8/$D$212,4)</f>
        <v>1</v>
      </c>
      <c r="I216">
        <v>28.94</v>
      </c>
      <c r="J216" s="12">
        <f>ROUND(H216*I216,2)</f>
        <v>28.94</v>
      </c>
      <c r="K216">
        <v>47</v>
      </c>
      <c r="N216" s="31"/>
    </row>
    <row r="217" spans="1:19">
      <c r="B217" t="s">
        <v>302</v>
      </c>
      <c r="F217" s="8" t="s">
        <v>300</v>
      </c>
      <c r="G217" s="9">
        <v>0.5</v>
      </c>
      <c r="H217" s="10">
        <f>ROUND(G217*8/$D$212,4)</f>
        <v>0.5</v>
      </c>
      <c r="I217">
        <v>20.51</v>
      </c>
      <c r="J217" s="12">
        <f>ROUND(H217*I217,2)</f>
        <v>10.26</v>
      </c>
      <c r="K217">
        <v>47</v>
      </c>
      <c r="N217" s="31"/>
    </row>
    <row r="218" spans="1:19">
      <c r="F218" s="8"/>
      <c r="G218" s="9"/>
      <c r="J218" s="34">
        <f>ROUND(SUM(J215:J217),2)</f>
        <v>42.67</v>
      </c>
      <c r="N218" s="31"/>
      <c r="Q218" s="65"/>
      <c r="R218" s="65"/>
      <c r="S218" s="65"/>
    </row>
    <row r="219" spans="1:19">
      <c r="B219" s="35" t="s">
        <v>303</v>
      </c>
      <c r="F219" s="8"/>
      <c r="G219" s="9"/>
      <c r="H219" s="18"/>
    </row>
    <row r="220" spans="1:19">
      <c r="B220" t="s">
        <v>937</v>
      </c>
      <c r="F220" s="8" t="s">
        <v>212</v>
      </c>
      <c r="H220" s="18">
        <v>1.77E-2</v>
      </c>
      <c r="I220" s="12">
        <v>65</v>
      </c>
      <c r="J220" s="12">
        <f>ROUND(H220*I220,2)</f>
        <v>1.1499999999999999</v>
      </c>
      <c r="K220">
        <v>4</v>
      </c>
    </row>
    <row r="221" spans="1:19">
      <c r="B221" t="s">
        <v>672</v>
      </c>
      <c r="F221" s="8" t="s">
        <v>212</v>
      </c>
      <c r="H221" s="18">
        <v>4.4000000000000003E-3</v>
      </c>
      <c r="I221">
        <v>6.14</v>
      </c>
      <c r="J221" s="12">
        <f>ROUND(H221*I221,2)</f>
        <v>0.03</v>
      </c>
      <c r="K221">
        <v>30</v>
      </c>
    </row>
    <row r="222" spans="1:19">
      <c r="B222" t="s">
        <v>938</v>
      </c>
      <c r="F222" s="8" t="s">
        <v>305</v>
      </c>
      <c r="G222" s="9"/>
      <c r="H222" s="18">
        <v>2.1999999999999999E-2</v>
      </c>
      <c r="I222" s="12">
        <v>3.51</v>
      </c>
      <c r="J222" s="12">
        <f>ROUND(H222*I222,2)</f>
        <v>0.08</v>
      </c>
      <c r="K222">
        <v>2</v>
      </c>
    </row>
    <row r="223" spans="1:19">
      <c r="B223" t="s">
        <v>708</v>
      </c>
      <c r="F223" s="8" t="s">
        <v>316</v>
      </c>
      <c r="H223" s="18">
        <v>0.14460000000000001</v>
      </c>
      <c r="I223">
        <v>24.52</v>
      </c>
      <c r="J223" s="12">
        <f>ROUND(H223*I223,2)</f>
        <v>3.55</v>
      </c>
      <c r="K223">
        <v>21</v>
      </c>
    </row>
    <row r="224" spans="1:19">
      <c r="B224" t="s">
        <v>677</v>
      </c>
      <c r="F224" s="8" t="s">
        <v>314</v>
      </c>
      <c r="G224" s="9"/>
      <c r="H224" s="18">
        <v>0.20100000000000001</v>
      </c>
      <c r="I224" s="12">
        <v>5.8</v>
      </c>
      <c r="J224" s="12">
        <f>ROUND(H224*I224,2)</f>
        <v>1.17</v>
      </c>
      <c r="K224">
        <v>43</v>
      </c>
    </row>
    <row r="225" spans="1:11">
      <c r="F225" s="8"/>
      <c r="G225" s="9"/>
      <c r="J225" s="34">
        <f>ROUND(SUM(J220:J224),2)</f>
        <v>5.98</v>
      </c>
    </row>
    <row r="226" spans="1:11">
      <c r="B226" s="35" t="s">
        <v>327</v>
      </c>
      <c r="F226" s="8"/>
      <c r="G226" s="9"/>
    </row>
    <row r="227" spans="1:11">
      <c r="B227" t="s">
        <v>319</v>
      </c>
      <c r="F227" s="8" t="s">
        <v>320</v>
      </c>
      <c r="H227" s="10">
        <v>5</v>
      </c>
      <c r="I227" s="12">
        <f>J218</f>
        <v>42.67</v>
      </c>
      <c r="J227" s="12">
        <f>ROUND(H227%*I227,2)</f>
        <v>2.13</v>
      </c>
      <c r="K227">
        <v>37</v>
      </c>
    </row>
    <row r="228" spans="1:11">
      <c r="B228" t="s">
        <v>935</v>
      </c>
      <c r="C228" s="52"/>
      <c r="D228" s="52"/>
      <c r="E228" s="52"/>
      <c r="F228" s="8" t="s">
        <v>347</v>
      </c>
      <c r="G228" s="9">
        <v>2</v>
      </c>
      <c r="H228" s="10">
        <f>ROUND(G228*8/$D$212,4)</f>
        <v>2</v>
      </c>
      <c r="I228" s="12">
        <v>5.5</v>
      </c>
      <c r="J228" s="12">
        <f>ROUND(H228*I228,2)</f>
        <v>11</v>
      </c>
      <c r="K228">
        <v>39</v>
      </c>
    </row>
    <row r="229" spans="1:11">
      <c r="A229" s="14"/>
      <c r="B229" s="14"/>
      <c r="C229" s="14"/>
      <c r="D229" s="14"/>
      <c r="E229" s="14"/>
      <c r="F229" s="14"/>
      <c r="G229" s="14"/>
      <c r="H229" s="14"/>
      <c r="I229" s="14"/>
      <c r="J229" s="36">
        <f>ROUND(SUM(J227:J228),2)</f>
        <v>13.13</v>
      </c>
    </row>
    <row r="230" spans="1:11">
      <c r="I230" s="2"/>
      <c r="J230" s="6"/>
    </row>
    <row r="231" spans="1:11">
      <c r="A231" s="31" t="s">
        <v>286</v>
      </c>
      <c r="B231" s="31" t="str">
        <f>ARQUITECTURA!A20</f>
        <v>03.03.01</v>
      </c>
      <c r="C231" s="31" t="s">
        <v>791</v>
      </c>
      <c r="D231" s="31"/>
    </row>
    <row r="232" spans="1:11">
      <c r="A232" s="31" t="s">
        <v>287</v>
      </c>
      <c r="B232" s="31" t="s">
        <v>288</v>
      </c>
      <c r="C232" s="32" t="s">
        <v>289</v>
      </c>
      <c r="D232" s="33">
        <v>80</v>
      </c>
      <c r="E232" s="32" t="s">
        <v>290</v>
      </c>
      <c r="F232" s="33">
        <f>D232</f>
        <v>80</v>
      </c>
      <c r="G232" s="31" t="s">
        <v>291</v>
      </c>
      <c r="I232" s="32" t="s">
        <v>142</v>
      </c>
      <c r="J232" s="34">
        <f>J239+J245+J249</f>
        <v>49.730000000000004</v>
      </c>
    </row>
    <row r="233" spans="1:11">
      <c r="A233" s="31" t="s">
        <v>292</v>
      </c>
      <c r="B233" s="31" t="s">
        <v>293</v>
      </c>
      <c r="F233" s="32" t="s">
        <v>127</v>
      </c>
      <c r="G233" s="32" t="s">
        <v>294</v>
      </c>
      <c r="H233" s="32">
        <v>5.5599999999999997E-2</v>
      </c>
      <c r="I233" s="32" t="s">
        <v>296</v>
      </c>
      <c r="J233" s="32" t="s">
        <v>297</v>
      </c>
    </row>
    <row r="234" spans="1:11">
      <c r="B234" s="35" t="s">
        <v>298</v>
      </c>
    </row>
    <row r="235" spans="1:11">
      <c r="B235" t="s">
        <v>659</v>
      </c>
      <c r="F235" s="8" t="s">
        <v>300</v>
      </c>
      <c r="G235" s="9">
        <v>0.3</v>
      </c>
      <c r="H235" s="10">
        <f>ROUND(G235*8/$D$232,4)</f>
        <v>0.03</v>
      </c>
      <c r="I235" s="12">
        <v>34.729999999999997</v>
      </c>
      <c r="J235" s="12">
        <f>ROUND(H235*I235,2)</f>
        <v>1.04</v>
      </c>
      <c r="K235">
        <v>47</v>
      </c>
    </row>
    <row r="236" spans="1:11">
      <c r="B236" t="s">
        <v>299</v>
      </c>
      <c r="F236" s="8" t="s">
        <v>300</v>
      </c>
      <c r="G236" s="9">
        <v>3</v>
      </c>
      <c r="H236" s="10">
        <f>ROUND(G236*8/$D$232,4)</f>
        <v>0.3</v>
      </c>
      <c r="I236" s="12">
        <v>28.94</v>
      </c>
      <c r="J236" s="12">
        <f>ROUND(H236*I236,2)</f>
        <v>8.68</v>
      </c>
      <c r="K236">
        <v>47</v>
      </c>
    </row>
    <row r="237" spans="1:11">
      <c r="B237" t="s">
        <v>685</v>
      </c>
      <c r="F237" s="8" t="s">
        <v>300</v>
      </c>
      <c r="G237" s="9">
        <v>1</v>
      </c>
      <c r="H237" s="10">
        <f>ROUND(G237*8/$D$232,4)</f>
        <v>0.1</v>
      </c>
      <c r="I237" s="12">
        <v>22.66</v>
      </c>
      <c r="J237" s="12">
        <f>ROUND(H237*I237,2)</f>
        <v>2.27</v>
      </c>
      <c r="K237">
        <v>47</v>
      </c>
    </row>
    <row r="238" spans="1:11">
      <c r="B238" t="s">
        <v>302</v>
      </c>
      <c r="F238" s="8" t="s">
        <v>300</v>
      </c>
      <c r="G238" s="9">
        <v>5</v>
      </c>
      <c r="H238" s="10">
        <f>ROUND(G238*8/$D$232,4)</f>
        <v>0.5</v>
      </c>
      <c r="I238" s="12">
        <v>20.51</v>
      </c>
      <c r="J238" s="12">
        <f>ROUND(H238*I238,2)</f>
        <v>10.26</v>
      </c>
      <c r="K238">
        <v>47</v>
      </c>
    </row>
    <row r="239" spans="1:11">
      <c r="F239" s="8"/>
      <c r="G239" s="9"/>
      <c r="H239" s="10"/>
      <c r="I239" s="12"/>
      <c r="J239" s="34">
        <f>ROUND(SUM(J235:J238),2)</f>
        <v>22.25</v>
      </c>
    </row>
    <row r="240" spans="1:11">
      <c r="B240" s="35" t="s">
        <v>662</v>
      </c>
      <c r="F240" s="8"/>
      <c r="G240" s="9"/>
      <c r="H240" s="10"/>
      <c r="J240" s="12"/>
    </row>
    <row r="241" spans="1:11">
      <c r="B241" t="s">
        <v>681</v>
      </c>
      <c r="F241" s="8" t="s">
        <v>212</v>
      </c>
      <c r="H241" s="10">
        <v>5.5599999999999997E-2</v>
      </c>
      <c r="I241" s="12">
        <v>47</v>
      </c>
      <c r="J241" s="12">
        <f>ROUND(H241*I241,2)</f>
        <v>2.61</v>
      </c>
      <c r="K241">
        <v>4</v>
      </c>
    </row>
    <row r="242" spans="1:11">
      <c r="B242" t="s">
        <v>315</v>
      </c>
      <c r="F242" s="8" t="s">
        <v>316</v>
      </c>
      <c r="H242">
        <v>0.45050000000000001</v>
      </c>
      <c r="I242" s="12">
        <v>24.52</v>
      </c>
      <c r="J242" s="12">
        <f>ROUND(H242*I242,2)</f>
        <v>11.05</v>
      </c>
      <c r="K242">
        <v>21</v>
      </c>
    </row>
    <row r="243" spans="1:11">
      <c r="B243" t="s">
        <v>926</v>
      </c>
      <c r="F243" s="8" t="s">
        <v>212</v>
      </c>
      <c r="H243">
        <v>2.0999999999999999E-3</v>
      </c>
      <c r="I243" s="12">
        <v>112</v>
      </c>
      <c r="J243" s="12">
        <f>ROUND(H243*I243,2)</f>
        <v>0.24</v>
      </c>
      <c r="K243">
        <v>37</v>
      </c>
    </row>
    <row r="244" spans="1:11">
      <c r="B244" t="s">
        <v>664</v>
      </c>
      <c r="F244" s="8" t="s">
        <v>212</v>
      </c>
      <c r="H244" s="10">
        <v>1.4E-2</v>
      </c>
      <c r="I244">
        <v>6.14</v>
      </c>
      <c r="J244" s="12">
        <f>ROUND(H244*I244,2)</f>
        <v>0.09</v>
      </c>
      <c r="K244">
        <v>30</v>
      </c>
    </row>
    <row r="245" spans="1:11">
      <c r="F245" s="8"/>
      <c r="H245" s="10"/>
      <c r="I245" s="12"/>
      <c r="J245" s="34">
        <f>ROUND(SUM(J241:J244),2)</f>
        <v>13.99</v>
      </c>
    </row>
    <row r="246" spans="1:11">
      <c r="B246" s="35" t="s">
        <v>318</v>
      </c>
    </row>
    <row r="247" spans="1:11">
      <c r="B247" t="s">
        <v>319</v>
      </c>
      <c r="F247" s="8" t="s">
        <v>320</v>
      </c>
      <c r="H247" s="10">
        <v>3</v>
      </c>
      <c r="I247" s="12">
        <f>J239</f>
        <v>22.25</v>
      </c>
      <c r="J247" s="12">
        <f>ROUND(H247%*I247,2)</f>
        <v>0.67</v>
      </c>
      <c r="K247">
        <v>37</v>
      </c>
    </row>
    <row r="248" spans="1:11">
      <c r="B248" t="s">
        <v>939</v>
      </c>
      <c r="F248" s="8" t="s">
        <v>347</v>
      </c>
      <c r="G248" s="9">
        <v>5</v>
      </c>
      <c r="H248" s="10">
        <f>ROUND(G248*8/$D$232,4)</f>
        <v>0.5</v>
      </c>
      <c r="I248" s="12">
        <v>25.63</v>
      </c>
      <c r="J248" s="12">
        <f>ROUND(H248*I248,2)</f>
        <v>12.82</v>
      </c>
      <c r="K248">
        <v>48</v>
      </c>
    </row>
    <row r="249" spans="1:11">
      <c r="A249" s="14"/>
      <c r="B249" s="14"/>
      <c r="C249" s="14"/>
      <c r="D249" s="14"/>
      <c r="E249" s="14"/>
      <c r="F249" s="14"/>
      <c r="G249" s="14"/>
      <c r="H249" s="14"/>
      <c r="I249" s="14"/>
      <c r="J249" s="36">
        <f>ROUND(SUM(J247:J248),2)</f>
        <v>13.49</v>
      </c>
    </row>
    <row r="251" spans="1:11">
      <c r="A251" s="31" t="s">
        <v>286</v>
      </c>
      <c r="B251" s="31" t="str">
        <f>ARQUITECTURA!A21</f>
        <v>03.03.02</v>
      </c>
      <c r="C251" s="31" t="s">
        <v>793</v>
      </c>
      <c r="D251" s="31"/>
    </row>
    <row r="252" spans="1:11">
      <c r="A252" s="31" t="s">
        <v>287</v>
      </c>
      <c r="B252" s="31" t="s">
        <v>288</v>
      </c>
      <c r="C252" s="32" t="s">
        <v>289</v>
      </c>
      <c r="D252" s="33">
        <v>10</v>
      </c>
      <c r="E252" s="32" t="s">
        <v>290</v>
      </c>
      <c r="F252" s="33">
        <f>D252</f>
        <v>10</v>
      </c>
      <c r="G252" s="31" t="s">
        <v>291</v>
      </c>
      <c r="I252" s="32" t="s">
        <v>142</v>
      </c>
      <c r="J252" s="34">
        <f>J258+J266+J269</f>
        <v>206.78000000000003</v>
      </c>
    </row>
    <row r="253" spans="1:11">
      <c r="A253" s="31" t="s">
        <v>292</v>
      </c>
      <c r="B253" s="31" t="s">
        <v>293</v>
      </c>
      <c r="F253" s="32" t="s">
        <v>127</v>
      </c>
      <c r="G253" s="32" t="s">
        <v>294</v>
      </c>
      <c r="H253" s="32">
        <v>5.5599999999999997E-2</v>
      </c>
      <c r="I253" s="32" t="s">
        <v>296</v>
      </c>
      <c r="J253" s="32" t="s">
        <v>297</v>
      </c>
    </row>
    <row r="254" spans="1:11">
      <c r="B254" s="35" t="s">
        <v>298</v>
      </c>
    </row>
    <row r="255" spans="1:11">
      <c r="B255" t="s">
        <v>659</v>
      </c>
      <c r="F255" s="8" t="s">
        <v>300</v>
      </c>
      <c r="G255" s="9">
        <v>0.3</v>
      </c>
      <c r="H255" s="10">
        <f>ROUND(G255*8/$D$252,4)</f>
        <v>0.24</v>
      </c>
      <c r="I255" s="12">
        <v>34.729999999999997</v>
      </c>
      <c r="J255" s="12">
        <f>ROUND(H255*I255,2)</f>
        <v>8.34</v>
      </c>
      <c r="K255">
        <v>47</v>
      </c>
    </row>
    <row r="256" spans="1:11">
      <c r="B256" t="s">
        <v>299</v>
      </c>
      <c r="F256" s="8" t="s">
        <v>300</v>
      </c>
      <c r="G256" s="9">
        <v>3</v>
      </c>
      <c r="H256" s="10">
        <f>ROUND(G256*8/$D$252,4)</f>
        <v>2.4</v>
      </c>
      <c r="I256" s="12">
        <v>28.94</v>
      </c>
      <c r="J256" s="12">
        <f>ROUND(H256*I256,2)</f>
        <v>69.459999999999994</v>
      </c>
      <c r="K256">
        <v>47</v>
      </c>
    </row>
    <row r="257" spans="1:11">
      <c r="B257" t="s">
        <v>302</v>
      </c>
      <c r="F257" s="8" t="s">
        <v>300</v>
      </c>
      <c r="G257" s="9">
        <v>4</v>
      </c>
      <c r="H257" s="10">
        <f>ROUND(G257*8/$D$252,4)</f>
        <v>3.2</v>
      </c>
      <c r="I257" s="12">
        <v>20.51</v>
      </c>
      <c r="J257" s="12">
        <f>ROUND(H257*I257,2)</f>
        <v>65.63</v>
      </c>
      <c r="K257">
        <v>47</v>
      </c>
    </row>
    <row r="258" spans="1:11">
      <c r="F258" s="8"/>
      <c r="G258" s="9"/>
      <c r="H258" s="10"/>
      <c r="I258" s="12"/>
      <c r="J258" s="34">
        <f>ROUND(SUM(J255:J257),2)</f>
        <v>143.43</v>
      </c>
    </row>
    <row r="259" spans="1:11">
      <c r="B259" s="35" t="s">
        <v>662</v>
      </c>
      <c r="F259" s="8"/>
      <c r="G259" s="9"/>
      <c r="H259" s="10"/>
      <c r="J259" s="12"/>
    </row>
    <row r="260" spans="1:11">
      <c r="B260" t="s">
        <v>922</v>
      </c>
      <c r="F260" s="8" t="s">
        <v>305</v>
      </c>
      <c r="H260" s="10">
        <v>0.63</v>
      </c>
      <c r="I260" s="12">
        <v>7.4</v>
      </c>
      <c r="J260" s="12">
        <f>ROUND(H260*I260,2)</f>
        <v>4.66</v>
      </c>
      <c r="K260">
        <v>30</v>
      </c>
    </row>
    <row r="261" spans="1:11">
      <c r="B261" t="s">
        <v>940</v>
      </c>
      <c r="F261" s="8" t="s">
        <v>941</v>
      </c>
      <c r="H261" s="10">
        <v>0.33600000000000002</v>
      </c>
      <c r="I261" s="12">
        <v>22.9</v>
      </c>
      <c r="J261" s="12">
        <f>ROUND(H261*I261,2)</f>
        <v>7.69</v>
      </c>
      <c r="K261">
        <v>39</v>
      </c>
    </row>
    <row r="262" spans="1:11">
      <c r="B262" t="s">
        <v>942</v>
      </c>
      <c r="F262" s="8" t="s">
        <v>142</v>
      </c>
      <c r="H262" s="10">
        <v>1.1499999999999999</v>
      </c>
      <c r="I262" s="12">
        <v>38.9</v>
      </c>
      <c r="J262" s="12">
        <f>ROUND(H262*I262,2)</f>
        <v>44.74</v>
      </c>
      <c r="K262">
        <v>30</v>
      </c>
    </row>
    <row r="263" spans="1:11">
      <c r="B263" t="s">
        <v>943</v>
      </c>
      <c r="F263" s="8" t="s">
        <v>439</v>
      </c>
      <c r="H263" s="10">
        <v>0.2</v>
      </c>
      <c r="I263" s="12">
        <v>8.5</v>
      </c>
      <c r="J263" s="12">
        <f>ROUND(H263*I263,2)</f>
        <v>1.7</v>
      </c>
      <c r="K263">
        <v>43</v>
      </c>
    </row>
    <row r="264" spans="1:11">
      <c r="B264" t="s">
        <v>926</v>
      </c>
      <c r="F264" s="8" t="s">
        <v>158</v>
      </c>
      <c r="H264" s="10">
        <v>2.0999999999999999E-3</v>
      </c>
      <c r="I264" s="12">
        <v>112</v>
      </c>
      <c r="J264" s="12">
        <f>ROUND(H264*I264,2)</f>
        <v>0.24</v>
      </c>
      <c r="K264">
        <v>37</v>
      </c>
    </row>
    <row r="265" spans="1:11">
      <c r="B265" t="s">
        <v>672</v>
      </c>
      <c r="F265" s="8" t="s">
        <v>212</v>
      </c>
      <c r="H265" s="10">
        <v>3.3999999999999998E-3</v>
      </c>
      <c r="I265" s="12">
        <v>6.14</v>
      </c>
      <c r="J265" s="12">
        <f>ROUND(H265*I265,2)</f>
        <v>0.02</v>
      </c>
      <c r="K265">
        <v>30</v>
      </c>
    </row>
    <row r="266" spans="1:11">
      <c r="F266" s="8"/>
      <c r="H266" s="10"/>
      <c r="I266" s="12"/>
      <c r="J266" s="34">
        <f>ROUND(SUM(J260:J265),2)</f>
        <v>59.05</v>
      </c>
    </row>
    <row r="267" spans="1:11">
      <c r="B267" s="35" t="s">
        <v>318</v>
      </c>
    </row>
    <row r="268" spans="1:11">
      <c r="B268" t="s">
        <v>319</v>
      </c>
      <c r="F268" s="8" t="s">
        <v>320</v>
      </c>
      <c r="H268" s="10">
        <v>3</v>
      </c>
      <c r="I268" s="12">
        <f>J258</f>
        <v>143.43</v>
      </c>
      <c r="J268" s="12">
        <f>ROUND(H268%*I268,2)</f>
        <v>4.3</v>
      </c>
      <c r="K268">
        <v>37</v>
      </c>
    </row>
    <row r="269" spans="1:11">
      <c r="A269" s="14"/>
      <c r="B269" s="14"/>
      <c r="C269" s="14"/>
      <c r="D269" s="14"/>
      <c r="E269" s="14"/>
      <c r="F269" s="14"/>
      <c r="G269" s="14"/>
      <c r="H269" s="14"/>
      <c r="I269" s="14"/>
      <c r="J269" s="36">
        <f>ROUND(SUM(J268:J268),2)</f>
        <v>4.3</v>
      </c>
    </row>
    <row r="271" spans="1:11">
      <c r="A271" s="31" t="s">
        <v>286</v>
      </c>
      <c r="B271" s="31" t="str">
        <f>ARQUITECTURA!A22</f>
        <v>03.03.03</v>
      </c>
      <c r="C271" s="31" t="s">
        <v>795</v>
      </c>
      <c r="D271" s="31"/>
    </row>
    <row r="272" spans="1:11">
      <c r="A272" s="31" t="s">
        <v>287</v>
      </c>
      <c r="B272" s="31" t="s">
        <v>288</v>
      </c>
      <c r="C272" s="32" t="s">
        <v>289</v>
      </c>
      <c r="D272" s="33">
        <v>10</v>
      </c>
      <c r="E272" s="32" t="s">
        <v>290</v>
      </c>
      <c r="F272" s="33">
        <f>D272</f>
        <v>10</v>
      </c>
      <c r="G272" s="31" t="s">
        <v>291</v>
      </c>
      <c r="I272" s="32" t="s">
        <v>142</v>
      </c>
      <c r="J272" s="34">
        <f>J278+J286+J289</f>
        <v>102.66</v>
      </c>
    </row>
    <row r="273" spans="1:11">
      <c r="A273" s="31" t="s">
        <v>292</v>
      </c>
      <c r="B273" s="31" t="s">
        <v>293</v>
      </c>
      <c r="F273" s="32" t="s">
        <v>127</v>
      </c>
      <c r="G273" s="32" t="s">
        <v>294</v>
      </c>
      <c r="H273" s="32">
        <v>5.5599999999999997E-2</v>
      </c>
      <c r="I273" s="32" t="s">
        <v>296</v>
      </c>
      <c r="J273" s="32" t="s">
        <v>297</v>
      </c>
    </row>
    <row r="274" spans="1:11">
      <c r="B274" s="35" t="s">
        <v>298</v>
      </c>
    </row>
    <row r="275" spans="1:11">
      <c r="B275" t="s">
        <v>659</v>
      </c>
      <c r="F275" s="8" t="s">
        <v>300</v>
      </c>
      <c r="G275" s="9">
        <v>0.1</v>
      </c>
      <c r="H275" s="10">
        <f>ROUND(G275*8/$D$272,4)</f>
        <v>0.08</v>
      </c>
      <c r="I275" s="12">
        <v>34.729999999999997</v>
      </c>
      <c r="J275" s="12">
        <f>ROUND(H275*I275,2)</f>
        <v>2.78</v>
      </c>
      <c r="K275">
        <v>47</v>
      </c>
    </row>
    <row r="276" spans="1:11">
      <c r="B276" t="s">
        <v>299</v>
      </c>
      <c r="F276" s="8" t="s">
        <v>300</v>
      </c>
      <c r="G276" s="9">
        <v>1</v>
      </c>
      <c r="H276" s="10">
        <f>ROUND(G276*8/$D$272,4)</f>
        <v>0.8</v>
      </c>
      <c r="I276" s="12">
        <v>28.94</v>
      </c>
      <c r="J276" s="12">
        <f>ROUND(H276*I276,2)</f>
        <v>23.15</v>
      </c>
      <c r="K276">
        <v>47</v>
      </c>
    </row>
    <row r="277" spans="1:11">
      <c r="B277" t="s">
        <v>302</v>
      </c>
      <c r="F277" s="8" t="s">
        <v>300</v>
      </c>
      <c r="G277" s="9">
        <v>1</v>
      </c>
      <c r="H277" s="10">
        <f>ROUND(G277*8/$D$272,4)</f>
        <v>0.8</v>
      </c>
      <c r="I277" s="12">
        <v>20.51</v>
      </c>
      <c r="J277" s="12">
        <f>ROUND(H277*I277,2)</f>
        <v>16.41</v>
      </c>
      <c r="K277">
        <v>47</v>
      </c>
    </row>
    <row r="278" spans="1:11">
      <c r="F278" s="8"/>
      <c r="G278" s="9"/>
      <c r="H278" s="10"/>
      <c r="I278" s="12"/>
      <c r="J278" s="34">
        <f>ROUND(SUM(J275:J277),2)</f>
        <v>42.34</v>
      </c>
    </row>
    <row r="279" spans="1:11">
      <c r="B279" s="35" t="s">
        <v>662</v>
      </c>
      <c r="F279" s="8"/>
      <c r="G279" s="9"/>
      <c r="H279" s="10"/>
      <c r="J279" s="12"/>
    </row>
    <row r="280" spans="1:11">
      <c r="B280" t="s">
        <v>922</v>
      </c>
      <c r="F280" s="8" t="s">
        <v>305</v>
      </c>
      <c r="H280" s="10">
        <v>0.63</v>
      </c>
      <c r="I280" s="12">
        <v>7.4</v>
      </c>
      <c r="J280" s="12">
        <f>ROUND(H280*I280,2)</f>
        <v>4.66</v>
      </c>
      <c r="K280">
        <v>30</v>
      </c>
    </row>
    <row r="281" spans="1:11">
      <c r="B281" t="s">
        <v>940</v>
      </c>
      <c r="F281" s="8" t="s">
        <v>941</v>
      </c>
      <c r="H281" s="10">
        <v>0.33600000000000002</v>
      </c>
      <c r="I281" s="12">
        <v>22.9</v>
      </c>
      <c r="J281" s="12">
        <f>ROUND(H281*I281,2)</f>
        <v>7.69</v>
      </c>
      <c r="K281">
        <v>39</v>
      </c>
    </row>
    <row r="282" spans="1:11">
      <c r="B282" t="s">
        <v>942</v>
      </c>
      <c r="F282" s="8" t="s">
        <v>142</v>
      </c>
      <c r="H282" s="10">
        <v>1.1499999999999999</v>
      </c>
      <c r="I282" s="12">
        <v>38.9</v>
      </c>
      <c r="J282" s="12">
        <f>ROUND(H282*I282,2)</f>
        <v>44.74</v>
      </c>
      <c r="K282">
        <v>30</v>
      </c>
    </row>
    <row r="283" spans="1:11">
      <c r="B283" t="s">
        <v>943</v>
      </c>
      <c r="F283" s="8" t="s">
        <v>439</v>
      </c>
      <c r="H283" s="10">
        <v>0.2</v>
      </c>
      <c r="I283" s="12">
        <v>8.5</v>
      </c>
      <c r="J283" s="12">
        <f>ROUND(H283*I283,2)</f>
        <v>1.7</v>
      </c>
      <c r="K283">
        <v>43</v>
      </c>
    </row>
    <row r="284" spans="1:11">
      <c r="B284" t="s">
        <v>926</v>
      </c>
      <c r="F284" s="8" t="s">
        <v>158</v>
      </c>
      <c r="H284" s="10">
        <v>2.0999999999999999E-3</v>
      </c>
      <c r="I284" s="12">
        <v>112</v>
      </c>
      <c r="J284" s="12">
        <f>ROUND(H284*I284,2)</f>
        <v>0.24</v>
      </c>
      <c r="K284">
        <v>37</v>
      </c>
    </row>
    <row r="285" spans="1:11">
      <c r="B285" t="s">
        <v>672</v>
      </c>
      <c r="F285" s="8" t="s">
        <v>212</v>
      </c>
      <c r="H285" s="10">
        <v>3.3999999999999998E-3</v>
      </c>
      <c r="I285" s="12">
        <v>6.14</v>
      </c>
      <c r="J285" s="12">
        <f>ROUND(H285*I285,2)</f>
        <v>0.02</v>
      </c>
      <c r="K285">
        <v>30</v>
      </c>
    </row>
    <row r="286" spans="1:11">
      <c r="F286" s="8"/>
      <c r="H286" s="10"/>
      <c r="I286" s="12"/>
      <c r="J286" s="34">
        <f>ROUND(SUM(J280:J285),2)</f>
        <v>59.05</v>
      </c>
    </row>
    <row r="287" spans="1:11">
      <c r="B287" s="35" t="s">
        <v>318</v>
      </c>
    </row>
    <row r="288" spans="1:11">
      <c r="B288" t="s">
        <v>319</v>
      </c>
      <c r="F288" s="8" t="s">
        <v>320</v>
      </c>
      <c r="H288" s="10">
        <v>3</v>
      </c>
      <c r="I288" s="12">
        <f>J278</f>
        <v>42.34</v>
      </c>
      <c r="J288" s="12">
        <f>ROUND(H288%*I288,2)</f>
        <v>1.27</v>
      </c>
      <c r="K288">
        <v>37</v>
      </c>
    </row>
    <row r="289" spans="1:18">
      <c r="A289" s="14"/>
      <c r="B289" s="14"/>
      <c r="C289" s="14"/>
      <c r="D289" s="14"/>
      <c r="E289" s="14"/>
      <c r="F289" s="14"/>
      <c r="G289" s="14"/>
      <c r="H289" s="14"/>
      <c r="I289" s="14"/>
      <c r="J289" s="36">
        <f>ROUND(SUM(J288:J288),2)</f>
        <v>1.27</v>
      </c>
    </row>
    <row r="290" spans="1:18">
      <c r="J290" s="34"/>
    </row>
    <row r="291" spans="1:18">
      <c r="A291" s="31" t="s">
        <v>286</v>
      </c>
      <c r="B291" s="31" t="str">
        <f>ARQUITECTURA!A23</f>
        <v>03.03.04</v>
      </c>
      <c r="C291" s="31" t="s">
        <v>797</v>
      </c>
      <c r="D291" s="31"/>
    </row>
    <row r="292" spans="1:18">
      <c r="A292" s="31" t="s">
        <v>287</v>
      </c>
      <c r="B292" s="31" t="s">
        <v>288</v>
      </c>
      <c r="C292" s="32" t="s">
        <v>289</v>
      </c>
      <c r="D292" s="33">
        <v>90</v>
      </c>
      <c r="E292" s="32" t="s">
        <v>290</v>
      </c>
      <c r="F292" s="33">
        <f>D292</f>
        <v>90</v>
      </c>
      <c r="G292" s="31" t="s">
        <v>291</v>
      </c>
      <c r="I292" s="32" t="s">
        <v>142</v>
      </c>
      <c r="J292" s="34">
        <f>J300+J309+J314</f>
        <v>47.45</v>
      </c>
      <c r="P292" s="65"/>
      <c r="Q292" s="65"/>
      <c r="R292" s="65"/>
    </row>
    <row r="293" spans="1:18">
      <c r="A293" s="31" t="s">
        <v>292</v>
      </c>
      <c r="B293" s="31" t="s">
        <v>293</v>
      </c>
      <c r="F293" s="32" t="s">
        <v>127</v>
      </c>
      <c r="G293" s="32" t="s">
        <v>294</v>
      </c>
      <c r="H293" s="32">
        <v>5.5599999999999997E-2</v>
      </c>
      <c r="I293" s="32" t="s">
        <v>296</v>
      </c>
      <c r="J293" s="32" t="s">
        <v>297</v>
      </c>
      <c r="P293" s="65"/>
      <c r="Q293" s="65"/>
      <c r="R293" s="65"/>
    </row>
    <row r="294" spans="1:18">
      <c r="B294" s="35" t="s">
        <v>298</v>
      </c>
      <c r="P294" s="65"/>
      <c r="Q294" s="65"/>
      <c r="R294" s="65"/>
    </row>
    <row r="295" spans="1:18">
      <c r="B295" t="s">
        <v>659</v>
      </c>
      <c r="F295" s="8" t="s">
        <v>300</v>
      </c>
      <c r="G295" s="9">
        <v>0.1</v>
      </c>
      <c r="H295" s="10">
        <f>ROUND(G295*8/$D$292,4)</f>
        <v>8.8999999999999999E-3</v>
      </c>
      <c r="I295" s="12">
        <v>34.729999999999997</v>
      </c>
      <c r="J295" s="12">
        <f>ROUND(H295*I295,2)</f>
        <v>0.31</v>
      </c>
      <c r="K295">
        <v>47</v>
      </c>
      <c r="P295" s="109"/>
      <c r="Q295" s="109"/>
      <c r="R295" s="109"/>
    </row>
    <row r="296" spans="1:18">
      <c r="B296" t="s">
        <v>299</v>
      </c>
      <c r="F296" s="8" t="s">
        <v>300</v>
      </c>
      <c r="G296" s="9">
        <v>1</v>
      </c>
      <c r="H296" s="10">
        <f>ROUND(G296*8/$D$292,4)</f>
        <v>8.8900000000000007E-2</v>
      </c>
      <c r="I296" s="12">
        <v>28.94</v>
      </c>
      <c r="J296" s="12">
        <f>ROUND(H296*I296,2)</f>
        <v>2.57</v>
      </c>
      <c r="K296">
        <v>47</v>
      </c>
      <c r="N296" s="65"/>
      <c r="O296" s="65"/>
      <c r="P296" s="65"/>
      <c r="Q296" s="65"/>
      <c r="R296" s="65"/>
    </row>
    <row r="297" spans="1:18">
      <c r="B297" t="s">
        <v>685</v>
      </c>
      <c r="F297" s="8" t="s">
        <v>300</v>
      </c>
      <c r="G297" s="9">
        <v>2</v>
      </c>
      <c r="H297" s="10">
        <f>ROUND(G297*8/$D$292,4)</f>
        <v>0.17780000000000001</v>
      </c>
      <c r="I297" s="12">
        <v>22.66</v>
      </c>
      <c r="J297" s="12">
        <f>ROUND(H297*I297,2)</f>
        <v>4.03</v>
      </c>
      <c r="K297">
        <v>47</v>
      </c>
    </row>
    <row r="298" spans="1:18">
      <c r="B298" t="s">
        <v>302</v>
      </c>
      <c r="F298" s="8" t="s">
        <v>300</v>
      </c>
      <c r="G298" s="9">
        <v>2</v>
      </c>
      <c r="H298" s="10">
        <f>ROUND(G298*8/$D$292,4)</f>
        <v>0.17780000000000001</v>
      </c>
      <c r="I298" s="12">
        <v>20.51</v>
      </c>
      <c r="J298" s="12">
        <f>ROUND(H298*I298,2)</f>
        <v>3.65</v>
      </c>
      <c r="K298">
        <v>47</v>
      </c>
    </row>
    <row r="299" spans="1:18">
      <c r="B299" t="s">
        <v>661</v>
      </c>
      <c r="F299" s="8" t="s">
        <v>300</v>
      </c>
      <c r="G299" s="9">
        <v>1</v>
      </c>
      <c r="H299" s="10">
        <f>ROUND(G299*8/$D$292,4)</f>
        <v>8.8900000000000007E-2</v>
      </c>
      <c r="I299">
        <v>29.94</v>
      </c>
      <c r="J299" s="12">
        <f>ROUND(H299*I299,2)</f>
        <v>2.66</v>
      </c>
      <c r="K299">
        <v>47</v>
      </c>
    </row>
    <row r="300" spans="1:18">
      <c r="F300" s="8"/>
      <c r="G300" s="9"/>
      <c r="H300" s="10"/>
      <c r="I300" s="12"/>
      <c r="J300" s="34">
        <f>ROUND(SUM(J295:J299),2)</f>
        <v>13.22</v>
      </c>
    </row>
    <row r="301" spans="1:18">
      <c r="B301" s="35" t="s">
        <v>662</v>
      </c>
      <c r="F301" s="8"/>
      <c r="G301" s="9"/>
      <c r="H301" s="10"/>
      <c r="J301" s="12"/>
    </row>
    <row r="302" spans="1:18">
      <c r="B302" t="s">
        <v>938</v>
      </c>
      <c r="F302" s="8" t="s">
        <v>305</v>
      </c>
      <c r="G302" s="9"/>
      <c r="H302" s="10">
        <v>6.0000000000000001E-3</v>
      </c>
      <c r="I302" s="12">
        <v>3.51</v>
      </c>
      <c r="J302" s="12">
        <f>ROUND(H302*I302,2)</f>
        <v>0.02</v>
      </c>
      <c r="K302">
        <v>2</v>
      </c>
    </row>
    <row r="303" spans="1:18">
      <c r="B303" t="s">
        <v>680</v>
      </c>
      <c r="F303" s="8" t="s">
        <v>212</v>
      </c>
      <c r="H303" s="10">
        <v>4.9000000000000002E-2</v>
      </c>
      <c r="I303" s="12">
        <v>55.08</v>
      </c>
      <c r="J303" s="12">
        <f>ROUND(H303*I303,2)</f>
        <v>2.7</v>
      </c>
      <c r="K303">
        <v>5</v>
      </c>
    </row>
    <row r="304" spans="1:18">
      <c r="B304" t="s">
        <v>902</v>
      </c>
      <c r="F304" s="8" t="s">
        <v>212</v>
      </c>
      <c r="G304" s="9"/>
      <c r="H304" s="10">
        <v>1.3999999999999999E-2</v>
      </c>
      <c r="I304" s="12">
        <v>65</v>
      </c>
      <c r="J304" s="12">
        <f>ROUND(H304*I304,2)</f>
        <v>0.91</v>
      </c>
      <c r="K304">
        <v>4</v>
      </c>
    </row>
    <row r="305" spans="1:11">
      <c r="B305" t="s">
        <v>681</v>
      </c>
      <c r="F305" s="8" t="s">
        <v>212</v>
      </c>
      <c r="H305" s="10">
        <v>4.8000000000000001E-2</v>
      </c>
      <c r="I305" s="12">
        <v>47</v>
      </c>
      <c r="J305" s="12">
        <f>ROUND(H305*I305,2)</f>
        <v>2.2599999999999998</v>
      </c>
      <c r="K305">
        <v>4</v>
      </c>
    </row>
    <row r="306" spans="1:11">
      <c r="B306" t="s">
        <v>926</v>
      </c>
      <c r="F306" s="8" t="s">
        <v>212</v>
      </c>
      <c r="H306" s="10">
        <v>2.0999999999999999E-3</v>
      </c>
      <c r="I306" s="12">
        <v>112</v>
      </c>
      <c r="J306" s="12">
        <f>ROUND(H306*I306,2)</f>
        <v>0.24</v>
      </c>
      <c r="K306">
        <v>37</v>
      </c>
    </row>
    <row r="307" spans="1:11">
      <c r="B307" t="s">
        <v>315</v>
      </c>
      <c r="F307" s="8" t="s">
        <v>316</v>
      </c>
      <c r="H307" s="10">
        <v>0.995</v>
      </c>
      <c r="I307" s="12">
        <v>24.52</v>
      </c>
      <c r="J307" s="12">
        <f>ROUND(H307*I307,2)</f>
        <v>24.4</v>
      </c>
      <c r="K307">
        <v>21</v>
      </c>
    </row>
    <row r="308" spans="1:11">
      <c r="B308" t="s">
        <v>664</v>
      </c>
      <c r="F308" s="8" t="s">
        <v>212</v>
      </c>
      <c r="H308" s="10">
        <v>2.1000000000000001E-2</v>
      </c>
      <c r="I308">
        <v>6.14</v>
      </c>
      <c r="J308" s="12">
        <f>ROUND(H308*I308,2)</f>
        <v>0.13</v>
      </c>
      <c r="K308">
        <v>30</v>
      </c>
    </row>
    <row r="309" spans="1:11">
      <c r="F309" s="8"/>
      <c r="H309" s="10"/>
      <c r="I309" s="12"/>
      <c r="J309" s="34">
        <f>ROUND(SUM(J302:J308),2)</f>
        <v>30.66</v>
      </c>
    </row>
    <row r="310" spans="1:11">
      <c r="B310" s="35" t="s">
        <v>318</v>
      </c>
    </row>
    <row r="311" spans="1:11">
      <c r="B311" t="s">
        <v>319</v>
      </c>
      <c r="F311" s="8" t="s">
        <v>320</v>
      </c>
      <c r="H311" s="10">
        <v>5</v>
      </c>
      <c r="I311" s="12">
        <f>J300</f>
        <v>13.22</v>
      </c>
      <c r="J311" s="12">
        <f>ROUND(H311%*I311,2)</f>
        <v>0.66</v>
      </c>
      <c r="K311">
        <v>37</v>
      </c>
    </row>
    <row r="312" spans="1:11">
      <c r="B312" t="s">
        <v>683</v>
      </c>
      <c r="F312" s="8" t="s">
        <v>347</v>
      </c>
      <c r="G312" s="9">
        <v>1</v>
      </c>
      <c r="H312" s="10">
        <f>ROUND(G312*8/$D$292,4)</f>
        <v>8.8900000000000007E-2</v>
      </c>
      <c r="I312" s="12">
        <v>7.07</v>
      </c>
      <c r="J312" s="12">
        <f>ROUND(H312*I312,2)</f>
        <v>0.63</v>
      </c>
      <c r="K312">
        <v>49</v>
      </c>
    </row>
    <row r="313" spans="1:11">
      <c r="B313" t="s">
        <v>939</v>
      </c>
      <c r="F313" s="8" t="s">
        <v>347</v>
      </c>
      <c r="G313" s="9">
        <v>1</v>
      </c>
      <c r="H313" s="10">
        <f>ROUND(G313*8/$D$292,4)</f>
        <v>8.8900000000000007E-2</v>
      </c>
      <c r="I313" s="12">
        <v>25.63</v>
      </c>
      <c r="J313" s="12">
        <f>ROUND(H313*I313,2)</f>
        <v>2.2799999999999998</v>
      </c>
      <c r="K313">
        <v>48</v>
      </c>
    </row>
    <row r="314" spans="1:11">
      <c r="A314" s="14"/>
      <c r="B314" s="14"/>
      <c r="C314" s="14"/>
      <c r="D314" s="14"/>
      <c r="E314" s="14"/>
      <c r="F314" s="14"/>
      <c r="G314" s="14"/>
      <c r="H314" s="14"/>
      <c r="I314" s="14"/>
      <c r="J314" s="36">
        <f>ROUND(SUM(J311:J313),2)</f>
        <v>3.57</v>
      </c>
    </row>
    <row r="315" spans="1:11">
      <c r="J315" s="34"/>
    </row>
    <row r="316" spans="1:11">
      <c r="J316" s="34"/>
    </row>
    <row r="317" spans="1:11">
      <c r="A317" s="31" t="s">
        <v>286</v>
      </c>
      <c r="B317" s="31" t="str">
        <f>ARQUITECTURA!A24</f>
        <v>03.03.05</v>
      </c>
      <c r="C317" s="31" t="s">
        <v>944</v>
      </c>
      <c r="D317" s="31"/>
    </row>
    <row r="318" spans="1:11">
      <c r="A318" s="31" t="s">
        <v>287</v>
      </c>
      <c r="B318" s="31" t="s">
        <v>288</v>
      </c>
      <c r="C318" s="32" t="s">
        <v>289</v>
      </c>
      <c r="D318" s="33">
        <v>40</v>
      </c>
      <c r="E318" s="32" t="s">
        <v>290</v>
      </c>
      <c r="F318" s="33">
        <f>D318</f>
        <v>40</v>
      </c>
      <c r="G318" s="31" t="s">
        <v>291</v>
      </c>
      <c r="I318" s="32" t="s">
        <v>142</v>
      </c>
      <c r="J318" s="34">
        <f>J325+J332+J337</f>
        <v>51.989999999999995</v>
      </c>
    </row>
    <row r="319" spans="1:11">
      <c r="A319" s="31" t="s">
        <v>292</v>
      </c>
      <c r="B319" s="31" t="s">
        <v>293</v>
      </c>
      <c r="F319" s="32" t="s">
        <v>127</v>
      </c>
      <c r="G319" s="32" t="s">
        <v>294</v>
      </c>
      <c r="H319" s="32">
        <v>5.5599999999999997E-2</v>
      </c>
      <c r="I319" s="32" t="s">
        <v>296</v>
      </c>
      <c r="J319" s="32" t="s">
        <v>297</v>
      </c>
    </row>
    <row r="320" spans="1:11">
      <c r="B320" s="35" t="s">
        <v>298</v>
      </c>
    </row>
    <row r="321" spans="2:11">
      <c r="B321" t="s">
        <v>659</v>
      </c>
      <c r="F321" s="8" t="s">
        <v>300</v>
      </c>
      <c r="G321" s="9">
        <v>0.1</v>
      </c>
      <c r="H321" s="10">
        <f>ROUND(G321*8/$D$318,4)</f>
        <v>0.02</v>
      </c>
      <c r="I321" s="12">
        <v>34.729999999999997</v>
      </c>
      <c r="J321" s="12">
        <f>ROUND(H321*I321,2)</f>
        <v>0.69</v>
      </c>
      <c r="K321">
        <v>47</v>
      </c>
    </row>
    <row r="322" spans="2:11">
      <c r="B322" t="s">
        <v>299</v>
      </c>
      <c r="F322" s="8" t="s">
        <v>300</v>
      </c>
      <c r="G322" s="9">
        <v>1</v>
      </c>
      <c r="H322" s="10">
        <f>ROUND(G322*8/$D$318,4)</f>
        <v>0.2</v>
      </c>
      <c r="I322" s="12">
        <v>28.94</v>
      </c>
      <c r="J322" s="12">
        <f>ROUND(H322*I322,2)</f>
        <v>5.79</v>
      </c>
      <c r="K322">
        <v>47</v>
      </c>
    </row>
    <row r="323" spans="2:11">
      <c r="B323" t="s">
        <v>685</v>
      </c>
      <c r="F323" s="8" t="s">
        <v>300</v>
      </c>
      <c r="G323" s="9">
        <v>2</v>
      </c>
      <c r="H323" s="10">
        <f>ROUND(G323*8/$D$318,4)</f>
        <v>0.4</v>
      </c>
      <c r="I323" s="12">
        <v>22.66</v>
      </c>
      <c r="J323" s="12">
        <f>ROUND(H323*I323,2)</f>
        <v>9.06</v>
      </c>
      <c r="K323">
        <v>47</v>
      </c>
    </row>
    <row r="324" spans="2:11">
      <c r="B324" t="s">
        <v>302</v>
      </c>
      <c r="F324" s="8" t="s">
        <v>300</v>
      </c>
      <c r="G324" s="9">
        <v>2</v>
      </c>
      <c r="H324" s="10">
        <f>ROUND(G324*8/$D$318,4)</f>
        <v>0.4</v>
      </c>
      <c r="I324" s="12">
        <v>20.51</v>
      </c>
      <c r="J324" s="12">
        <f>ROUND(H324*I324,2)</f>
        <v>8.1999999999999993</v>
      </c>
      <c r="K324">
        <v>47</v>
      </c>
    </row>
    <row r="325" spans="2:11">
      <c r="F325" s="8"/>
      <c r="G325" s="9"/>
      <c r="H325" s="10"/>
      <c r="I325" s="12"/>
      <c r="J325" s="34">
        <f>ROUND(SUM(J321:J324),2)</f>
        <v>23.74</v>
      </c>
    </row>
    <row r="326" spans="2:11">
      <c r="B326" s="35" t="s">
        <v>662</v>
      </c>
      <c r="F326" s="8"/>
      <c r="G326" s="9"/>
      <c r="H326" s="10"/>
      <c r="J326" s="12"/>
    </row>
    <row r="327" spans="2:11">
      <c r="B327" t="s">
        <v>902</v>
      </c>
      <c r="F327" s="8" t="s">
        <v>212</v>
      </c>
      <c r="G327" s="9"/>
      <c r="H327" s="10">
        <v>9.0000000000000011E-3</v>
      </c>
      <c r="I327" s="12">
        <v>65</v>
      </c>
      <c r="J327" s="12">
        <f>ROUND(H327*I327,2)</f>
        <v>0.59</v>
      </c>
      <c r="K327">
        <v>4</v>
      </c>
    </row>
    <row r="328" spans="2:11">
      <c r="B328" t="s">
        <v>681</v>
      </c>
      <c r="F328" s="8" t="s">
        <v>212</v>
      </c>
      <c r="H328" s="10">
        <v>5.8000000000000003E-2</v>
      </c>
      <c r="I328" s="12">
        <v>47</v>
      </c>
      <c r="J328" s="12">
        <f>ROUND(H328*I328,2)</f>
        <v>2.73</v>
      </c>
      <c r="K328">
        <v>4</v>
      </c>
    </row>
    <row r="329" spans="2:11">
      <c r="B329" t="s">
        <v>315</v>
      </c>
      <c r="F329" s="8" t="s">
        <v>316</v>
      </c>
      <c r="H329">
        <v>0.48199999999999998</v>
      </c>
      <c r="I329" s="12">
        <v>24.52</v>
      </c>
      <c r="J329" s="12">
        <f>ROUND(H329*I329,2)</f>
        <v>11.82</v>
      </c>
      <c r="K329">
        <v>21</v>
      </c>
    </row>
    <row r="330" spans="2:11">
      <c r="B330" t="s">
        <v>926</v>
      </c>
      <c r="F330" s="8" t="s">
        <v>212</v>
      </c>
      <c r="H330">
        <v>0.05</v>
      </c>
      <c r="I330" s="12">
        <v>112</v>
      </c>
      <c r="J330" s="12">
        <f>ROUND(H330*I330,2)</f>
        <v>5.6</v>
      </c>
      <c r="K330">
        <v>37</v>
      </c>
    </row>
    <row r="331" spans="2:11">
      <c r="B331" t="s">
        <v>664</v>
      </c>
      <c r="F331" s="8" t="s">
        <v>212</v>
      </c>
      <c r="H331" s="10">
        <v>1.1000000000000001E-2</v>
      </c>
      <c r="I331">
        <v>6.14</v>
      </c>
      <c r="J331" s="12">
        <f>ROUND(H331*I331,2)</f>
        <v>7.0000000000000007E-2</v>
      </c>
      <c r="K331">
        <v>30</v>
      </c>
    </row>
    <row r="332" spans="2:11">
      <c r="F332" s="8"/>
      <c r="H332" s="10"/>
      <c r="I332" s="12"/>
      <c r="J332" s="34">
        <f>ROUND(SUM(J327:J331),2)</f>
        <v>20.81</v>
      </c>
    </row>
    <row r="333" spans="2:11">
      <c r="B333" s="35" t="s">
        <v>318</v>
      </c>
    </row>
    <row r="334" spans="2:11">
      <c r="B334" t="s">
        <v>319</v>
      </c>
      <c r="F334" s="8" t="s">
        <v>320</v>
      </c>
      <c r="H334" s="10">
        <v>3</v>
      </c>
      <c r="I334" s="12">
        <f>J325</f>
        <v>23.74</v>
      </c>
      <c r="J334" s="12">
        <f>ROUND(H334%*I334,2)</f>
        <v>0.71</v>
      </c>
      <c r="K334">
        <v>37</v>
      </c>
    </row>
    <row r="335" spans="2:11">
      <c r="B335" t="s">
        <v>945</v>
      </c>
      <c r="F335" s="8" t="s">
        <v>347</v>
      </c>
      <c r="G335" s="9">
        <v>1</v>
      </c>
      <c r="H335" s="10">
        <f>ROUND(G335*8/$D$318,4)</f>
        <v>0.2</v>
      </c>
      <c r="I335" s="12">
        <v>8</v>
      </c>
      <c r="J335" s="12">
        <f>ROUND(H335*I335,2)</f>
        <v>1.6</v>
      </c>
      <c r="K335">
        <v>39</v>
      </c>
    </row>
    <row r="336" spans="2:11">
      <c r="B336" t="s">
        <v>939</v>
      </c>
      <c r="F336" s="8" t="s">
        <v>347</v>
      </c>
      <c r="G336" s="9">
        <v>1</v>
      </c>
      <c r="H336" s="10">
        <f>ROUND(G336*8/$D$318,4)</f>
        <v>0.2</v>
      </c>
      <c r="I336" s="12">
        <v>25.63</v>
      </c>
      <c r="J336" s="12">
        <f>ROUND(H336*I336,2)</f>
        <v>5.13</v>
      </c>
      <c r="K336">
        <v>48</v>
      </c>
    </row>
    <row r="337" spans="1:11">
      <c r="A337" s="14"/>
      <c r="B337" s="14"/>
      <c r="C337" s="14"/>
      <c r="D337" s="14"/>
      <c r="E337" s="14"/>
      <c r="F337" s="14"/>
      <c r="G337" s="14"/>
      <c r="H337" s="14"/>
      <c r="I337" s="14"/>
      <c r="J337" s="36">
        <f>ROUND(SUM(J334:J336),2)</f>
        <v>7.44</v>
      </c>
    </row>
    <row r="338" spans="1:11">
      <c r="J338" s="34"/>
    </row>
    <row r="339" spans="1:11">
      <c r="A339" s="31" t="s">
        <v>286</v>
      </c>
      <c r="B339" s="31" t="str">
        <f>ARQUITECTURA!A25</f>
        <v>03.03.06</v>
      </c>
      <c r="C339" s="31" t="s">
        <v>946</v>
      </c>
      <c r="D339" s="31"/>
    </row>
    <row r="340" spans="1:11">
      <c r="A340" s="31" t="s">
        <v>287</v>
      </c>
      <c r="B340" s="31" t="s">
        <v>288</v>
      </c>
      <c r="C340" s="32" t="s">
        <v>289</v>
      </c>
      <c r="D340" s="33">
        <v>1</v>
      </c>
      <c r="E340" s="32" t="s">
        <v>290</v>
      </c>
      <c r="F340" s="33">
        <f>D340</f>
        <v>1</v>
      </c>
      <c r="G340" s="31" t="s">
        <v>291</v>
      </c>
      <c r="I340" s="32" t="s">
        <v>142</v>
      </c>
      <c r="J340" s="34">
        <f>J344</f>
        <v>201.23</v>
      </c>
    </row>
    <row r="341" spans="1:11">
      <c r="A341" s="31" t="s">
        <v>292</v>
      </c>
      <c r="B341" s="31" t="s">
        <v>293</v>
      </c>
      <c r="F341" s="32" t="s">
        <v>127</v>
      </c>
      <c r="G341" s="32" t="s">
        <v>294</v>
      </c>
      <c r="H341" s="32">
        <v>5.5599999999999997E-2</v>
      </c>
      <c r="I341" s="32" t="s">
        <v>296</v>
      </c>
      <c r="J341" s="32" t="s">
        <v>297</v>
      </c>
    </row>
    <row r="342" spans="1:11">
      <c r="B342" s="35" t="s">
        <v>662</v>
      </c>
    </row>
    <row r="343" spans="1:11">
      <c r="B343" t="s">
        <v>947</v>
      </c>
      <c r="F343" s="8" t="s">
        <v>142</v>
      </c>
      <c r="G343" s="9"/>
      <c r="H343" s="10">
        <v>1</v>
      </c>
      <c r="I343" s="12">
        <v>201.23</v>
      </c>
      <c r="J343" s="12">
        <f>ROUND(H343*I343,2)</f>
        <v>201.23</v>
      </c>
      <c r="K343">
        <v>39</v>
      </c>
    </row>
    <row r="344" spans="1:11">
      <c r="A344" s="14"/>
      <c r="B344" s="14"/>
      <c r="C344" s="14"/>
      <c r="D344" s="14"/>
      <c r="E344" s="14"/>
      <c r="F344" s="14"/>
      <c r="G344" s="14"/>
      <c r="H344" s="14"/>
      <c r="I344" s="14"/>
      <c r="J344" s="36">
        <f>ROUND(SUM(J343),2)</f>
        <v>201.23</v>
      </c>
    </row>
    <row r="345" spans="1:11">
      <c r="J345" s="34"/>
    </row>
    <row r="346" spans="1:11">
      <c r="A346" s="31" t="s">
        <v>286</v>
      </c>
      <c r="B346" s="31" t="str">
        <f>ARQUITECTURA!A27</f>
        <v>03.04.01</v>
      </c>
      <c r="C346" s="31" t="s">
        <v>804</v>
      </c>
      <c r="D346" s="31"/>
    </row>
    <row r="347" spans="1:11">
      <c r="A347" s="31" t="s">
        <v>287</v>
      </c>
      <c r="B347" s="31" t="s">
        <v>323</v>
      </c>
      <c r="C347" s="32" t="s">
        <v>289</v>
      </c>
      <c r="D347" s="33">
        <v>20</v>
      </c>
      <c r="E347" s="32" t="s">
        <v>290</v>
      </c>
      <c r="F347" s="33">
        <f>D347</f>
        <v>20</v>
      </c>
      <c r="G347" s="31" t="s">
        <v>291</v>
      </c>
      <c r="I347" s="32" t="s">
        <v>153</v>
      </c>
      <c r="J347" s="34">
        <f>J353+J358+J361</f>
        <v>20.580000000000002</v>
      </c>
    </row>
    <row r="348" spans="1:11">
      <c r="A348" s="31" t="s">
        <v>292</v>
      </c>
      <c r="B348" s="31" t="s">
        <v>293</v>
      </c>
      <c r="F348" s="32" t="s">
        <v>127</v>
      </c>
      <c r="G348" s="32" t="s">
        <v>294</v>
      </c>
      <c r="H348" s="32">
        <v>5.5599999999999997E-2</v>
      </c>
      <c r="I348" s="32" t="s">
        <v>296</v>
      </c>
      <c r="J348" s="32" t="s">
        <v>297</v>
      </c>
    </row>
    <row r="349" spans="1:11">
      <c r="B349" s="35" t="s">
        <v>298</v>
      </c>
    </row>
    <row r="350" spans="1:11">
      <c r="B350" t="s">
        <v>659</v>
      </c>
      <c r="F350" s="8" t="s">
        <v>300</v>
      </c>
      <c r="G350" s="9">
        <v>0.1</v>
      </c>
      <c r="H350" s="10">
        <f>ROUND(G350*8/$D$347,4)</f>
        <v>0.04</v>
      </c>
      <c r="I350" s="12">
        <v>34.729999999999997</v>
      </c>
      <c r="J350" s="12">
        <f>ROUND(H350*I350,2)</f>
        <v>1.39</v>
      </c>
      <c r="K350">
        <v>47</v>
      </c>
    </row>
    <row r="351" spans="1:11">
      <c r="B351" t="s">
        <v>299</v>
      </c>
      <c r="F351" s="8" t="s">
        <v>300</v>
      </c>
      <c r="G351" s="9">
        <v>1</v>
      </c>
      <c r="H351" s="10">
        <f>ROUND(G351*8/$D$347,4)</f>
        <v>0.4</v>
      </c>
      <c r="I351" s="12">
        <v>28.94</v>
      </c>
      <c r="J351" s="12">
        <f>ROUND(H351*I351,2)</f>
        <v>11.58</v>
      </c>
      <c r="K351">
        <v>47</v>
      </c>
    </row>
    <row r="352" spans="1:11">
      <c r="B352" t="s">
        <v>302</v>
      </c>
      <c r="F352" s="8" t="s">
        <v>300</v>
      </c>
      <c r="G352" s="9">
        <v>0.3</v>
      </c>
      <c r="H352" s="10">
        <f>ROUND(G352*8/$D$347,4)</f>
        <v>0.12</v>
      </c>
      <c r="I352" s="12">
        <v>20.51</v>
      </c>
      <c r="J352" s="12">
        <f>ROUND(H352*I352,2)</f>
        <v>2.46</v>
      </c>
      <c r="K352">
        <v>47</v>
      </c>
    </row>
    <row r="353" spans="1:11">
      <c r="F353" s="8"/>
      <c r="G353" s="9"/>
      <c r="H353" s="10"/>
      <c r="I353" s="12"/>
      <c r="J353" s="34">
        <f>ROUND(SUM(J350:J352),2)</f>
        <v>15.43</v>
      </c>
    </row>
    <row r="354" spans="1:11">
      <c r="B354" s="35" t="s">
        <v>662</v>
      </c>
      <c r="F354" s="8"/>
      <c r="G354" s="9"/>
      <c r="H354" s="10"/>
      <c r="J354" s="12"/>
    </row>
    <row r="355" spans="1:11">
      <c r="B355" t="s">
        <v>948</v>
      </c>
      <c r="F355" s="8" t="s">
        <v>439</v>
      </c>
      <c r="H355" s="10">
        <v>0.35</v>
      </c>
      <c r="I355" s="12">
        <v>12.5</v>
      </c>
      <c r="J355" s="12">
        <f>ROUND(H355*I355,2)</f>
        <v>4.38</v>
      </c>
      <c r="K355">
        <v>39</v>
      </c>
    </row>
    <row r="356" spans="1:11">
      <c r="B356" t="s">
        <v>926</v>
      </c>
      <c r="F356" s="8" t="s">
        <v>158</v>
      </c>
      <c r="H356" s="10">
        <v>2.5000000000000001E-3</v>
      </c>
      <c r="I356" s="12">
        <v>112</v>
      </c>
      <c r="J356" s="12">
        <f>ROUND(H356*I356,2)</f>
        <v>0.28000000000000003</v>
      </c>
      <c r="K356">
        <v>37</v>
      </c>
    </row>
    <row r="357" spans="1:11">
      <c r="B357" t="s">
        <v>672</v>
      </c>
      <c r="F357" s="8" t="s">
        <v>212</v>
      </c>
      <c r="H357" s="10">
        <v>4.1999999999999997E-3</v>
      </c>
      <c r="I357" s="12">
        <v>6.14</v>
      </c>
      <c r="J357" s="12">
        <f>ROUND(H357*I357,2)</f>
        <v>0.03</v>
      </c>
      <c r="K357">
        <v>30</v>
      </c>
    </row>
    <row r="358" spans="1:11">
      <c r="F358" s="8"/>
      <c r="H358" s="10"/>
      <c r="I358" s="12"/>
      <c r="J358" s="34">
        <f>ROUND(SUM(J355:J357),2)</f>
        <v>4.6900000000000004</v>
      </c>
    </row>
    <row r="359" spans="1:11">
      <c r="B359" s="35" t="s">
        <v>318</v>
      </c>
    </row>
    <row r="360" spans="1:11">
      <c r="B360" t="s">
        <v>319</v>
      </c>
      <c r="F360" s="8" t="s">
        <v>320</v>
      </c>
      <c r="H360" s="10">
        <v>3</v>
      </c>
      <c r="I360" s="12">
        <f>J353</f>
        <v>15.43</v>
      </c>
      <c r="J360" s="12">
        <f>ROUND(H360%*I360,2)</f>
        <v>0.46</v>
      </c>
      <c r="K360">
        <v>37</v>
      </c>
    </row>
    <row r="361" spans="1:11">
      <c r="A361" s="14"/>
      <c r="B361" s="14"/>
      <c r="C361" s="14"/>
      <c r="D361" s="14"/>
      <c r="E361" s="14"/>
      <c r="F361" s="14"/>
      <c r="G361" s="14"/>
      <c r="H361" s="14"/>
      <c r="I361" s="14"/>
      <c r="J361" s="36">
        <f>ROUND(SUM(J360:J360),2)</f>
        <v>0.46</v>
      </c>
    </row>
    <row r="363" spans="1:11">
      <c r="A363" s="31" t="s">
        <v>286</v>
      </c>
      <c r="B363" s="31" t="str">
        <f>ARQUITECTURA!A28</f>
        <v>03.04.02</v>
      </c>
      <c r="C363" s="31" t="s">
        <v>806</v>
      </c>
      <c r="D363" s="31"/>
    </row>
    <row r="364" spans="1:11">
      <c r="A364" s="31" t="s">
        <v>287</v>
      </c>
      <c r="B364" s="31" t="s">
        <v>323</v>
      </c>
      <c r="C364" s="32" t="s">
        <v>289</v>
      </c>
      <c r="D364" s="33">
        <v>20</v>
      </c>
      <c r="E364" s="32" t="s">
        <v>290</v>
      </c>
      <c r="F364" s="33">
        <f>D364</f>
        <v>20</v>
      </c>
      <c r="G364" s="31" t="s">
        <v>291</v>
      </c>
      <c r="I364" s="32" t="s">
        <v>153</v>
      </c>
      <c r="J364" s="34">
        <f>J370+J377+J380</f>
        <v>26.700000000000003</v>
      </c>
    </row>
    <row r="365" spans="1:11">
      <c r="A365" s="31" t="s">
        <v>292</v>
      </c>
      <c r="B365" s="31" t="s">
        <v>293</v>
      </c>
      <c r="F365" s="32" t="s">
        <v>127</v>
      </c>
      <c r="G365" s="32" t="s">
        <v>294</v>
      </c>
      <c r="H365" s="32">
        <v>5.5599999999999997E-2</v>
      </c>
      <c r="I365" s="32" t="s">
        <v>296</v>
      </c>
      <c r="J365" s="32" t="s">
        <v>297</v>
      </c>
    </row>
    <row r="366" spans="1:11">
      <c r="B366" s="35" t="s">
        <v>298</v>
      </c>
    </row>
    <row r="367" spans="1:11">
      <c r="B367" t="s">
        <v>659</v>
      </c>
      <c r="F367" s="8" t="s">
        <v>300</v>
      </c>
      <c r="G367" s="9">
        <v>0.1</v>
      </c>
      <c r="H367" s="10">
        <f>ROUND(G367*8/$D$364,4)</f>
        <v>0.04</v>
      </c>
      <c r="I367" s="12">
        <v>34.729999999999997</v>
      </c>
      <c r="J367" s="12">
        <f>ROUND(H367*I367,2)</f>
        <v>1.39</v>
      </c>
      <c r="K367">
        <v>47</v>
      </c>
    </row>
    <row r="368" spans="1:11">
      <c r="B368" t="s">
        <v>299</v>
      </c>
      <c r="F368" s="8" t="s">
        <v>300</v>
      </c>
      <c r="G368" s="9">
        <v>1</v>
      </c>
      <c r="H368" s="10">
        <f>ROUND(G368*8/$D$364,4)</f>
        <v>0.4</v>
      </c>
      <c r="I368" s="12">
        <v>28.94</v>
      </c>
      <c r="J368" s="12">
        <f>ROUND(H368*I368,2)</f>
        <v>11.58</v>
      </c>
      <c r="K368">
        <v>47</v>
      </c>
    </row>
    <row r="369" spans="1:11">
      <c r="B369" t="s">
        <v>302</v>
      </c>
      <c r="F369" s="8" t="s">
        <v>300</v>
      </c>
      <c r="G369" s="9">
        <v>0.3</v>
      </c>
      <c r="H369" s="10">
        <f>ROUND(G369*8/$D$364,4)</f>
        <v>0.12</v>
      </c>
      <c r="I369" s="12">
        <v>20.51</v>
      </c>
      <c r="J369" s="12">
        <f>ROUND(H369*I369,2)</f>
        <v>2.46</v>
      </c>
      <c r="K369">
        <v>47</v>
      </c>
    </row>
    <row r="370" spans="1:11">
      <c r="F370" s="8"/>
      <c r="G370" s="9"/>
      <c r="H370" s="10"/>
      <c r="I370" s="12"/>
      <c r="J370" s="34">
        <f>ROUND(SUM(J367:J369),2)</f>
        <v>15.43</v>
      </c>
    </row>
    <row r="371" spans="1:11">
      <c r="B371" s="35" t="s">
        <v>662</v>
      </c>
      <c r="F371" s="8"/>
      <c r="G371" s="9"/>
      <c r="H371" s="10"/>
      <c r="J371" s="12"/>
    </row>
    <row r="372" spans="1:11">
      <c r="B372" t="s">
        <v>948</v>
      </c>
      <c r="F372" s="8" t="s">
        <v>439</v>
      </c>
      <c r="H372" s="10">
        <v>0.3508</v>
      </c>
      <c r="I372" s="12">
        <v>12.5</v>
      </c>
      <c r="J372" s="12">
        <f>ROUND(H372*I372,2)</f>
        <v>4.3899999999999997</v>
      </c>
      <c r="K372">
        <v>39</v>
      </c>
    </row>
    <row r="373" spans="1:11">
      <c r="B373" t="s">
        <v>949</v>
      </c>
      <c r="F373" s="8" t="s">
        <v>950</v>
      </c>
      <c r="H373" s="10">
        <v>1.2699999999999999E-2</v>
      </c>
      <c r="I373" s="12">
        <v>125</v>
      </c>
      <c r="J373" s="12">
        <f>ROUND(H373*I373,2)</f>
        <v>1.59</v>
      </c>
      <c r="K373">
        <v>30</v>
      </c>
    </row>
    <row r="374" spans="1:11">
      <c r="B374" t="s">
        <v>951</v>
      </c>
      <c r="F374" s="8" t="s">
        <v>305</v>
      </c>
      <c r="H374" s="10">
        <v>0.8</v>
      </c>
      <c r="I374" s="12">
        <v>2.5</v>
      </c>
      <c r="J374" s="12">
        <f>ROUND(H374*I374,2)</f>
        <v>2</v>
      </c>
      <c r="K374">
        <v>39</v>
      </c>
    </row>
    <row r="375" spans="1:11">
      <c r="B375" t="s">
        <v>926</v>
      </c>
      <c r="F375" s="8" t="s">
        <v>158</v>
      </c>
      <c r="H375">
        <v>2.5000000000000001E-2</v>
      </c>
      <c r="I375" s="12">
        <v>112</v>
      </c>
      <c r="J375" s="12">
        <f>ROUND(H375*I375,2)</f>
        <v>2.8</v>
      </c>
      <c r="K375">
        <v>37</v>
      </c>
    </row>
    <row r="376" spans="1:11">
      <c r="B376" t="s">
        <v>672</v>
      </c>
      <c r="F376" s="8" t="s">
        <v>212</v>
      </c>
      <c r="H376">
        <v>4.1999999999999997E-3</v>
      </c>
      <c r="I376">
        <v>6.14</v>
      </c>
      <c r="J376" s="12">
        <f>ROUND(H376*I376,2)</f>
        <v>0.03</v>
      </c>
      <c r="K376">
        <v>30</v>
      </c>
    </row>
    <row r="377" spans="1:11">
      <c r="F377" s="8"/>
      <c r="H377" s="10"/>
      <c r="I377" s="12"/>
      <c r="J377" s="34">
        <f>ROUND(SUM(J372:J376),2)</f>
        <v>10.81</v>
      </c>
    </row>
    <row r="378" spans="1:11">
      <c r="B378" s="35" t="s">
        <v>318</v>
      </c>
    </row>
    <row r="379" spans="1:11">
      <c r="B379" t="s">
        <v>319</v>
      </c>
      <c r="F379" s="8" t="s">
        <v>320</v>
      </c>
      <c r="H379" s="10">
        <v>3</v>
      </c>
      <c r="I379" s="12">
        <f>J370</f>
        <v>15.43</v>
      </c>
      <c r="J379" s="12">
        <f>ROUND(H379%*I379,2)</f>
        <v>0.46</v>
      </c>
      <c r="K379">
        <v>37</v>
      </c>
    </row>
    <row r="380" spans="1:11">
      <c r="A380" s="14"/>
      <c r="B380" s="14"/>
      <c r="C380" s="14"/>
      <c r="D380" s="14"/>
      <c r="E380" s="14"/>
      <c r="F380" s="14"/>
      <c r="G380" s="14"/>
      <c r="H380" s="14"/>
      <c r="I380" s="14"/>
      <c r="J380" s="36">
        <f>ROUND(SUM(J379:J379),2)</f>
        <v>0.46</v>
      </c>
    </row>
    <row r="382" spans="1:11">
      <c r="A382" s="31" t="s">
        <v>286</v>
      </c>
      <c r="B382" s="31" t="str">
        <f>ARQUITECTURA!A29</f>
        <v>03.04.03</v>
      </c>
      <c r="C382" s="31" t="s">
        <v>808</v>
      </c>
      <c r="D382" s="31"/>
    </row>
    <row r="383" spans="1:11">
      <c r="A383" s="31" t="s">
        <v>287</v>
      </c>
      <c r="B383" s="31" t="s">
        <v>323</v>
      </c>
      <c r="C383" s="32" t="s">
        <v>289</v>
      </c>
      <c r="D383" s="33">
        <v>20</v>
      </c>
      <c r="E383" s="32" t="s">
        <v>290</v>
      </c>
      <c r="F383" s="33">
        <f>D383</f>
        <v>20</v>
      </c>
      <c r="G383" s="31" t="s">
        <v>291</v>
      </c>
      <c r="I383" s="32" t="s">
        <v>153</v>
      </c>
      <c r="J383" s="34">
        <f>J389+J397+J400</f>
        <v>36.550000000000004</v>
      </c>
    </row>
    <row r="384" spans="1:11">
      <c r="A384" s="31" t="s">
        <v>292</v>
      </c>
      <c r="B384" s="31" t="s">
        <v>293</v>
      </c>
      <c r="F384" s="32" t="s">
        <v>127</v>
      </c>
      <c r="G384" s="32" t="s">
        <v>294</v>
      </c>
      <c r="H384" s="32">
        <v>5.5599999999999997E-2</v>
      </c>
      <c r="I384" s="32" t="s">
        <v>296</v>
      </c>
      <c r="J384" s="32" t="s">
        <v>297</v>
      </c>
    </row>
    <row r="385" spans="1:11">
      <c r="B385" s="35" t="s">
        <v>298</v>
      </c>
    </row>
    <row r="386" spans="1:11">
      <c r="B386" t="s">
        <v>659</v>
      </c>
      <c r="F386" s="8" t="s">
        <v>300</v>
      </c>
      <c r="G386" s="9">
        <v>0.1</v>
      </c>
      <c r="H386" s="9">
        <f>ROUND(G386*8/$D$383,4)</f>
        <v>0.04</v>
      </c>
      <c r="I386" s="12">
        <v>34.729999999999997</v>
      </c>
      <c r="J386" s="12">
        <f>ROUND(H386*I386,2)</f>
        <v>1.39</v>
      </c>
      <c r="K386">
        <v>47</v>
      </c>
    </row>
    <row r="387" spans="1:11">
      <c r="B387" t="s">
        <v>299</v>
      </c>
      <c r="F387" s="8" t="s">
        <v>300</v>
      </c>
      <c r="G387" s="9">
        <v>1</v>
      </c>
      <c r="H387" s="9">
        <f>ROUND(G387*8/$D$383,4)</f>
        <v>0.4</v>
      </c>
      <c r="I387" s="12">
        <v>28.94</v>
      </c>
      <c r="J387" s="12">
        <f>ROUND(H387*I387,2)</f>
        <v>11.58</v>
      </c>
      <c r="K387">
        <v>47</v>
      </c>
    </row>
    <row r="388" spans="1:11">
      <c r="B388" t="s">
        <v>302</v>
      </c>
      <c r="F388" s="8" t="s">
        <v>300</v>
      </c>
      <c r="G388" s="9">
        <v>2</v>
      </c>
      <c r="H388" s="9">
        <f>ROUND(G388*8/$D$383,4)</f>
        <v>0.8</v>
      </c>
      <c r="I388" s="12">
        <v>20.51</v>
      </c>
      <c r="J388" s="12">
        <f>ROUND(H388*I388,2)</f>
        <v>16.41</v>
      </c>
      <c r="K388">
        <v>47</v>
      </c>
    </row>
    <row r="389" spans="1:11">
      <c r="F389" s="8"/>
      <c r="G389" s="9"/>
      <c r="H389" s="9"/>
      <c r="I389" s="12"/>
      <c r="J389" s="34">
        <f>ROUND(SUM(J386:J388),2)</f>
        <v>29.38</v>
      </c>
    </row>
    <row r="390" spans="1:11">
      <c r="B390" s="35" t="s">
        <v>662</v>
      </c>
      <c r="F390" s="8"/>
      <c r="G390" s="9"/>
      <c r="H390" s="9"/>
      <c r="J390" s="12"/>
    </row>
    <row r="391" spans="1:11">
      <c r="B391" t="s">
        <v>922</v>
      </c>
      <c r="F391" s="8" t="s">
        <v>305</v>
      </c>
      <c r="H391" s="9">
        <v>6.3E-2</v>
      </c>
      <c r="I391" s="12">
        <v>7.4</v>
      </c>
      <c r="J391" s="12">
        <f>ROUND(H391*I391,2)</f>
        <v>0.47</v>
      </c>
      <c r="K391">
        <v>30</v>
      </c>
    </row>
    <row r="392" spans="1:11">
      <c r="B392" t="s">
        <v>940</v>
      </c>
      <c r="F392" s="8" t="s">
        <v>941</v>
      </c>
      <c r="H392" s="9">
        <v>0.05</v>
      </c>
      <c r="I392" s="12">
        <v>22.9</v>
      </c>
      <c r="J392" s="12">
        <f>ROUND(H392*I392,2)</f>
        <v>1.1499999999999999</v>
      </c>
      <c r="K392">
        <v>39</v>
      </c>
    </row>
    <row r="393" spans="1:11">
      <c r="B393" t="s">
        <v>942</v>
      </c>
      <c r="F393" s="8" t="s">
        <v>142</v>
      </c>
      <c r="H393" s="9">
        <v>0.115</v>
      </c>
      <c r="I393" s="12">
        <v>38.9</v>
      </c>
      <c r="J393" s="12">
        <f>ROUND(H393*I393,2)</f>
        <v>4.47</v>
      </c>
      <c r="K393">
        <v>30</v>
      </c>
    </row>
    <row r="394" spans="1:11">
      <c r="B394" t="s">
        <v>943</v>
      </c>
      <c r="F394" s="8" t="s">
        <v>439</v>
      </c>
      <c r="H394" s="9">
        <v>0.02</v>
      </c>
      <c r="I394" s="12">
        <v>8.5</v>
      </c>
      <c r="J394" s="12">
        <f>ROUND(H394*I394,2)</f>
        <v>0.17</v>
      </c>
      <c r="K394">
        <v>43</v>
      </c>
    </row>
    <row r="395" spans="1:11">
      <c r="B395" t="s">
        <v>926</v>
      </c>
      <c r="F395" s="8" t="s">
        <v>158</v>
      </c>
      <c r="H395" s="9">
        <v>2.0000000000000001E-4</v>
      </c>
      <c r="I395" s="12">
        <v>112</v>
      </c>
      <c r="J395" s="12">
        <f>ROUND(H395*I395,2)</f>
        <v>0.02</v>
      </c>
      <c r="K395">
        <v>37</v>
      </c>
    </row>
    <row r="396" spans="1:11">
      <c r="B396" t="s">
        <v>672</v>
      </c>
      <c r="F396" s="8" t="s">
        <v>212</v>
      </c>
      <c r="H396" s="9">
        <v>8.9999999999999998E-4</v>
      </c>
      <c r="I396" s="12">
        <v>6.14</v>
      </c>
      <c r="J396" s="12">
        <f>ROUND(H396*I396,2)</f>
        <v>0.01</v>
      </c>
      <c r="K396">
        <v>30</v>
      </c>
    </row>
    <row r="397" spans="1:11">
      <c r="F397" s="8"/>
      <c r="H397" s="9"/>
      <c r="I397" s="12"/>
      <c r="J397" s="34">
        <f>ROUND(SUM(J391:J396),2)</f>
        <v>6.29</v>
      </c>
    </row>
    <row r="398" spans="1:11">
      <c r="B398" s="35" t="s">
        <v>318</v>
      </c>
      <c r="H398" s="9"/>
    </row>
    <row r="399" spans="1:11">
      <c r="B399" t="s">
        <v>319</v>
      </c>
      <c r="F399" s="8" t="s">
        <v>320</v>
      </c>
      <c r="H399" s="9">
        <v>3</v>
      </c>
      <c r="I399" s="12">
        <f>J389</f>
        <v>29.38</v>
      </c>
      <c r="J399" s="12">
        <f>ROUND(H399%*I399,2)</f>
        <v>0.88</v>
      </c>
      <c r="K399">
        <v>37</v>
      </c>
    </row>
    <row r="400" spans="1:11">
      <c r="A400" s="14"/>
      <c r="B400" s="14"/>
      <c r="C400" s="14"/>
      <c r="D400" s="14"/>
      <c r="E400" s="14"/>
      <c r="F400" s="14"/>
      <c r="G400" s="14"/>
      <c r="H400" s="14"/>
      <c r="I400" s="14"/>
      <c r="J400" s="36">
        <f>ROUND(SUM(J399:J399),2)</f>
        <v>0.88</v>
      </c>
    </row>
    <row r="402" spans="1:11">
      <c r="A402" s="31" t="s">
        <v>286</v>
      </c>
      <c r="B402" s="31" t="str">
        <f>ARQUITECTURA!A30</f>
        <v>03.04.04</v>
      </c>
      <c r="C402" s="31" t="s">
        <v>810</v>
      </c>
      <c r="D402" s="31"/>
    </row>
    <row r="403" spans="1:11">
      <c r="A403" s="31" t="s">
        <v>287</v>
      </c>
      <c r="B403" s="31" t="s">
        <v>323</v>
      </c>
      <c r="C403" s="32" t="s">
        <v>289</v>
      </c>
      <c r="D403" s="33">
        <v>8</v>
      </c>
      <c r="E403" s="32" t="s">
        <v>290</v>
      </c>
      <c r="F403" s="33">
        <f>D403</f>
        <v>8</v>
      </c>
      <c r="G403" s="31" t="s">
        <v>291</v>
      </c>
      <c r="I403" s="32" t="s">
        <v>153</v>
      </c>
      <c r="J403" s="34">
        <f>J407</f>
        <v>25</v>
      </c>
    </row>
    <row r="404" spans="1:11">
      <c r="A404" s="31" t="s">
        <v>292</v>
      </c>
      <c r="B404" s="31" t="s">
        <v>293</v>
      </c>
      <c r="F404" s="32" t="s">
        <v>127</v>
      </c>
      <c r="G404" s="32" t="s">
        <v>294</v>
      </c>
      <c r="H404" s="32">
        <v>5.5599999999999997E-2</v>
      </c>
      <c r="I404" s="32" t="s">
        <v>296</v>
      </c>
      <c r="J404" s="32" t="s">
        <v>297</v>
      </c>
    </row>
    <row r="405" spans="1:11">
      <c r="B405" s="35" t="s">
        <v>303</v>
      </c>
    </row>
    <row r="406" spans="1:11">
      <c r="B406" t="s">
        <v>810</v>
      </c>
      <c r="F406" s="8" t="s">
        <v>153</v>
      </c>
      <c r="G406" s="9"/>
      <c r="H406" s="10">
        <v>1</v>
      </c>
      <c r="I406" s="12">
        <v>25</v>
      </c>
      <c r="J406" s="12">
        <f>ROUND(H406*I406,2)</f>
        <v>25</v>
      </c>
      <c r="K406">
        <v>43</v>
      </c>
    </row>
    <row r="407" spans="1:11">
      <c r="A407" s="14"/>
      <c r="B407" s="14"/>
      <c r="C407" s="14"/>
      <c r="D407" s="14"/>
      <c r="E407" s="14"/>
      <c r="F407" s="14"/>
      <c r="G407" s="14"/>
      <c r="H407" s="14"/>
      <c r="I407" s="14"/>
      <c r="J407" s="36">
        <f>ROUND(SUM(J406:J406),2)</f>
        <v>25</v>
      </c>
    </row>
    <row r="408" spans="1:11">
      <c r="J408" s="34"/>
    </row>
    <row r="409" spans="1:11">
      <c r="A409" s="31" t="s">
        <v>286</v>
      </c>
      <c r="B409" s="31" t="str">
        <f>ARQUITECTURA!A31</f>
        <v>03.04.05</v>
      </c>
      <c r="C409" s="31" t="s">
        <v>812</v>
      </c>
      <c r="D409" s="31"/>
    </row>
    <row r="410" spans="1:11">
      <c r="A410" s="31" t="s">
        <v>287</v>
      </c>
      <c r="B410" s="31" t="s">
        <v>323</v>
      </c>
      <c r="C410" s="32" t="s">
        <v>289</v>
      </c>
      <c r="D410" s="33">
        <v>12</v>
      </c>
      <c r="E410" s="32" t="s">
        <v>290</v>
      </c>
      <c r="F410" s="33">
        <f>D410</f>
        <v>12</v>
      </c>
      <c r="G410" s="31" t="s">
        <v>291</v>
      </c>
      <c r="I410" s="32" t="s">
        <v>153</v>
      </c>
      <c r="J410" s="34">
        <f>J416+J424+J427</f>
        <v>44.2</v>
      </c>
    </row>
    <row r="411" spans="1:11">
      <c r="A411" s="31" t="s">
        <v>292</v>
      </c>
      <c r="B411" s="31" t="s">
        <v>293</v>
      </c>
      <c r="F411" s="32" t="s">
        <v>127</v>
      </c>
      <c r="G411" s="32" t="s">
        <v>294</v>
      </c>
      <c r="H411" s="32">
        <v>5.5599999999999997E-2</v>
      </c>
      <c r="I411" s="32" t="s">
        <v>296</v>
      </c>
      <c r="J411" s="32" t="s">
        <v>297</v>
      </c>
    </row>
    <row r="412" spans="1:11">
      <c r="B412" s="35" t="s">
        <v>298</v>
      </c>
    </row>
    <row r="413" spans="1:11">
      <c r="B413" t="s">
        <v>659</v>
      </c>
      <c r="F413" s="8" t="s">
        <v>300</v>
      </c>
      <c r="G413" s="9">
        <v>0.1</v>
      </c>
      <c r="H413" s="10">
        <f>ROUND(G413*8/$D$410,4)</f>
        <v>6.6699999999999995E-2</v>
      </c>
      <c r="I413" s="12">
        <v>34.729999999999997</v>
      </c>
      <c r="J413" s="12">
        <f>ROUND(H413*I413,2)</f>
        <v>2.3199999999999998</v>
      </c>
      <c r="K413">
        <v>47</v>
      </c>
    </row>
    <row r="414" spans="1:11">
      <c r="B414" t="s">
        <v>299</v>
      </c>
      <c r="F414" s="8" t="s">
        <v>300</v>
      </c>
      <c r="G414" s="9">
        <v>1</v>
      </c>
      <c r="H414" s="10">
        <f>ROUND(G414*8/$D$410,4)</f>
        <v>0.66669999999999996</v>
      </c>
      <c r="I414" s="12">
        <v>28.94</v>
      </c>
      <c r="J414" s="12">
        <f>ROUND(H414*I414,2)</f>
        <v>19.29</v>
      </c>
      <c r="K414">
        <v>47</v>
      </c>
    </row>
    <row r="415" spans="1:11">
      <c r="B415" t="s">
        <v>302</v>
      </c>
      <c r="F415" s="8" t="s">
        <v>300</v>
      </c>
      <c r="G415" s="9">
        <v>0.3</v>
      </c>
      <c r="H415" s="10">
        <f>ROUND(G415*8/$D$410,4)</f>
        <v>0.2</v>
      </c>
      <c r="I415" s="12">
        <v>20.51</v>
      </c>
      <c r="J415" s="12">
        <f>ROUND(H415*I415,2)</f>
        <v>4.0999999999999996</v>
      </c>
      <c r="K415">
        <v>47</v>
      </c>
    </row>
    <row r="416" spans="1:11">
      <c r="F416" s="8"/>
      <c r="G416" s="9"/>
      <c r="H416" s="10"/>
      <c r="I416" s="12"/>
      <c r="J416" s="34">
        <f>ROUND(SUM(J413:J415),2)</f>
        <v>25.71</v>
      </c>
    </row>
    <row r="417" spans="1:11">
      <c r="B417" s="35" t="s">
        <v>662</v>
      </c>
      <c r="F417" s="8"/>
      <c r="G417" s="9"/>
      <c r="H417" s="10"/>
      <c r="J417" s="12"/>
    </row>
    <row r="418" spans="1:11">
      <c r="B418" t="s">
        <v>922</v>
      </c>
      <c r="F418" s="8" t="s">
        <v>305</v>
      </c>
      <c r="H418" s="10">
        <v>0.189</v>
      </c>
      <c r="I418" s="12">
        <v>7.4</v>
      </c>
      <c r="J418" s="12">
        <f>ROUND(H418*I418,2)</f>
        <v>1.4</v>
      </c>
      <c r="K418">
        <v>30</v>
      </c>
    </row>
    <row r="419" spans="1:11">
      <c r="B419" t="s">
        <v>940</v>
      </c>
      <c r="F419" s="8" t="s">
        <v>941</v>
      </c>
      <c r="H419" s="10">
        <v>0.1008</v>
      </c>
      <c r="I419" s="12">
        <v>22.9</v>
      </c>
      <c r="J419" s="12">
        <f>ROUND(H419*I419,2)</f>
        <v>2.31</v>
      </c>
      <c r="K419">
        <v>39</v>
      </c>
    </row>
    <row r="420" spans="1:11">
      <c r="B420" t="s">
        <v>942</v>
      </c>
      <c r="F420" s="8" t="s">
        <v>142</v>
      </c>
      <c r="H420" s="10">
        <v>0.34499999999999997</v>
      </c>
      <c r="I420" s="12">
        <v>38.9</v>
      </c>
      <c r="J420" s="12">
        <f>ROUND(H420*I420,2)</f>
        <v>13.42</v>
      </c>
      <c r="K420">
        <v>30</v>
      </c>
    </row>
    <row r="421" spans="1:11">
      <c r="B421" t="s">
        <v>943</v>
      </c>
      <c r="F421" s="8" t="s">
        <v>439</v>
      </c>
      <c r="H421" s="10">
        <v>0.06</v>
      </c>
      <c r="I421" s="12">
        <v>8.5</v>
      </c>
      <c r="J421" s="12">
        <f>ROUND(H421*I421,2)</f>
        <v>0.51</v>
      </c>
      <c r="K421">
        <v>43</v>
      </c>
    </row>
    <row r="422" spans="1:11">
      <c r="B422" t="s">
        <v>926</v>
      </c>
      <c r="F422" s="8" t="s">
        <v>158</v>
      </c>
      <c r="H422" s="10">
        <v>5.9999999999999995E-4</v>
      </c>
      <c r="I422" s="12">
        <v>112</v>
      </c>
      <c r="J422" s="12">
        <f>ROUND(H422*I422,2)</f>
        <v>7.0000000000000007E-2</v>
      </c>
      <c r="K422">
        <v>37</v>
      </c>
    </row>
    <row r="423" spans="1:11">
      <c r="B423" t="s">
        <v>672</v>
      </c>
      <c r="F423" s="8" t="s">
        <v>212</v>
      </c>
      <c r="H423" s="10">
        <v>1E-3</v>
      </c>
      <c r="I423" s="12">
        <v>6.14</v>
      </c>
      <c r="J423" s="12">
        <f>ROUND(H423*I423,2)</f>
        <v>0.01</v>
      </c>
      <c r="K423">
        <v>30</v>
      </c>
    </row>
    <row r="424" spans="1:11">
      <c r="F424" s="8"/>
      <c r="H424" s="10"/>
      <c r="I424" s="12"/>
      <c r="J424" s="34">
        <f>ROUND(SUM(J418:J423),2)</f>
        <v>17.72</v>
      </c>
    </row>
    <row r="425" spans="1:11">
      <c r="B425" s="35" t="s">
        <v>318</v>
      </c>
    </row>
    <row r="426" spans="1:11">
      <c r="B426" t="s">
        <v>319</v>
      </c>
      <c r="F426" s="8" t="s">
        <v>320</v>
      </c>
      <c r="H426" s="10">
        <v>3</v>
      </c>
      <c r="I426" s="12">
        <f>J416</f>
        <v>25.71</v>
      </c>
      <c r="J426" s="12">
        <f>ROUND(H426%*I426,2)</f>
        <v>0.77</v>
      </c>
      <c r="K426">
        <v>37</v>
      </c>
    </row>
    <row r="427" spans="1:11">
      <c r="A427" s="14"/>
      <c r="B427" s="14"/>
      <c r="C427" s="14"/>
      <c r="D427" s="14"/>
      <c r="E427" s="14"/>
      <c r="F427" s="14"/>
      <c r="G427" s="14"/>
      <c r="H427" s="14"/>
      <c r="I427" s="14"/>
      <c r="J427" s="36">
        <f>ROUND(SUM(J426:J426),2)</f>
        <v>0.77</v>
      </c>
    </row>
    <row r="428" spans="1:11">
      <c r="F428" s="8"/>
      <c r="G428" s="9"/>
      <c r="H428" s="10"/>
      <c r="I428" s="12"/>
      <c r="J428" s="12"/>
    </row>
    <row r="429" spans="1:11">
      <c r="A429" s="31" t="s">
        <v>286</v>
      </c>
      <c r="B429" s="31" t="str">
        <f>ARQUITECTURA!A32</f>
        <v>03.04.06</v>
      </c>
      <c r="C429" s="31" t="s">
        <v>814</v>
      </c>
      <c r="D429" s="31"/>
    </row>
    <row r="430" spans="1:11">
      <c r="A430" s="31" t="s">
        <v>287</v>
      </c>
      <c r="B430" s="31" t="s">
        <v>323</v>
      </c>
      <c r="C430" s="32" t="s">
        <v>289</v>
      </c>
      <c r="D430" s="33">
        <v>8</v>
      </c>
      <c r="E430" s="32" t="s">
        <v>290</v>
      </c>
      <c r="F430" s="33">
        <f>D430</f>
        <v>8</v>
      </c>
      <c r="G430" s="31" t="s">
        <v>291</v>
      </c>
      <c r="I430" s="32" t="s">
        <v>153</v>
      </c>
      <c r="J430" s="34">
        <f>J436+J443+J446</f>
        <v>84.440000000000012</v>
      </c>
    </row>
    <row r="431" spans="1:11">
      <c r="A431" s="31" t="s">
        <v>292</v>
      </c>
      <c r="B431" s="31" t="s">
        <v>293</v>
      </c>
      <c r="F431" s="32" t="s">
        <v>127</v>
      </c>
      <c r="G431" s="32" t="s">
        <v>294</v>
      </c>
      <c r="H431" s="32">
        <v>5.5599999999999997E-2</v>
      </c>
      <c r="I431" s="32" t="s">
        <v>296</v>
      </c>
      <c r="J431" s="32" t="s">
        <v>297</v>
      </c>
    </row>
    <row r="432" spans="1:11">
      <c r="B432" s="35" t="s">
        <v>298</v>
      </c>
    </row>
    <row r="433" spans="1:14">
      <c r="B433" t="s">
        <v>659</v>
      </c>
      <c r="F433" s="8" t="s">
        <v>300</v>
      </c>
      <c r="G433" s="9">
        <v>0.1</v>
      </c>
      <c r="H433" s="10">
        <f>ROUND(G433*8/$D$430,4)</f>
        <v>0.1</v>
      </c>
      <c r="I433" s="12">
        <v>34.729999999999997</v>
      </c>
      <c r="J433" s="12">
        <f>ROUND(H433*I433,2)</f>
        <v>3.47</v>
      </c>
      <c r="K433">
        <v>47</v>
      </c>
    </row>
    <row r="434" spans="1:14">
      <c r="B434" t="s">
        <v>299</v>
      </c>
      <c r="F434" s="8" t="s">
        <v>300</v>
      </c>
      <c r="G434" s="9">
        <v>1</v>
      </c>
      <c r="H434" s="10">
        <f>ROUND(G434*8/$D$430,4)</f>
        <v>1</v>
      </c>
      <c r="I434" s="12">
        <v>28.94</v>
      </c>
      <c r="J434" s="12">
        <f>ROUND(H434*I434,2)</f>
        <v>28.94</v>
      </c>
      <c r="K434">
        <v>47</v>
      </c>
    </row>
    <row r="435" spans="1:14">
      <c r="B435" t="s">
        <v>302</v>
      </c>
      <c r="F435" s="8" t="s">
        <v>300</v>
      </c>
      <c r="G435" s="9">
        <v>2</v>
      </c>
      <c r="H435" s="10">
        <f>ROUND(G435*8/$D$430,4)</f>
        <v>2</v>
      </c>
      <c r="I435" s="12">
        <v>20.51</v>
      </c>
      <c r="J435" s="12">
        <f>ROUND(H435*I435,2)</f>
        <v>41.02</v>
      </c>
      <c r="K435">
        <v>47</v>
      </c>
    </row>
    <row r="436" spans="1:14">
      <c r="F436" s="8"/>
      <c r="G436" s="9"/>
      <c r="H436" s="10"/>
      <c r="I436" s="12"/>
      <c r="J436" s="34">
        <f>ROUND(SUM(J433:J435),2)</f>
        <v>73.430000000000007</v>
      </c>
    </row>
    <row r="437" spans="1:14">
      <c r="B437" s="35" t="s">
        <v>662</v>
      </c>
      <c r="F437" s="8"/>
      <c r="G437" s="9"/>
      <c r="H437" s="10"/>
      <c r="J437" s="12"/>
    </row>
    <row r="438" spans="1:14">
      <c r="B438" t="s">
        <v>902</v>
      </c>
      <c r="F438" s="8" t="s">
        <v>212</v>
      </c>
      <c r="H438" s="10">
        <v>6.3E-2</v>
      </c>
      <c r="I438" s="12">
        <v>65</v>
      </c>
      <c r="J438" s="12">
        <f>ROUND(H438*I438,2)</f>
        <v>4.0999999999999996</v>
      </c>
      <c r="K438">
        <v>4</v>
      </c>
    </row>
    <row r="439" spans="1:14">
      <c r="B439" t="s">
        <v>952</v>
      </c>
      <c r="F439" s="8" t="s">
        <v>439</v>
      </c>
      <c r="H439" s="10">
        <v>0.05</v>
      </c>
      <c r="I439" s="12">
        <v>70</v>
      </c>
      <c r="J439" s="12">
        <f>ROUND(H439*I439,2)</f>
        <v>3.5</v>
      </c>
      <c r="K439">
        <v>30</v>
      </c>
    </row>
    <row r="440" spans="1:14">
      <c r="B440" t="s">
        <v>672</v>
      </c>
      <c r="F440" s="8" t="s">
        <v>212</v>
      </c>
      <c r="H440" s="10">
        <v>0.115</v>
      </c>
      <c r="I440" s="12">
        <v>6.14</v>
      </c>
      <c r="J440" s="12">
        <f>ROUND(H440*I440,2)</f>
        <v>0.71</v>
      </c>
      <c r="K440">
        <v>30</v>
      </c>
    </row>
    <row r="441" spans="1:14">
      <c r="B441" t="s">
        <v>953</v>
      </c>
      <c r="F441" s="8" t="s">
        <v>439</v>
      </c>
      <c r="H441" s="10">
        <v>0.02</v>
      </c>
      <c r="I441" s="12">
        <v>25</v>
      </c>
      <c r="J441" s="12">
        <f>ROUND(H441*I441,2)</f>
        <v>0.5</v>
      </c>
      <c r="K441">
        <v>39</v>
      </c>
    </row>
    <row r="442" spans="1:14">
      <c r="B442" t="s">
        <v>954</v>
      </c>
      <c r="F442" s="8" t="s">
        <v>305</v>
      </c>
      <c r="H442" s="10">
        <v>2.0000000000000001E-4</v>
      </c>
      <c r="I442" s="12">
        <v>7</v>
      </c>
      <c r="J442" s="12">
        <f>ROUND(H442*I442,2)</f>
        <v>0</v>
      </c>
      <c r="K442">
        <v>39</v>
      </c>
    </row>
    <row r="443" spans="1:14">
      <c r="F443" s="8"/>
      <c r="H443" s="10"/>
      <c r="I443" s="12"/>
      <c r="J443" s="34">
        <f>ROUND(SUM(J438:J442),2)</f>
        <v>8.81</v>
      </c>
    </row>
    <row r="444" spans="1:14">
      <c r="B444" s="35" t="s">
        <v>318</v>
      </c>
    </row>
    <row r="445" spans="1:14">
      <c r="B445" t="s">
        <v>319</v>
      </c>
      <c r="F445" s="8" t="s">
        <v>320</v>
      </c>
      <c r="H445" s="10">
        <v>3</v>
      </c>
      <c r="I445" s="12">
        <f>J436</f>
        <v>73.430000000000007</v>
      </c>
      <c r="J445" s="12">
        <f>ROUND(H445%*I445,2)</f>
        <v>2.2000000000000002</v>
      </c>
      <c r="K445">
        <v>37</v>
      </c>
    </row>
    <row r="446" spans="1:14">
      <c r="A446" s="14"/>
      <c r="B446" s="14"/>
      <c r="C446" s="14"/>
      <c r="D446" s="14"/>
      <c r="E446" s="14"/>
      <c r="F446" s="14"/>
      <c r="G446" s="14"/>
      <c r="H446" s="14"/>
      <c r="I446" s="14"/>
      <c r="J446" s="36">
        <f>ROUND(SUM(J445:J445),2)</f>
        <v>2.2000000000000002</v>
      </c>
    </row>
    <row r="447" spans="1:14">
      <c r="J447" s="34"/>
    </row>
    <row r="448" spans="1:14">
      <c r="A448" s="31" t="s">
        <v>286</v>
      </c>
      <c r="B448" s="31" t="str">
        <f>ARQUITECTURA!A34</f>
        <v>03.05.01</v>
      </c>
      <c r="C448" s="31" t="s">
        <v>817</v>
      </c>
      <c r="D448" s="31"/>
      <c r="N448" s="31"/>
    </row>
    <row r="449" spans="1:14">
      <c r="A449" s="31" t="s">
        <v>287</v>
      </c>
      <c r="B449" s="31" t="s">
        <v>288</v>
      </c>
      <c r="C449" s="32" t="s">
        <v>289</v>
      </c>
      <c r="D449" s="33">
        <v>1</v>
      </c>
      <c r="E449" s="32" t="s">
        <v>290</v>
      </c>
      <c r="F449" s="33">
        <f>D449</f>
        <v>1</v>
      </c>
      <c r="G449" s="31" t="s">
        <v>291</v>
      </c>
      <c r="I449" s="32" t="s">
        <v>142</v>
      </c>
      <c r="J449" s="34">
        <f>J453</f>
        <v>560.62</v>
      </c>
      <c r="M449" s="31"/>
      <c r="N449" s="31"/>
    </row>
    <row r="450" spans="1:14">
      <c r="A450" s="31" t="s">
        <v>292</v>
      </c>
      <c r="B450" s="31" t="s">
        <v>293</v>
      </c>
      <c r="F450" s="32" t="s">
        <v>127</v>
      </c>
      <c r="G450" s="32" t="s">
        <v>294</v>
      </c>
      <c r="H450" s="32">
        <v>5.5599999999999997E-2</v>
      </c>
      <c r="I450" s="32" t="s">
        <v>296</v>
      </c>
      <c r="J450" s="32" t="s">
        <v>297</v>
      </c>
      <c r="N450" s="31"/>
    </row>
    <row r="451" spans="1:14">
      <c r="B451" s="35" t="s">
        <v>303</v>
      </c>
      <c r="N451" s="31"/>
    </row>
    <row r="452" spans="1:14">
      <c r="B452" t="s">
        <v>817</v>
      </c>
      <c r="F452" s="8" t="s">
        <v>158</v>
      </c>
      <c r="G452" s="9"/>
      <c r="H452" s="10">
        <v>1</v>
      </c>
      <c r="I452" s="12">
        <v>560.62</v>
      </c>
      <c r="J452" s="12">
        <f>ROUND(H452*I452,2)</f>
        <v>560.62</v>
      </c>
      <c r="K452">
        <v>39</v>
      </c>
      <c r="N452" s="31"/>
    </row>
    <row r="453" spans="1:14">
      <c r="A453" s="14"/>
      <c r="B453" s="14"/>
      <c r="C453" s="14"/>
      <c r="D453" s="14"/>
      <c r="E453" s="14"/>
      <c r="F453" s="14"/>
      <c r="G453" s="14"/>
      <c r="H453" s="14"/>
      <c r="I453" s="14"/>
      <c r="J453" s="36">
        <f>ROUND(SUM(J452),2)</f>
        <v>560.62</v>
      </c>
      <c r="N453" s="31"/>
    </row>
    <row r="454" spans="1:14">
      <c r="N454" s="31"/>
    </row>
    <row r="455" spans="1:14">
      <c r="A455" s="31" t="s">
        <v>286</v>
      </c>
      <c r="B455" s="31" t="str">
        <f>ARQUITECTURA!A35</f>
        <v>03.05.02</v>
      </c>
      <c r="C455" s="31" t="s">
        <v>819</v>
      </c>
      <c r="D455" s="31"/>
      <c r="N455" s="31"/>
    </row>
    <row r="456" spans="1:14">
      <c r="A456" s="31" t="s">
        <v>287</v>
      </c>
      <c r="B456" s="31" t="s">
        <v>288</v>
      </c>
      <c r="C456" s="32" t="s">
        <v>289</v>
      </c>
      <c r="D456" s="33">
        <v>1</v>
      </c>
      <c r="E456" s="32" t="s">
        <v>290</v>
      </c>
      <c r="F456" s="33">
        <f>D456</f>
        <v>1</v>
      </c>
      <c r="G456" s="31" t="s">
        <v>291</v>
      </c>
      <c r="I456" s="32" t="s">
        <v>142</v>
      </c>
      <c r="J456" s="34">
        <f>J460</f>
        <v>367.87</v>
      </c>
      <c r="M456" s="31"/>
      <c r="N456" s="31"/>
    </row>
    <row r="457" spans="1:14">
      <c r="A457" s="31" t="s">
        <v>292</v>
      </c>
      <c r="B457" s="31" t="s">
        <v>293</v>
      </c>
      <c r="F457" s="32" t="s">
        <v>127</v>
      </c>
      <c r="G457" s="32" t="s">
        <v>294</v>
      </c>
      <c r="H457" s="32">
        <v>5.5599999999999997E-2</v>
      </c>
      <c r="I457" s="32" t="s">
        <v>296</v>
      </c>
      <c r="J457" s="32" t="s">
        <v>297</v>
      </c>
      <c r="N457" s="31"/>
    </row>
    <row r="458" spans="1:14">
      <c r="B458" s="35" t="s">
        <v>303</v>
      </c>
      <c r="N458" s="31"/>
    </row>
    <row r="459" spans="1:14">
      <c r="B459" t="s">
        <v>819</v>
      </c>
      <c r="F459" s="8" t="s">
        <v>158</v>
      </c>
      <c r="G459" s="9"/>
      <c r="H459" s="10">
        <v>1</v>
      </c>
      <c r="I459">
        <v>367.87</v>
      </c>
      <c r="J459" s="12">
        <f>ROUND(H459*I459,2)</f>
        <v>367.87</v>
      </c>
      <c r="K459">
        <v>39</v>
      </c>
      <c r="N459" s="31"/>
    </row>
    <row r="460" spans="1:14">
      <c r="A460" s="14"/>
      <c r="B460" s="14"/>
      <c r="C460" s="14"/>
      <c r="D460" s="14"/>
      <c r="E460" s="14"/>
      <c r="F460" s="14"/>
      <c r="G460" s="14"/>
      <c r="H460" s="14"/>
      <c r="I460" s="14"/>
      <c r="J460" s="36">
        <f>ROUND(SUM(J459),2)</f>
        <v>367.87</v>
      </c>
    </row>
    <row r="462" spans="1:14">
      <c r="A462" s="31" t="s">
        <v>286</v>
      </c>
      <c r="B462" s="31" t="str">
        <f>ARQUITECTURA!A36</f>
        <v>03.05.03</v>
      </c>
      <c r="C462" s="31" t="s">
        <v>821</v>
      </c>
      <c r="D462" s="31"/>
    </row>
    <row r="463" spans="1:14">
      <c r="A463" s="31" t="s">
        <v>287</v>
      </c>
      <c r="B463" s="31" t="s">
        <v>288</v>
      </c>
      <c r="C463" s="32" t="s">
        <v>289</v>
      </c>
      <c r="D463" s="33">
        <v>1</v>
      </c>
      <c r="E463" s="32" t="s">
        <v>290</v>
      </c>
      <c r="F463" s="33">
        <f>D463</f>
        <v>1</v>
      </c>
      <c r="G463" s="31" t="s">
        <v>291</v>
      </c>
      <c r="I463" s="32" t="s">
        <v>142</v>
      </c>
      <c r="J463" s="34">
        <f>J467</f>
        <v>514.54</v>
      </c>
    </row>
    <row r="464" spans="1:14">
      <c r="A464" s="31" t="s">
        <v>292</v>
      </c>
      <c r="B464" s="31" t="s">
        <v>293</v>
      </c>
      <c r="F464" s="32" t="s">
        <v>127</v>
      </c>
      <c r="G464" s="32" t="s">
        <v>294</v>
      </c>
      <c r="H464" s="32">
        <v>5.5599999999999997E-2</v>
      </c>
      <c r="I464" s="32" t="s">
        <v>296</v>
      </c>
      <c r="J464" s="32" t="s">
        <v>297</v>
      </c>
    </row>
    <row r="465" spans="1:11">
      <c r="B465" s="35" t="s">
        <v>303</v>
      </c>
    </row>
    <row r="466" spans="1:11">
      <c r="B466" t="s">
        <v>821</v>
      </c>
      <c r="F466" s="8" t="s">
        <v>158</v>
      </c>
      <c r="G466" s="9"/>
      <c r="H466" s="10">
        <v>1</v>
      </c>
      <c r="I466">
        <v>514.54</v>
      </c>
      <c r="J466" s="12">
        <f>ROUND(H466*I466,2)</f>
        <v>514.54</v>
      </c>
      <c r="K466">
        <v>39</v>
      </c>
    </row>
    <row r="467" spans="1:11">
      <c r="A467" s="14"/>
      <c r="B467" s="14"/>
      <c r="C467" s="14"/>
      <c r="D467" s="14"/>
      <c r="E467" s="14"/>
      <c r="F467" s="14"/>
      <c r="G467" s="14"/>
      <c r="H467" s="14"/>
      <c r="I467" s="14"/>
      <c r="J467" s="36">
        <f>ROUND(SUM(J466),2)</f>
        <v>514.54</v>
      </c>
    </row>
    <row r="469" spans="1:11">
      <c r="A469" s="31" t="s">
        <v>286</v>
      </c>
      <c r="B469" s="31" t="str">
        <f>ARQUITECTURA!A37</f>
        <v>03.05.04</v>
      </c>
      <c r="C469" s="31" t="s">
        <v>823</v>
      </c>
      <c r="D469" s="31"/>
    </row>
    <row r="470" spans="1:11">
      <c r="A470" s="31" t="s">
        <v>287</v>
      </c>
      <c r="B470" s="31" t="s">
        <v>288</v>
      </c>
      <c r="C470" s="32" t="s">
        <v>289</v>
      </c>
      <c r="D470" s="33">
        <v>1</v>
      </c>
      <c r="E470" s="32" t="s">
        <v>290</v>
      </c>
      <c r="F470" s="33">
        <f>D470</f>
        <v>1</v>
      </c>
      <c r="G470" s="31" t="s">
        <v>291</v>
      </c>
      <c r="I470" s="32" t="s">
        <v>142</v>
      </c>
      <c r="J470" s="34">
        <f>J474</f>
        <v>622.13</v>
      </c>
    </row>
    <row r="471" spans="1:11">
      <c r="A471" s="31" t="s">
        <v>292</v>
      </c>
      <c r="B471" s="31" t="s">
        <v>293</v>
      </c>
      <c r="F471" s="32" t="s">
        <v>127</v>
      </c>
      <c r="G471" s="32" t="s">
        <v>294</v>
      </c>
      <c r="H471" s="32">
        <v>5.5599999999999997E-2</v>
      </c>
      <c r="I471" s="32" t="s">
        <v>296</v>
      </c>
      <c r="J471" s="32" t="s">
        <v>297</v>
      </c>
    </row>
    <row r="472" spans="1:11">
      <c r="B472" s="35" t="s">
        <v>303</v>
      </c>
    </row>
    <row r="473" spans="1:11">
      <c r="B473" t="s">
        <v>823</v>
      </c>
      <c r="F473" s="8" t="s">
        <v>158</v>
      </c>
      <c r="G473" s="9"/>
      <c r="H473" s="10">
        <v>1</v>
      </c>
      <c r="I473">
        <v>622.13</v>
      </c>
      <c r="J473" s="12">
        <f>ROUND(H473*I473,2)</f>
        <v>622.13</v>
      </c>
      <c r="K473">
        <v>39</v>
      </c>
    </row>
    <row r="474" spans="1:11">
      <c r="A474" s="14"/>
      <c r="B474" s="14"/>
      <c r="C474" s="14"/>
      <c r="D474" s="14"/>
      <c r="E474" s="14"/>
      <c r="F474" s="14"/>
      <c r="G474" s="14"/>
      <c r="H474" s="14"/>
      <c r="I474" s="14"/>
      <c r="J474" s="36">
        <f>ROUND(SUM(J473),2)</f>
        <v>622.13</v>
      </c>
    </row>
    <row r="476" spans="1:11">
      <c r="A476" s="31" t="s">
        <v>286</v>
      </c>
      <c r="B476" s="31" t="str">
        <f>ARQUITECTURA!A38</f>
        <v>03.05.05</v>
      </c>
      <c r="C476" s="31" t="s">
        <v>825</v>
      </c>
      <c r="D476" s="31"/>
    </row>
    <row r="477" spans="1:11">
      <c r="A477" s="31" t="s">
        <v>287</v>
      </c>
      <c r="B477" s="31" t="s">
        <v>288</v>
      </c>
      <c r="C477" s="32" t="s">
        <v>289</v>
      </c>
      <c r="D477" s="33">
        <v>1</v>
      </c>
      <c r="E477" s="32" t="s">
        <v>290</v>
      </c>
      <c r="F477" s="33">
        <f>D477</f>
        <v>1</v>
      </c>
      <c r="G477" s="31" t="s">
        <v>291</v>
      </c>
      <c r="I477" s="32" t="s">
        <v>142</v>
      </c>
      <c r="J477" s="34">
        <f>J481</f>
        <v>54.78</v>
      </c>
    </row>
    <row r="478" spans="1:11">
      <c r="A478" s="31" t="s">
        <v>292</v>
      </c>
      <c r="B478" s="31" t="s">
        <v>293</v>
      </c>
      <c r="F478" s="32" t="s">
        <v>127</v>
      </c>
      <c r="G478" s="32" t="s">
        <v>294</v>
      </c>
      <c r="H478" s="32">
        <v>5.5599999999999997E-2</v>
      </c>
      <c r="I478" s="32" t="s">
        <v>296</v>
      </c>
      <c r="J478" s="32" t="s">
        <v>297</v>
      </c>
    </row>
    <row r="479" spans="1:11">
      <c r="B479" s="35" t="s">
        <v>303</v>
      </c>
    </row>
    <row r="480" spans="1:11">
      <c r="B480" t="s">
        <v>825</v>
      </c>
      <c r="F480" s="8" t="s">
        <v>158</v>
      </c>
      <c r="G480" s="9"/>
      <c r="H480" s="10">
        <v>1</v>
      </c>
      <c r="I480">
        <v>54.78</v>
      </c>
      <c r="J480" s="12">
        <f>ROUND(H480*I480,2)</f>
        <v>54.78</v>
      </c>
      <c r="K480">
        <v>39</v>
      </c>
    </row>
    <row r="481" spans="1:11">
      <c r="A481" s="14"/>
      <c r="B481" s="14"/>
      <c r="C481" s="14"/>
      <c r="D481" s="14"/>
      <c r="E481" s="14"/>
      <c r="F481" s="14"/>
      <c r="G481" s="14"/>
      <c r="H481" s="14"/>
      <c r="I481" s="14"/>
      <c r="J481" s="36">
        <f>ROUND(SUM(J480),2)</f>
        <v>54.78</v>
      </c>
    </row>
    <row r="482" spans="1:11">
      <c r="J482" s="34"/>
    </row>
    <row r="483" spans="1:11">
      <c r="A483" s="2" t="s">
        <v>286</v>
      </c>
      <c r="B483" s="31" t="str">
        <f>ARQUITECTURA!A40</f>
        <v>03.06.01</v>
      </c>
      <c r="C483" s="2" t="s">
        <v>828</v>
      </c>
      <c r="D483" s="2"/>
    </row>
    <row r="484" spans="1:11">
      <c r="A484" s="2" t="s">
        <v>287</v>
      </c>
      <c r="B484" s="2" t="s">
        <v>288</v>
      </c>
      <c r="C484" s="4" t="s">
        <v>289</v>
      </c>
      <c r="D484" s="5">
        <v>50</v>
      </c>
      <c r="E484" s="4" t="s">
        <v>290</v>
      </c>
      <c r="F484" s="5">
        <f>D484</f>
        <v>50</v>
      </c>
      <c r="G484" s="2" t="s">
        <v>291</v>
      </c>
      <c r="I484" s="4" t="s">
        <v>142</v>
      </c>
      <c r="J484" s="6">
        <f>J490+J497+J501</f>
        <v>15.63</v>
      </c>
    </row>
    <row r="485" spans="1:11">
      <c r="A485" s="2" t="s">
        <v>292</v>
      </c>
      <c r="B485" s="2" t="s">
        <v>293</v>
      </c>
      <c r="F485" s="4" t="s">
        <v>127</v>
      </c>
      <c r="G485" s="4" t="s">
        <v>294</v>
      </c>
      <c r="H485" s="4" t="s">
        <v>295</v>
      </c>
      <c r="I485" s="4" t="s">
        <v>296</v>
      </c>
      <c r="J485" s="4" t="s">
        <v>297</v>
      </c>
    </row>
    <row r="486" spans="1:11">
      <c r="B486" s="7" t="s">
        <v>298</v>
      </c>
    </row>
    <row r="487" spans="1:11">
      <c r="B487" t="s">
        <v>659</v>
      </c>
      <c r="F487" s="8" t="s">
        <v>300</v>
      </c>
      <c r="G487" s="9">
        <v>0.1</v>
      </c>
      <c r="H487" s="9">
        <f>ROUND(G487*8/$D$484,4)</f>
        <v>1.6E-2</v>
      </c>
      <c r="I487" s="12">
        <v>34.729999999999997</v>
      </c>
      <c r="J487" s="12">
        <f>ROUND(H487*I487,2)</f>
        <v>0.56000000000000005</v>
      </c>
      <c r="K487">
        <v>47</v>
      </c>
    </row>
    <row r="488" spans="1:11">
      <c r="B488" t="s">
        <v>299</v>
      </c>
      <c r="F488" s="8" t="s">
        <v>300</v>
      </c>
      <c r="G488" s="9">
        <v>1</v>
      </c>
      <c r="H488" s="9">
        <f>ROUND(G488*8/$D$484,4)</f>
        <v>0.16</v>
      </c>
      <c r="I488" s="12">
        <v>28.94</v>
      </c>
      <c r="J488" s="12">
        <f>ROUND(H488*I488,2)</f>
        <v>4.63</v>
      </c>
      <c r="K488">
        <v>47</v>
      </c>
    </row>
    <row r="489" spans="1:11">
      <c r="B489" t="s">
        <v>302</v>
      </c>
      <c r="F489" s="8" t="s">
        <v>300</v>
      </c>
      <c r="G489" s="9">
        <v>1</v>
      </c>
      <c r="H489" s="9">
        <f>ROUND(G489*8/$D$484,4)</f>
        <v>0.16</v>
      </c>
      <c r="I489">
        <v>20.51</v>
      </c>
      <c r="J489" s="12">
        <f>ROUND(H489*I489,2)</f>
        <v>3.28</v>
      </c>
      <c r="K489">
        <v>47</v>
      </c>
    </row>
    <row r="490" spans="1:11">
      <c r="F490" s="8"/>
      <c r="G490" s="9"/>
      <c r="H490" s="9"/>
      <c r="J490" s="6">
        <f>ROUND(SUM(J487:J489),2)</f>
        <v>8.4700000000000006</v>
      </c>
    </row>
    <row r="491" spans="1:11">
      <c r="B491" s="7" t="s">
        <v>662</v>
      </c>
      <c r="F491" s="8"/>
      <c r="G491" s="9"/>
      <c r="H491" s="9"/>
      <c r="J491" s="12"/>
    </row>
    <row r="492" spans="1:11">
      <c r="B492" t="s">
        <v>955</v>
      </c>
      <c r="F492" s="8" t="s">
        <v>158</v>
      </c>
      <c r="H492" s="9">
        <v>0.2</v>
      </c>
      <c r="I492" s="12">
        <v>0.85</v>
      </c>
      <c r="J492" s="12">
        <f>ROUND(H492*I492,2)</f>
        <v>0.17</v>
      </c>
      <c r="K492">
        <v>39</v>
      </c>
    </row>
    <row r="493" spans="1:11">
      <c r="B493" t="s">
        <v>956</v>
      </c>
      <c r="F493" s="8" t="s">
        <v>447</v>
      </c>
      <c r="H493" s="9">
        <v>4.4000000000000004E-2</v>
      </c>
      <c r="I493" s="12">
        <v>39.9</v>
      </c>
      <c r="J493" s="12">
        <f>ROUND(H493*I493,2)</f>
        <v>1.76</v>
      </c>
      <c r="K493">
        <v>54</v>
      </c>
    </row>
    <row r="494" spans="1:11">
      <c r="B494" t="s">
        <v>957</v>
      </c>
      <c r="F494" s="8" t="s">
        <v>447</v>
      </c>
      <c r="H494" s="9">
        <v>3.5000000000000003E-2</v>
      </c>
      <c r="I494" s="12">
        <v>25.5</v>
      </c>
      <c r="J494" s="12">
        <f>ROUND(H494*I494,2)</f>
        <v>0.89</v>
      </c>
      <c r="K494">
        <v>30</v>
      </c>
    </row>
    <row r="495" spans="1:11">
      <c r="B495" t="s">
        <v>958</v>
      </c>
      <c r="F495" s="8" t="s">
        <v>340</v>
      </c>
      <c r="H495" s="9">
        <v>5.0000000000000001E-3</v>
      </c>
      <c r="I495" s="12">
        <v>30</v>
      </c>
      <c r="J495" s="12">
        <f>ROUND(H495*I495,2)</f>
        <v>0.15</v>
      </c>
      <c r="K495">
        <v>39</v>
      </c>
    </row>
    <row r="496" spans="1:11">
      <c r="B496" t="s">
        <v>959</v>
      </c>
      <c r="F496" s="8" t="s">
        <v>447</v>
      </c>
      <c r="H496" s="9">
        <v>5.9000000000000004E-2</v>
      </c>
      <c r="I496" s="12">
        <v>34</v>
      </c>
      <c r="J496" s="12">
        <f>ROUND(H496*I496,2)</f>
        <v>2.0099999999999998</v>
      </c>
      <c r="K496">
        <v>39</v>
      </c>
    </row>
    <row r="497" spans="1:11">
      <c r="F497" s="8"/>
      <c r="H497" s="9"/>
      <c r="I497" s="12"/>
      <c r="J497" s="6">
        <f>ROUND(SUM(J492:J496),2)</f>
        <v>4.9800000000000004</v>
      </c>
    </row>
    <row r="498" spans="1:11">
      <c r="B498" s="7" t="s">
        <v>318</v>
      </c>
      <c r="H498" s="9"/>
    </row>
    <row r="499" spans="1:11">
      <c r="B499" t="s">
        <v>319</v>
      </c>
      <c r="F499" s="8" t="s">
        <v>320</v>
      </c>
      <c r="H499" s="9">
        <v>5</v>
      </c>
      <c r="I499" s="12">
        <f>J490</f>
        <v>8.4700000000000006</v>
      </c>
      <c r="J499" s="12">
        <f>ROUND(H499%*I499,2)</f>
        <v>0.42</v>
      </c>
      <c r="K499">
        <v>37</v>
      </c>
    </row>
    <row r="500" spans="1:11">
      <c r="B500" t="s">
        <v>935</v>
      </c>
      <c r="C500" s="52"/>
      <c r="D500" s="52"/>
      <c r="E500" s="52"/>
      <c r="F500" s="8" t="s">
        <v>347</v>
      </c>
      <c r="G500" s="9">
        <v>2</v>
      </c>
      <c r="H500" s="9">
        <f>ROUND(G500*8/$D$484,4)</f>
        <v>0.32</v>
      </c>
      <c r="I500" s="12">
        <v>5.5</v>
      </c>
      <c r="J500" s="12">
        <f>ROUND(H500*I500,2)</f>
        <v>1.76</v>
      </c>
      <c r="K500">
        <v>39</v>
      </c>
    </row>
    <row r="501" spans="1:11">
      <c r="A501" s="14"/>
      <c r="B501" s="14"/>
      <c r="C501" s="14"/>
      <c r="D501" s="14"/>
      <c r="E501" s="14"/>
      <c r="F501" s="14"/>
      <c r="G501" s="14"/>
      <c r="H501" s="14"/>
      <c r="I501" s="15"/>
      <c r="J501" s="16">
        <f>ROUND(SUM(J499:J500),2)</f>
        <v>2.1800000000000002</v>
      </c>
    </row>
    <row r="503" spans="1:11">
      <c r="A503" s="2" t="s">
        <v>286</v>
      </c>
      <c r="B503" s="31" t="str">
        <f>ARQUITECTURA!A41</f>
        <v>03.06.02</v>
      </c>
      <c r="C503" s="2" t="s">
        <v>830</v>
      </c>
      <c r="D503" s="2"/>
    </row>
    <row r="504" spans="1:11">
      <c r="A504" s="2" t="s">
        <v>287</v>
      </c>
      <c r="B504" s="2" t="s">
        <v>288</v>
      </c>
      <c r="C504" s="4" t="s">
        <v>289</v>
      </c>
      <c r="D504" s="5">
        <v>55</v>
      </c>
      <c r="E504" s="4" t="s">
        <v>290</v>
      </c>
      <c r="F504" s="5">
        <f>D504</f>
        <v>55</v>
      </c>
      <c r="G504" s="2" t="s">
        <v>291</v>
      </c>
      <c r="I504" s="4" t="s">
        <v>142</v>
      </c>
      <c r="J504" s="6">
        <f>J510+J518+J522</f>
        <v>15.950000000000001</v>
      </c>
    </row>
    <row r="505" spans="1:11">
      <c r="A505" s="2" t="s">
        <v>292</v>
      </c>
      <c r="B505" s="2" t="s">
        <v>293</v>
      </c>
      <c r="F505" s="4" t="s">
        <v>127</v>
      </c>
      <c r="G505" s="4" t="s">
        <v>294</v>
      </c>
      <c r="H505" s="4" t="s">
        <v>295</v>
      </c>
      <c r="I505" s="4" t="s">
        <v>296</v>
      </c>
      <c r="J505" s="4" t="s">
        <v>297</v>
      </c>
    </row>
    <row r="506" spans="1:11">
      <c r="B506" s="7" t="s">
        <v>298</v>
      </c>
    </row>
    <row r="507" spans="1:11">
      <c r="B507" t="s">
        <v>659</v>
      </c>
      <c r="F507" s="8" t="s">
        <v>300</v>
      </c>
      <c r="G507" s="9">
        <v>0.1</v>
      </c>
      <c r="H507" s="10">
        <f>ROUND(G507*8/$D$504,4)</f>
        <v>1.4500000000000001E-2</v>
      </c>
      <c r="I507" s="12">
        <v>34.729999999999997</v>
      </c>
      <c r="J507" s="12">
        <f>ROUND(H507*I507,2)</f>
        <v>0.5</v>
      </c>
      <c r="K507">
        <v>47</v>
      </c>
    </row>
    <row r="508" spans="1:11">
      <c r="B508" t="s">
        <v>299</v>
      </c>
      <c r="F508" s="8" t="s">
        <v>300</v>
      </c>
      <c r="G508" s="9">
        <v>1</v>
      </c>
      <c r="H508" s="10">
        <f>ROUND(G508*8/$D$504,4)</f>
        <v>0.14549999999999999</v>
      </c>
      <c r="I508" s="12">
        <v>28.94</v>
      </c>
      <c r="J508" s="12">
        <f>ROUND(H508*I508,2)</f>
        <v>4.21</v>
      </c>
      <c r="K508">
        <v>47</v>
      </c>
    </row>
    <row r="509" spans="1:11">
      <c r="B509" t="s">
        <v>302</v>
      </c>
      <c r="F509" s="8" t="s">
        <v>300</v>
      </c>
      <c r="G509" s="9">
        <v>1</v>
      </c>
      <c r="H509" s="10">
        <f>ROUND(G509*8/$D$504,4)</f>
        <v>0.14549999999999999</v>
      </c>
      <c r="I509">
        <v>20.51</v>
      </c>
      <c r="J509" s="12">
        <f>ROUND(H509*I509,2)</f>
        <v>2.98</v>
      </c>
      <c r="K509">
        <v>47</v>
      </c>
    </row>
    <row r="510" spans="1:11">
      <c r="F510" s="8"/>
      <c r="G510" s="9"/>
      <c r="H510" s="10"/>
      <c r="J510" s="6">
        <f>ROUND(SUM(J507:J509),2)</f>
        <v>7.69</v>
      </c>
    </row>
    <row r="511" spans="1:11">
      <c r="B511" s="7" t="s">
        <v>662</v>
      </c>
      <c r="F511" s="8"/>
      <c r="G511" s="9"/>
      <c r="H511" s="12"/>
      <c r="J511" s="12"/>
    </row>
    <row r="512" spans="1:11">
      <c r="B512" t="s">
        <v>955</v>
      </c>
      <c r="F512" s="8" t="s">
        <v>158</v>
      </c>
      <c r="H512" s="12">
        <v>0.2</v>
      </c>
      <c r="I512" s="12">
        <v>0.85</v>
      </c>
      <c r="J512" s="12">
        <f>ROUND(H512*I512,2)</f>
        <v>0.17</v>
      </c>
      <c r="K512">
        <v>39</v>
      </c>
    </row>
    <row r="513" spans="1:11">
      <c r="B513" t="s">
        <v>960</v>
      </c>
      <c r="F513" s="8" t="s">
        <v>447</v>
      </c>
      <c r="H513" s="12">
        <v>0.05</v>
      </c>
      <c r="I513" s="12">
        <v>56.9</v>
      </c>
      <c r="J513" s="12">
        <f>ROUND(H513*I513,2)</f>
        <v>2.85</v>
      </c>
      <c r="K513">
        <v>54</v>
      </c>
    </row>
    <row r="514" spans="1:11">
      <c r="B514" t="s">
        <v>961</v>
      </c>
      <c r="F514" s="8" t="s">
        <v>447</v>
      </c>
      <c r="H514" s="12">
        <v>6.6000000000000008E-3</v>
      </c>
      <c r="I514" s="12">
        <v>12.5</v>
      </c>
      <c r="J514" s="12">
        <f>ROUND(H514*I514,2)</f>
        <v>0.08</v>
      </c>
      <c r="K514">
        <v>39</v>
      </c>
    </row>
    <row r="515" spans="1:11">
      <c r="B515" t="s">
        <v>911</v>
      </c>
      <c r="F515" s="8" t="s">
        <v>340</v>
      </c>
      <c r="H515" s="12">
        <v>5.0000000000000001E-3</v>
      </c>
      <c r="I515" s="12">
        <v>30</v>
      </c>
      <c r="J515" s="12">
        <f>ROUND(H515*I515,2)</f>
        <v>0.15</v>
      </c>
      <c r="K515">
        <v>39</v>
      </c>
    </row>
    <row r="516" spans="1:11">
      <c r="B516" t="s">
        <v>962</v>
      </c>
      <c r="F516" s="8" t="s">
        <v>447</v>
      </c>
      <c r="H516" s="12">
        <v>0.04</v>
      </c>
      <c r="I516" s="12">
        <v>25.5</v>
      </c>
      <c r="J516" s="12">
        <f>ROUND(H516*I516,2)</f>
        <v>1.02</v>
      </c>
      <c r="K516">
        <v>30</v>
      </c>
    </row>
    <row r="517" spans="1:11">
      <c r="B517" t="s">
        <v>963</v>
      </c>
      <c r="F517" s="8" t="s">
        <v>447</v>
      </c>
      <c r="H517" s="12">
        <v>5.9000000000000004E-2</v>
      </c>
      <c r="I517" s="12">
        <v>34</v>
      </c>
      <c r="J517" s="12">
        <f>ROUND(H517*I517,2)</f>
        <v>2.0099999999999998</v>
      </c>
      <c r="K517">
        <v>39</v>
      </c>
    </row>
    <row r="518" spans="1:11">
      <c r="F518" s="8"/>
      <c r="H518" s="12"/>
      <c r="I518" s="12"/>
      <c r="J518" s="6">
        <f>ROUND(SUM(J512:J517),2)</f>
        <v>6.28</v>
      </c>
    </row>
    <row r="519" spans="1:11">
      <c r="B519" s="7" t="s">
        <v>318</v>
      </c>
    </row>
    <row r="520" spans="1:11">
      <c r="B520" t="s">
        <v>319</v>
      </c>
      <c r="F520" s="8" t="s">
        <v>320</v>
      </c>
      <c r="H520" s="10">
        <v>5</v>
      </c>
      <c r="I520" s="12">
        <f>J510</f>
        <v>7.69</v>
      </c>
      <c r="J520" s="12">
        <f>ROUND(H520%*I520,2)</f>
        <v>0.38</v>
      </c>
      <c r="K520">
        <v>37</v>
      </c>
    </row>
    <row r="521" spans="1:11">
      <c r="B521" t="s">
        <v>935</v>
      </c>
      <c r="C521" s="52"/>
      <c r="D521" s="52"/>
      <c r="E521" s="52"/>
      <c r="F521" s="8" t="s">
        <v>347</v>
      </c>
      <c r="G521" s="9">
        <v>2</v>
      </c>
      <c r="H521" s="10">
        <f>ROUND(G521*8/$D$504,4)</f>
        <v>0.29089999999999999</v>
      </c>
      <c r="I521" s="12">
        <v>5.5</v>
      </c>
      <c r="J521" s="12">
        <f>ROUND(H521*I521,2)</f>
        <v>1.6</v>
      </c>
      <c r="K521">
        <v>39</v>
      </c>
    </row>
    <row r="522" spans="1:11">
      <c r="A522" s="14"/>
      <c r="B522" s="14"/>
      <c r="C522" s="14"/>
      <c r="D522" s="14"/>
      <c r="E522" s="14"/>
      <c r="F522" s="14"/>
      <c r="G522" s="14"/>
      <c r="H522" s="14"/>
      <c r="I522" s="15"/>
      <c r="J522" s="16">
        <f>ROUND(SUM(J520:J521),2)</f>
        <v>1.98</v>
      </c>
    </row>
    <row r="524" spans="1:11">
      <c r="A524" s="2" t="s">
        <v>286</v>
      </c>
      <c r="B524" s="31" t="str">
        <f>ARQUITECTURA!A45</f>
        <v>03.07.01.01</v>
      </c>
      <c r="C524" s="2" t="s">
        <v>833</v>
      </c>
      <c r="D524" s="2"/>
      <c r="E524" s="2"/>
      <c r="F524" s="2"/>
      <c r="G524" s="2"/>
      <c r="H524" s="2"/>
      <c r="I524" s="2"/>
    </row>
    <row r="525" spans="1:11">
      <c r="A525" s="2" t="s">
        <v>287</v>
      </c>
      <c r="B525" s="2" t="s">
        <v>288</v>
      </c>
      <c r="C525" s="4" t="s">
        <v>289</v>
      </c>
      <c r="D525" s="5">
        <v>100</v>
      </c>
      <c r="E525" s="4" t="s">
        <v>290</v>
      </c>
      <c r="F525" s="5">
        <f>D525</f>
        <v>100</v>
      </c>
      <c r="G525" s="2" t="s">
        <v>291</v>
      </c>
      <c r="I525" s="4" t="s">
        <v>142</v>
      </c>
      <c r="J525" s="6">
        <f>J531+J535+J538</f>
        <v>13.47</v>
      </c>
    </row>
    <row r="526" spans="1:11">
      <c r="A526" s="2" t="s">
        <v>292</v>
      </c>
      <c r="B526" s="2" t="s">
        <v>293</v>
      </c>
      <c r="F526" s="4" t="s">
        <v>127</v>
      </c>
      <c r="G526" s="4" t="s">
        <v>294</v>
      </c>
      <c r="H526" s="4" t="s">
        <v>295</v>
      </c>
      <c r="I526" s="4" t="s">
        <v>296</v>
      </c>
      <c r="J526" s="4" t="s">
        <v>297</v>
      </c>
    </row>
    <row r="527" spans="1:11">
      <c r="B527" s="7" t="s">
        <v>298</v>
      </c>
    </row>
    <row r="528" spans="1:11">
      <c r="B528" t="s">
        <v>659</v>
      </c>
      <c r="F528" s="8" t="s">
        <v>300</v>
      </c>
      <c r="G528" s="9">
        <v>0.1</v>
      </c>
      <c r="H528" s="10">
        <f>ROUND(G528*8/$D$525,4)</f>
        <v>8.0000000000000002E-3</v>
      </c>
      <c r="I528" s="12">
        <v>34.729999999999997</v>
      </c>
      <c r="J528" s="12">
        <f>ROUND(H528*I528,2)</f>
        <v>0.28000000000000003</v>
      </c>
      <c r="K528">
        <v>47</v>
      </c>
    </row>
    <row r="529" spans="1:13">
      <c r="B529" t="s">
        <v>685</v>
      </c>
      <c r="F529" s="8" t="s">
        <v>300</v>
      </c>
      <c r="G529" s="9">
        <v>1</v>
      </c>
      <c r="H529" s="10">
        <f>ROUND(G529*8/$D$525,4)</f>
        <v>0.08</v>
      </c>
      <c r="I529" s="12">
        <v>22.66</v>
      </c>
      <c r="J529" s="12">
        <f>ROUND(H529*I529,2)</f>
        <v>1.81</v>
      </c>
      <c r="K529">
        <v>47</v>
      </c>
    </row>
    <row r="530" spans="1:13">
      <c r="B530" t="s">
        <v>302</v>
      </c>
      <c r="F530" s="8" t="s">
        <v>300</v>
      </c>
      <c r="G530" s="9">
        <v>1</v>
      </c>
      <c r="H530" s="10">
        <f>ROUND(G530*8/$D$525,4)</f>
        <v>0.08</v>
      </c>
      <c r="I530" s="12">
        <v>20.51</v>
      </c>
      <c r="J530" s="12">
        <f>ROUND(H530*I530,2)</f>
        <v>1.64</v>
      </c>
      <c r="K530">
        <v>47</v>
      </c>
    </row>
    <row r="531" spans="1:13">
      <c r="F531" s="8"/>
      <c r="J531" s="6">
        <f>ROUND(SUM(J528:J530),2)</f>
        <v>3.73</v>
      </c>
    </row>
    <row r="532" spans="1:13">
      <c r="B532" s="7" t="s">
        <v>303</v>
      </c>
      <c r="F532" s="8"/>
    </row>
    <row r="533" spans="1:13">
      <c r="B533" t="s">
        <v>664</v>
      </c>
      <c r="F533" s="8" t="s">
        <v>212</v>
      </c>
      <c r="H533" s="10">
        <v>3.3000000000000002E-2</v>
      </c>
      <c r="I533" s="12">
        <v>6.14</v>
      </c>
      <c r="J533" s="12">
        <f>ROUND(H533*I533,2)</f>
        <v>0.2</v>
      </c>
      <c r="K533">
        <v>30</v>
      </c>
    </row>
    <row r="534" spans="1:13">
      <c r="B534" t="s">
        <v>964</v>
      </c>
      <c r="F534" s="8" t="s">
        <v>212</v>
      </c>
      <c r="H534" s="10">
        <v>0.15</v>
      </c>
      <c r="I534" s="12">
        <v>62.88</v>
      </c>
      <c r="J534" s="12">
        <f>ROUND(H534*I534,2)</f>
        <v>9.43</v>
      </c>
      <c r="K534">
        <v>4</v>
      </c>
    </row>
    <row r="535" spans="1:13">
      <c r="F535" s="8"/>
      <c r="J535" s="6">
        <f>ROUND(SUM(J533:J534),2)</f>
        <v>9.6300000000000008</v>
      </c>
    </row>
    <row r="536" spans="1:13">
      <c r="B536" s="7" t="s">
        <v>327</v>
      </c>
      <c r="F536" s="8"/>
      <c r="G536" s="9"/>
    </row>
    <row r="537" spans="1:13">
      <c r="B537" t="s">
        <v>319</v>
      </c>
      <c r="F537" s="8" t="s">
        <v>320</v>
      </c>
      <c r="G537" s="9"/>
      <c r="H537" s="10">
        <v>3</v>
      </c>
      <c r="I537" s="12">
        <f>J531</f>
        <v>3.73</v>
      </c>
      <c r="J537" s="12">
        <f>ROUND(H537%*I537,2)</f>
        <v>0.11</v>
      </c>
      <c r="K537">
        <v>37</v>
      </c>
    </row>
    <row r="538" spans="1:13">
      <c r="A538" s="14"/>
      <c r="B538" s="14"/>
      <c r="C538" s="14"/>
      <c r="D538" s="14"/>
      <c r="E538" s="14"/>
      <c r="F538" s="14"/>
      <c r="G538" s="14"/>
      <c r="H538" s="14"/>
      <c r="I538" s="14"/>
      <c r="J538" s="16">
        <f>ROUND(SUM(J537),2)</f>
        <v>0.11</v>
      </c>
    </row>
    <row r="539" spans="1:13">
      <c r="F539" s="8"/>
      <c r="G539" s="9"/>
      <c r="H539" s="10"/>
      <c r="I539" s="12"/>
      <c r="J539" s="12"/>
    </row>
    <row r="540" spans="1:13">
      <c r="A540" s="2" t="s">
        <v>286</v>
      </c>
      <c r="B540" s="31" t="str">
        <f>ARQUITECTURA!A46</f>
        <v>03.07.01.02</v>
      </c>
      <c r="C540" s="2" t="s">
        <v>835</v>
      </c>
      <c r="D540" s="2"/>
      <c r="E540" s="2"/>
      <c r="F540" s="2"/>
      <c r="G540" s="2"/>
      <c r="H540" s="2"/>
      <c r="I540" s="2"/>
    </row>
    <row r="541" spans="1:13">
      <c r="A541" s="2" t="s">
        <v>287</v>
      </c>
      <c r="B541" s="2" t="s">
        <v>288</v>
      </c>
      <c r="C541" s="4" t="s">
        <v>289</v>
      </c>
      <c r="D541" s="5">
        <v>20</v>
      </c>
      <c r="E541" s="4" t="s">
        <v>290</v>
      </c>
      <c r="F541" s="5">
        <f>D541</f>
        <v>20</v>
      </c>
      <c r="G541" s="2" t="s">
        <v>291</v>
      </c>
      <c r="I541" s="4" t="s">
        <v>142</v>
      </c>
      <c r="J541" s="6">
        <f>J547+J552+J555</f>
        <v>73.84</v>
      </c>
    </row>
    <row r="542" spans="1:13">
      <c r="A542" s="2" t="s">
        <v>292</v>
      </c>
      <c r="B542" s="2" t="s">
        <v>293</v>
      </c>
      <c r="F542" s="4" t="s">
        <v>127</v>
      </c>
      <c r="G542" s="4" t="s">
        <v>294</v>
      </c>
      <c r="H542" s="4" t="s">
        <v>295</v>
      </c>
      <c r="I542" s="4" t="s">
        <v>296</v>
      </c>
      <c r="J542" s="4" t="s">
        <v>297</v>
      </c>
    </row>
    <row r="543" spans="1:13">
      <c r="B543" s="7" t="s">
        <v>298</v>
      </c>
    </row>
    <row r="544" spans="1:13">
      <c r="B544" t="s">
        <v>659</v>
      </c>
      <c r="F544" s="8" t="s">
        <v>300</v>
      </c>
      <c r="G544" s="9">
        <v>0.1</v>
      </c>
      <c r="H544" s="10">
        <f>ROUND(G544*8/$D$541,4)</f>
        <v>0.04</v>
      </c>
      <c r="I544" s="12">
        <v>34.729999999999997</v>
      </c>
      <c r="J544" s="12">
        <f>ROUND(H544*I544,2)</f>
        <v>1.39</v>
      </c>
      <c r="K544">
        <v>47</v>
      </c>
      <c r="M544" s="31"/>
    </row>
    <row r="545" spans="1:13">
      <c r="B545" t="s">
        <v>685</v>
      </c>
      <c r="F545" s="8" t="s">
        <v>300</v>
      </c>
      <c r="G545" s="9">
        <v>1</v>
      </c>
      <c r="H545" s="10">
        <f>ROUND(G545*8/$D$541,4)</f>
        <v>0.4</v>
      </c>
      <c r="I545" s="12">
        <v>22.66</v>
      </c>
      <c r="J545" s="12">
        <f>ROUND(H545*I545,2)</f>
        <v>9.06</v>
      </c>
      <c r="K545">
        <v>47</v>
      </c>
      <c r="M545" s="31"/>
    </row>
    <row r="546" spans="1:13">
      <c r="B546" t="s">
        <v>302</v>
      </c>
      <c r="F546" s="8" t="s">
        <v>300</v>
      </c>
      <c r="G546" s="9">
        <v>1</v>
      </c>
      <c r="H546" s="10">
        <f>ROUND(G546*8/$D$541,4)</f>
        <v>0.4</v>
      </c>
      <c r="I546" s="12">
        <v>20.51</v>
      </c>
      <c r="J546" s="12">
        <f>ROUND(H546*I546,2)</f>
        <v>8.1999999999999993</v>
      </c>
      <c r="K546">
        <v>47</v>
      </c>
      <c r="M546" s="31"/>
    </row>
    <row r="547" spans="1:13">
      <c r="F547" s="8"/>
      <c r="J547" s="6">
        <f>ROUND(SUM(J544:J546),2)</f>
        <v>18.649999999999999</v>
      </c>
      <c r="M547" s="31"/>
    </row>
    <row r="548" spans="1:13">
      <c r="B548" s="7" t="s">
        <v>303</v>
      </c>
      <c r="F548" s="8"/>
      <c r="M548" s="31"/>
    </row>
    <row r="549" spans="1:13">
      <c r="B549" t="s">
        <v>664</v>
      </c>
      <c r="F549" s="8" t="s">
        <v>212</v>
      </c>
      <c r="H549" s="10">
        <v>3.3000000000000002E-2</v>
      </c>
      <c r="I549" s="12">
        <v>6.14</v>
      </c>
      <c r="J549" s="12">
        <f>ROUND(H549*I549,2)</f>
        <v>0.2</v>
      </c>
      <c r="K549">
        <v>30</v>
      </c>
      <c r="M549" s="31"/>
    </row>
    <row r="550" spans="1:13">
      <c r="B550" t="s">
        <v>964</v>
      </c>
      <c r="F550" s="8" t="s">
        <v>212</v>
      </c>
      <c r="H550" s="10">
        <v>0.15</v>
      </c>
      <c r="I550" s="12">
        <v>62.88</v>
      </c>
      <c r="J550" s="12">
        <f>ROUND(H550*I550,2)</f>
        <v>9.43</v>
      </c>
      <c r="K550">
        <v>4</v>
      </c>
      <c r="M550" s="31"/>
    </row>
    <row r="551" spans="1:13">
      <c r="B551" t="s">
        <v>965</v>
      </c>
      <c r="F551" s="8" t="s">
        <v>158</v>
      </c>
      <c r="H551" s="10">
        <v>1</v>
      </c>
      <c r="I551" s="12">
        <v>45</v>
      </c>
      <c r="J551" s="12">
        <f>ROUND(H551*I551,2)</f>
        <v>45</v>
      </c>
      <c r="K551">
        <v>39</v>
      </c>
      <c r="M551" s="31"/>
    </row>
    <row r="552" spans="1:13">
      <c r="F552" s="8"/>
      <c r="J552" s="6">
        <f>ROUND(SUM(J549:J551),2)</f>
        <v>54.63</v>
      </c>
      <c r="M552" s="31"/>
    </row>
    <row r="553" spans="1:13">
      <c r="B553" s="7" t="s">
        <v>327</v>
      </c>
      <c r="F553" s="8"/>
      <c r="G553" s="9"/>
      <c r="M553" s="31"/>
    </row>
    <row r="554" spans="1:13">
      <c r="B554" t="s">
        <v>319</v>
      </c>
      <c r="F554" s="8" t="s">
        <v>320</v>
      </c>
      <c r="G554" s="9"/>
      <c r="H554" s="10">
        <v>3</v>
      </c>
      <c r="I554" s="12">
        <f>J547</f>
        <v>18.649999999999999</v>
      </c>
      <c r="J554" s="12">
        <f>ROUND(H554%*I554,2)</f>
        <v>0.56000000000000005</v>
      </c>
      <c r="K554">
        <v>37</v>
      </c>
    </row>
    <row r="555" spans="1:13">
      <c r="A555" s="14"/>
      <c r="B555" s="14"/>
      <c r="C555" s="14"/>
      <c r="D555" s="14"/>
      <c r="E555" s="14"/>
      <c r="F555" s="14"/>
      <c r="G555" s="14"/>
      <c r="H555" s="14"/>
      <c r="I555" s="14"/>
      <c r="J555" s="16">
        <f>ROUND(SUM(J554),2)</f>
        <v>0.56000000000000005</v>
      </c>
    </row>
    <row r="557" spans="1:13">
      <c r="A557" s="2" t="s">
        <v>286</v>
      </c>
      <c r="B557" s="31" t="str">
        <f>ARQUITECTURA!A47</f>
        <v>03.07.01.03</v>
      </c>
      <c r="C557" s="2" t="s">
        <v>837</v>
      </c>
      <c r="E557" s="2"/>
      <c r="F557" s="2"/>
      <c r="G557" s="2"/>
      <c r="H557" s="2"/>
      <c r="I557" s="2"/>
    </row>
    <row r="558" spans="1:13">
      <c r="A558" s="2" t="s">
        <v>287</v>
      </c>
      <c r="B558" s="2" t="s">
        <v>288</v>
      </c>
      <c r="C558" s="4" t="s">
        <v>289</v>
      </c>
      <c r="D558" s="5">
        <v>20</v>
      </c>
      <c r="E558" s="4" t="s">
        <v>290</v>
      </c>
      <c r="F558" s="5">
        <f>D558</f>
        <v>20</v>
      </c>
      <c r="G558" s="2" t="s">
        <v>291</v>
      </c>
      <c r="I558" s="4" t="s">
        <v>142</v>
      </c>
      <c r="J558" s="6">
        <f>J564+J569+J572</f>
        <v>118.74000000000001</v>
      </c>
    </row>
    <row r="559" spans="1:13">
      <c r="A559" s="2" t="s">
        <v>292</v>
      </c>
      <c r="B559" s="2" t="s">
        <v>293</v>
      </c>
      <c r="F559" s="4" t="s">
        <v>127</v>
      </c>
      <c r="G559" s="4" t="s">
        <v>294</v>
      </c>
      <c r="H559" s="4" t="s">
        <v>295</v>
      </c>
      <c r="I559" s="4" t="s">
        <v>296</v>
      </c>
      <c r="J559" s="4" t="s">
        <v>297</v>
      </c>
    </row>
    <row r="560" spans="1:13">
      <c r="B560" s="7" t="s">
        <v>298</v>
      </c>
    </row>
    <row r="561" spans="1:11">
      <c r="B561" t="s">
        <v>659</v>
      </c>
      <c r="F561" s="8" t="s">
        <v>300</v>
      </c>
      <c r="G561" s="9">
        <v>0.1</v>
      </c>
      <c r="H561" s="10">
        <f>ROUND(G561*8/$D$558,4)</f>
        <v>0.04</v>
      </c>
      <c r="I561" s="12">
        <v>34.729999999999997</v>
      </c>
      <c r="J561" s="12">
        <f>ROUND(H561*I561,2)</f>
        <v>1.39</v>
      </c>
      <c r="K561">
        <v>47</v>
      </c>
    </row>
    <row r="562" spans="1:11">
      <c r="B562" t="s">
        <v>685</v>
      </c>
      <c r="F562" s="8" t="s">
        <v>300</v>
      </c>
      <c r="G562" s="9">
        <v>1</v>
      </c>
      <c r="H562" s="10">
        <f>ROUND(G562*8/$D$558,4)</f>
        <v>0.4</v>
      </c>
      <c r="I562" s="12">
        <v>22.66</v>
      </c>
      <c r="J562" s="12">
        <f>ROUND(H562*I562,2)</f>
        <v>9.06</v>
      </c>
      <c r="K562">
        <v>47</v>
      </c>
    </row>
    <row r="563" spans="1:11">
      <c r="B563" t="s">
        <v>302</v>
      </c>
      <c r="F563" s="8" t="s">
        <v>300</v>
      </c>
      <c r="G563" s="9">
        <v>1</v>
      </c>
      <c r="H563" s="10">
        <f>ROUND(G563*8/$D$558,4)</f>
        <v>0.4</v>
      </c>
      <c r="I563" s="12">
        <v>20.51</v>
      </c>
      <c r="J563" s="12">
        <f>ROUND(H563*I563,2)</f>
        <v>8.1999999999999993</v>
      </c>
      <c r="K563">
        <v>47</v>
      </c>
    </row>
    <row r="564" spans="1:11">
      <c r="F564" s="8"/>
      <c r="J564" s="6">
        <f>ROUND(SUM(J561:J563),2)</f>
        <v>18.649999999999999</v>
      </c>
    </row>
    <row r="565" spans="1:11">
      <c r="B565" s="7" t="s">
        <v>303</v>
      </c>
      <c r="F565" s="8"/>
    </row>
    <row r="566" spans="1:11">
      <c r="B566" t="s">
        <v>664</v>
      </c>
      <c r="F566" s="8" t="s">
        <v>212</v>
      </c>
      <c r="H566" s="10">
        <v>1.6E-2</v>
      </c>
      <c r="I566" s="12">
        <v>6.14</v>
      </c>
      <c r="J566" s="12">
        <f>ROUND(H566*I566,2)</f>
        <v>0.1</v>
      </c>
      <c r="K566">
        <v>30</v>
      </c>
    </row>
    <row r="567" spans="1:11">
      <c r="B567" t="s">
        <v>964</v>
      </c>
      <c r="F567" s="8" t="s">
        <v>212</v>
      </c>
      <c r="H567" s="10">
        <v>0.15</v>
      </c>
      <c r="I567" s="12">
        <v>62.88</v>
      </c>
      <c r="J567" s="12">
        <f>ROUND(H567*I567,2)</f>
        <v>9.43</v>
      </c>
      <c r="K567">
        <v>4</v>
      </c>
    </row>
    <row r="568" spans="1:11">
      <c r="B568" t="s">
        <v>966</v>
      </c>
      <c r="F568" s="8" t="s">
        <v>158</v>
      </c>
      <c r="H568" s="10">
        <v>1</v>
      </c>
      <c r="I568" s="12">
        <v>90</v>
      </c>
      <c r="J568" s="12">
        <f>ROUND(H568*I568,2)</f>
        <v>90</v>
      </c>
      <c r="K568">
        <v>39</v>
      </c>
    </row>
    <row r="569" spans="1:11">
      <c r="F569" s="8"/>
      <c r="J569" s="6">
        <f>ROUND(SUM(J566:J568),2)</f>
        <v>99.53</v>
      </c>
    </row>
    <row r="570" spans="1:11">
      <c r="B570" s="7" t="s">
        <v>327</v>
      </c>
      <c r="F570" s="8"/>
      <c r="G570" s="9"/>
    </row>
    <row r="571" spans="1:11">
      <c r="B571" t="s">
        <v>319</v>
      </c>
      <c r="F571" s="8" t="s">
        <v>320</v>
      </c>
      <c r="G571" s="9"/>
      <c r="H571" s="10">
        <v>3</v>
      </c>
      <c r="I571" s="12">
        <f>J564</f>
        <v>18.649999999999999</v>
      </c>
      <c r="J571" s="12">
        <f>ROUND(H571%*I571,2)</f>
        <v>0.56000000000000005</v>
      </c>
      <c r="K571">
        <v>37</v>
      </c>
    </row>
    <row r="572" spans="1:11">
      <c r="A572" s="14"/>
      <c r="B572" s="14"/>
      <c r="C572" s="14"/>
      <c r="D572" s="14"/>
      <c r="E572" s="14"/>
      <c r="F572" s="14"/>
      <c r="G572" s="14"/>
      <c r="H572" s="14"/>
      <c r="I572" s="14"/>
      <c r="J572" s="16">
        <f>ROUND(SUM(J571),2)</f>
        <v>0.56000000000000005</v>
      </c>
    </row>
    <row r="574" spans="1:11">
      <c r="A574" s="2" t="s">
        <v>286</v>
      </c>
      <c r="B574" s="31" t="str">
        <f>ARQUITECTURA!A49</f>
        <v>03.07.02.01</v>
      </c>
      <c r="C574" s="2" t="s">
        <v>840</v>
      </c>
      <c r="D574" s="2"/>
      <c r="E574" s="2"/>
      <c r="F574" s="2"/>
      <c r="G574" s="2"/>
      <c r="H574" s="2"/>
      <c r="I574" s="2"/>
    </row>
    <row r="575" spans="1:11">
      <c r="A575" s="2" t="s">
        <v>287</v>
      </c>
      <c r="B575" s="2" t="s">
        <v>288</v>
      </c>
      <c r="C575" s="4" t="s">
        <v>289</v>
      </c>
      <c r="D575" s="5">
        <v>10</v>
      </c>
      <c r="E575" s="4" t="s">
        <v>290</v>
      </c>
      <c r="F575" s="5">
        <f>D575</f>
        <v>10</v>
      </c>
      <c r="G575" s="2" t="s">
        <v>291</v>
      </c>
      <c r="I575" s="4" t="s">
        <v>142</v>
      </c>
      <c r="J575" s="6">
        <f>J581+J585+J588</f>
        <v>51.050000000000004</v>
      </c>
    </row>
    <row r="576" spans="1:11">
      <c r="A576" s="2" t="s">
        <v>292</v>
      </c>
      <c r="B576" s="2" t="s">
        <v>293</v>
      </c>
      <c r="F576" s="4" t="s">
        <v>127</v>
      </c>
      <c r="G576" s="4" t="s">
        <v>294</v>
      </c>
      <c r="H576" s="4" t="s">
        <v>295</v>
      </c>
      <c r="I576" s="4" t="s">
        <v>296</v>
      </c>
      <c r="J576" s="4" t="s">
        <v>297</v>
      </c>
    </row>
    <row r="577" spans="1:11">
      <c r="B577" s="7" t="s">
        <v>298</v>
      </c>
    </row>
    <row r="578" spans="1:11">
      <c r="B578" t="s">
        <v>659</v>
      </c>
      <c r="F578" s="8" t="s">
        <v>300</v>
      </c>
      <c r="G578" s="9">
        <v>0.1</v>
      </c>
      <c r="H578" s="10">
        <f>ROUND(G578*8/$D$575,4)</f>
        <v>0.08</v>
      </c>
      <c r="I578" s="12">
        <v>34.729999999999997</v>
      </c>
      <c r="J578" s="12">
        <f>ROUND(H578*I578,2)</f>
        <v>2.78</v>
      </c>
      <c r="K578">
        <v>47</v>
      </c>
    </row>
    <row r="579" spans="1:11">
      <c r="B579" t="s">
        <v>299</v>
      </c>
      <c r="F579" s="8" t="s">
        <v>300</v>
      </c>
      <c r="G579" s="9">
        <v>1</v>
      </c>
      <c r="H579" s="10">
        <f>ROUND(G579*8/$D$575,4)</f>
        <v>0.8</v>
      </c>
      <c r="I579" s="12">
        <v>28.94</v>
      </c>
      <c r="J579" s="12">
        <f>ROUND(H579*I579,2)</f>
        <v>23.15</v>
      </c>
      <c r="K579">
        <v>47</v>
      </c>
    </row>
    <row r="580" spans="1:11">
      <c r="B580" t="s">
        <v>302</v>
      </c>
      <c r="F580" s="8" t="s">
        <v>300</v>
      </c>
      <c r="G580" s="9">
        <v>0.5</v>
      </c>
      <c r="H580" s="10">
        <f>ROUND(G580*8/$D$575,4)</f>
        <v>0.4</v>
      </c>
      <c r="I580" s="12">
        <v>20.51</v>
      </c>
      <c r="J580" s="12">
        <f>ROUND(H580*I580,2)</f>
        <v>8.1999999999999993</v>
      </c>
      <c r="K580">
        <v>47</v>
      </c>
    </row>
    <row r="581" spans="1:11">
      <c r="J581" s="6">
        <f>ROUND(SUM(J578:J580),2)</f>
        <v>34.130000000000003</v>
      </c>
    </row>
    <row r="582" spans="1:11">
      <c r="B582" s="7" t="s">
        <v>303</v>
      </c>
      <c r="F582" s="8"/>
    </row>
    <row r="583" spans="1:11">
      <c r="B583" t="s">
        <v>967</v>
      </c>
      <c r="F583" s="8" t="s">
        <v>447</v>
      </c>
      <c r="H583" s="10">
        <v>0.05</v>
      </c>
      <c r="I583" s="12">
        <v>18</v>
      </c>
      <c r="J583" s="12">
        <f>ROUND(H583*I583,2)</f>
        <v>0.9</v>
      </c>
      <c r="K583">
        <v>54</v>
      </c>
    </row>
    <row r="584" spans="1:11">
      <c r="B584" t="s">
        <v>968</v>
      </c>
      <c r="F584" s="8" t="s">
        <v>447</v>
      </c>
      <c r="H584" s="10">
        <v>0.1</v>
      </c>
      <c r="I584" s="12">
        <v>150</v>
      </c>
      <c r="J584" s="12">
        <f>ROUND(H584*I584,2)</f>
        <v>15</v>
      </c>
      <c r="K584">
        <v>39</v>
      </c>
    </row>
    <row r="585" spans="1:11">
      <c r="J585" s="6">
        <f>ROUND(SUM(J583:J584),2)</f>
        <v>15.9</v>
      </c>
    </row>
    <row r="586" spans="1:11">
      <c r="B586" s="7" t="s">
        <v>327</v>
      </c>
    </row>
    <row r="587" spans="1:11">
      <c r="B587" t="s">
        <v>319</v>
      </c>
      <c r="F587" s="8" t="s">
        <v>320</v>
      </c>
      <c r="H587" s="10">
        <v>3</v>
      </c>
      <c r="I587" s="12">
        <f>J581</f>
        <v>34.130000000000003</v>
      </c>
      <c r="J587" s="12">
        <f>ROUND(H587%*I587,2)</f>
        <v>1.02</v>
      </c>
      <c r="K587">
        <v>37</v>
      </c>
    </row>
    <row r="588" spans="1:11">
      <c r="A588" s="14"/>
      <c r="B588" s="14"/>
      <c r="C588" s="14"/>
      <c r="D588" s="14"/>
      <c r="E588" s="14"/>
      <c r="F588" s="14"/>
      <c r="G588" s="14"/>
      <c r="H588" s="14"/>
      <c r="I588" s="14"/>
      <c r="J588" s="16">
        <f>ROUND(SUM(J587),2)</f>
        <v>1.02</v>
      </c>
    </row>
    <row r="590" spans="1:11">
      <c r="A590" s="2" t="s">
        <v>286</v>
      </c>
      <c r="B590" s="31" t="str">
        <f>ARQUITECTURA!A51</f>
        <v>03.07.03.01</v>
      </c>
      <c r="C590" s="2" t="s">
        <v>969</v>
      </c>
      <c r="D590" s="2"/>
      <c r="E590" s="2"/>
      <c r="F590" s="2"/>
      <c r="G590" s="2"/>
      <c r="H590" s="2"/>
      <c r="I590" s="2"/>
    </row>
    <row r="591" spans="1:11">
      <c r="A591" s="2" t="s">
        <v>287</v>
      </c>
      <c r="B591" s="2" t="s">
        <v>288</v>
      </c>
      <c r="C591" s="4" t="s">
        <v>289</v>
      </c>
      <c r="D591" s="5">
        <v>10</v>
      </c>
      <c r="E591" s="4" t="s">
        <v>290</v>
      </c>
      <c r="F591" s="5">
        <f>D591</f>
        <v>10</v>
      </c>
      <c r="G591" s="2" t="s">
        <v>291</v>
      </c>
      <c r="I591" s="4" t="s">
        <v>142</v>
      </c>
      <c r="J591" s="6">
        <f>J597+J601+J604</f>
        <v>51.050000000000004</v>
      </c>
    </row>
    <row r="592" spans="1:11">
      <c r="A592" s="2" t="s">
        <v>292</v>
      </c>
      <c r="B592" s="2" t="s">
        <v>293</v>
      </c>
      <c r="F592" s="4" t="s">
        <v>127</v>
      </c>
      <c r="G592" s="4" t="s">
        <v>294</v>
      </c>
      <c r="H592" s="4" t="s">
        <v>295</v>
      </c>
      <c r="I592" s="4" t="s">
        <v>296</v>
      </c>
      <c r="J592" s="4" t="s">
        <v>297</v>
      </c>
    </row>
    <row r="593" spans="1:11">
      <c r="B593" s="7" t="s">
        <v>298</v>
      </c>
    </row>
    <row r="594" spans="1:11">
      <c r="B594" t="s">
        <v>659</v>
      </c>
      <c r="F594" s="8" t="s">
        <v>300</v>
      </c>
      <c r="G594" s="9">
        <v>0.1</v>
      </c>
      <c r="H594" s="10">
        <f>ROUND(G594*8/$D$591,4)</f>
        <v>0.08</v>
      </c>
      <c r="I594" s="12">
        <v>34.729999999999997</v>
      </c>
      <c r="J594" s="12">
        <f>ROUND(H594*I594,2)</f>
        <v>2.78</v>
      </c>
      <c r="K594">
        <v>47</v>
      </c>
    </row>
    <row r="595" spans="1:11">
      <c r="B595" t="s">
        <v>299</v>
      </c>
      <c r="F595" s="8" t="s">
        <v>300</v>
      </c>
      <c r="G595" s="9">
        <v>1</v>
      </c>
      <c r="H595" s="10">
        <f>ROUND(G595*8/$D$591,4)</f>
        <v>0.8</v>
      </c>
      <c r="I595" s="12">
        <v>28.94</v>
      </c>
      <c r="J595" s="12">
        <f>ROUND(H595*I595,2)</f>
        <v>23.15</v>
      </c>
      <c r="K595">
        <v>47</v>
      </c>
    </row>
    <row r="596" spans="1:11">
      <c r="B596" t="s">
        <v>302</v>
      </c>
      <c r="F596" s="8" t="s">
        <v>300</v>
      </c>
      <c r="G596" s="9">
        <v>0.5</v>
      </c>
      <c r="H596" s="10">
        <f>ROUND(G596*8/$D$591,4)</f>
        <v>0.4</v>
      </c>
      <c r="I596" s="12">
        <v>20.51</v>
      </c>
      <c r="J596" s="12">
        <f>ROUND(H596*I596,2)</f>
        <v>8.1999999999999993</v>
      </c>
      <c r="K596">
        <v>47</v>
      </c>
    </row>
    <row r="597" spans="1:11">
      <c r="J597" s="6">
        <f>ROUND(SUM(J594:J596),2)</f>
        <v>34.130000000000003</v>
      </c>
    </row>
    <row r="598" spans="1:11">
      <c r="B598" s="7" t="s">
        <v>303</v>
      </c>
      <c r="F598" s="8"/>
    </row>
    <row r="599" spans="1:11">
      <c r="B599" t="s">
        <v>967</v>
      </c>
      <c r="F599" s="8" t="s">
        <v>447</v>
      </c>
      <c r="H599" s="10">
        <v>0.05</v>
      </c>
      <c r="I599" s="12">
        <v>18</v>
      </c>
      <c r="J599" s="12">
        <f>ROUND(H599*I599,2)</f>
        <v>0.9</v>
      </c>
      <c r="K599">
        <v>54</v>
      </c>
    </row>
    <row r="600" spans="1:11">
      <c r="B600" t="s">
        <v>968</v>
      </c>
      <c r="F600" s="8" t="s">
        <v>447</v>
      </c>
      <c r="H600" s="10">
        <v>0.1</v>
      </c>
      <c r="I600" s="12">
        <v>150</v>
      </c>
      <c r="J600" s="12">
        <f>ROUND(H600*I600,2)</f>
        <v>15</v>
      </c>
      <c r="K600">
        <v>39</v>
      </c>
    </row>
    <row r="601" spans="1:11">
      <c r="J601" s="6">
        <f>ROUND(SUM(J599:J600),2)</f>
        <v>15.9</v>
      </c>
    </row>
    <row r="602" spans="1:11">
      <c r="B602" s="7" t="s">
        <v>327</v>
      </c>
    </row>
    <row r="603" spans="1:11">
      <c r="B603" t="s">
        <v>319</v>
      </c>
      <c r="F603" s="8" t="s">
        <v>320</v>
      </c>
      <c r="H603" s="10">
        <v>3</v>
      </c>
      <c r="I603" s="12">
        <f>J597</f>
        <v>34.130000000000003</v>
      </c>
      <c r="J603" s="12">
        <f>ROUND(H603%*I603,2)</f>
        <v>1.02</v>
      </c>
      <c r="K603">
        <v>37</v>
      </c>
    </row>
    <row r="604" spans="1:11">
      <c r="A604" s="14"/>
      <c r="B604" s="14"/>
      <c r="C604" s="14"/>
      <c r="D604" s="14"/>
      <c r="E604" s="14"/>
      <c r="F604" s="14"/>
      <c r="G604" s="14"/>
      <c r="H604" s="14"/>
      <c r="I604" s="14"/>
      <c r="J604" s="16">
        <f>ROUND(SUM(J603),2)</f>
        <v>1.02</v>
      </c>
    </row>
    <row r="606" spans="1:11">
      <c r="A606" s="2" t="s">
        <v>286</v>
      </c>
      <c r="B606" s="31" t="str">
        <f>ARQUITECTURA!A53</f>
        <v>03.07.04.01</v>
      </c>
      <c r="C606" s="2" t="s">
        <v>847</v>
      </c>
      <c r="D606" s="2"/>
      <c r="E606" s="2"/>
      <c r="F606" s="2"/>
      <c r="G606" s="2"/>
      <c r="H606" s="2"/>
      <c r="I606" s="2"/>
    </row>
    <row r="607" spans="1:11">
      <c r="A607" s="2" t="s">
        <v>287</v>
      </c>
      <c r="B607" s="2" t="s">
        <v>288</v>
      </c>
      <c r="C607" s="4" t="s">
        <v>289</v>
      </c>
      <c r="D607" s="5">
        <v>20</v>
      </c>
      <c r="E607" s="4" t="s">
        <v>290</v>
      </c>
      <c r="F607" s="5">
        <f>D607</f>
        <v>20</v>
      </c>
      <c r="G607" s="2" t="s">
        <v>291</v>
      </c>
      <c r="I607" s="4" t="s">
        <v>142</v>
      </c>
      <c r="J607" s="6">
        <f>J612+J615</f>
        <v>9.879999999999999</v>
      </c>
    </row>
    <row r="608" spans="1:11">
      <c r="A608" s="2" t="s">
        <v>292</v>
      </c>
      <c r="B608" s="2" t="s">
        <v>293</v>
      </c>
      <c r="F608" s="4" t="s">
        <v>127</v>
      </c>
      <c r="G608" s="4" t="s">
        <v>294</v>
      </c>
      <c r="H608" s="4" t="s">
        <v>295</v>
      </c>
      <c r="I608" s="4" t="s">
        <v>296</v>
      </c>
      <c r="J608" s="4" t="s">
        <v>297</v>
      </c>
    </row>
    <row r="609" spans="1:14">
      <c r="B609" s="7" t="s">
        <v>298</v>
      </c>
    </row>
    <row r="610" spans="1:14">
      <c r="B610" t="s">
        <v>659</v>
      </c>
      <c r="F610" s="8" t="s">
        <v>300</v>
      </c>
      <c r="G610" s="9">
        <v>0.1</v>
      </c>
      <c r="H610" s="10">
        <f>ROUND(G610*8/$D$607,4)</f>
        <v>0.04</v>
      </c>
      <c r="I610" s="12">
        <v>34.729999999999997</v>
      </c>
      <c r="J610" s="12">
        <f>ROUND(H610*I610,2)</f>
        <v>1.39</v>
      </c>
      <c r="K610">
        <v>47</v>
      </c>
    </row>
    <row r="611" spans="1:14">
      <c r="B611" t="s">
        <v>302</v>
      </c>
      <c r="F611" s="8" t="s">
        <v>300</v>
      </c>
      <c r="G611" s="9">
        <v>1</v>
      </c>
      <c r="H611" s="10">
        <f>ROUND(G611*8/$D$607,4)</f>
        <v>0.4</v>
      </c>
      <c r="I611" s="12">
        <v>20.51</v>
      </c>
      <c r="J611" s="12">
        <f>ROUND(H611*I611,2)</f>
        <v>8.1999999999999993</v>
      </c>
      <c r="K611">
        <v>47</v>
      </c>
    </row>
    <row r="612" spans="1:14">
      <c r="J612" s="6">
        <f>ROUND(SUM(J610:J611),2)</f>
        <v>9.59</v>
      </c>
    </row>
    <row r="613" spans="1:14">
      <c r="B613" s="7" t="s">
        <v>327</v>
      </c>
    </row>
    <row r="614" spans="1:14">
      <c r="B614" t="s">
        <v>319</v>
      </c>
      <c r="F614" s="8" t="s">
        <v>320</v>
      </c>
      <c r="H614" s="10">
        <v>3</v>
      </c>
      <c r="I614" s="12">
        <f>J612</f>
        <v>9.59</v>
      </c>
      <c r="J614" s="12">
        <f>ROUND(H614%*I614,2)</f>
        <v>0.28999999999999998</v>
      </c>
      <c r="K614">
        <v>37</v>
      </c>
    </row>
    <row r="615" spans="1:14">
      <c r="A615" s="14"/>
      <c r="B615" s="14"/>
      <c r="C615" s="14"/>
      <c r="D615" s="14"/>
      <c r="E615" s="14"/>
      <c r="F615" s="14"/>
      <c r="G615" s="14"/>
      <c r="H615" s="14"/>
      <c r="I615" s="14"/>
      <c r="J615" s="16">
        <f>ROUND(SUM(J614),2)</f>
        <v>0.28999999999999998</v>
      </c>
    </row>
    <row r="617" spans="1:14">
      <c r="A617" s="2" t="s">
        <v>286</v>
      </c>
      <c r="B617" s="31" t="str">
        <f>ARQUITECTURA!A55</f>
        <v>03.07.05.01</v>
      </c>
      <c r="C617" s="2" t="s">
        <v>850</v>
      </c>
      <c r="D617" s="2"/>
      <c r="E617" s="2"/>
      <c r="F617" s="2"/>
      <c r="G617" s="2"/>
      <c r="H617" s="2"/>
      <c r="I617" s="2"/>
      <c r="M617" s="31"/>
      <c r="N617" s="31"/>
    </row>
    <row r="618" spans="1:14">
      <c r="A618" s="2" t="s">
        <v>287</v>
      </c>
      <c r="B618" s="2" t="s">
        <v>341</v>
      </c>
      <c r="C618" s="4" t="s">
        <v>289</v>
      </c>
      <c r="D618" s="5">
        <v>1</v>
      </c>
      <c r="E618" s="4" t="s">
        <v>290</v>
      </c>
      <c r="F618" s="5">
        <f>D618</f>
        <v>1</v>
      </c>
      <c r="G618" s="2" t="s">
        <v>291</v>
      </c>
      <c r="I618" s="4" t="s">
        <v>163</v>
      </c>
      <c r="J618" s="6">
        <f>J622</f>
        <v>22</v>
      </c>
      <c r="N618" s="31"/>
    </row>
    <row r="619" spans="1:14">
      <c r="A619" s="2" t="s">
        <v>292</v>
      </c>
      <c r="B619" s="2" t="s">
        <v>293</v>
      </c>
      <c r="F619" s="4" t="s">
        <v>127</v>
      </c>
      <c r="G619" s="4" t="s">
        <v>294</v>
      </c>
      <c r="H619" s="4" t="s">
        <v>295</v>
      </c>
      <c r="I619" s="4" t="s">
        <v>296</v>
      </c>
      <c r="J619" s="4" t="s">
        <v>297</v>
      </c>
      <c r="M619" s="31"/>
      <c r="N619" s="31"/>
    </row>
    <row r="620" spans="1:14">
      <c r="B620" s="7" t="s">
        <v>303</v>
      </c>
      <c r="N620" s="31"/>
    </row>
    <row r="621" spans="1:14">
      <c r="B621" t="s">
        <v>970</v>
      </c>
      <c r="F621" s="8" t="s">
        <v>158</v>
      </c>
      <c r="G621" s="9"/>
      <c r="H621" s="10">
        <v>1</v>
      </c>
      <c r="I621">
        <v>22</v>
      </c>
      <c r="J621" s="12">
        <f>ROUND(H621*I621,2)</f>
        <v>22</v>
      </c>
      <c r="K621">
        <v>39</v>
      </c>
      <c r="M621" s="31"/>
      <c r="N621" s="31"/>
    </row>
    <row r="622" spans="1:14">
      <c r="A622" s="14"/>
      <c r="B622" s="14"/>
      <c r="C622" s="14"/>
      <c r="D622" s="14"/>
      <c r="E622" s="14"/>
      <c r="F622" s="14"/>
      <c r="G622" s="14"/>
      <c r="H622" s="14"/>
      <c r="I622" s="14"/>
      <c r="J622" s="16">
        <f>ROUND(SUM(J621),2)</f>
        <v>22</v>
      </c>
      <c r="N622" s="31"/>
    </row>
    <row r="623" spans="1:14">
      <c r="M623" s="31"/>
      <c r="N623" s="31"/>
    </row>
    <row r="624" spans="1:14">
      <c r="A624" s="2" t="s">
        <v>286</v>
      </c>
      <c r="B624" s="31" t="str">
        <f>ARQUITECTURA!A57</f>
        <v>03.07.06.01</v>
      </c>
      <c r="C624" s="2" t="s">
        <v>86</v>
      </c>
      <c r="D624" s="2"/>
      <c r="E624" s="2"/>
      <c r="F624" s="2"/>
      <c r="G624" s="2"/>
      <c r="H624" s="2"/>
      <c r="I624" s="2"/>
      <c r="M624" s="31"/>
      <c r="N624" s="31"/>
    </row>
    <row r="625" spans="1:14">
      <c r="A625" s="2" t="s">
        <v>287</v>
      </c>
      <c r="B625" s="2" t="s">
        <v>288</v>
      </c>
      <c r="C625" s="4" t="s">
        <v>289</v>
      </c>
      <c r="D625" s="5">
        <v>1</v>
      </c>
      <c r="E625" s="4" t="s">
        <v>290</v>
      </c>
      <c r="F625" s="5">
        <f>D625</f>
        <v>1</v>
      </c>
      <c r="G625" s="2" t="s">
        <v>291</v>
      </c>
      <c r="I625" s="4" t="s">
        <v>142</v>
      </c>
      <c r="J625" s="6">
        <f>J629</f>
        <v>75.459999999999994</v>
      </c>
      <c r="M625" s="31"/>
      <c r="N625" s="31"/>
    </row>
    <row r="626" spans="1:14">
      <c r="A626" s="2" t="s">
        <v>292</v>
      </c>
      <c r="B626" s="2" t="s">
        <v>293</v>
      </c>
      <c r="F626" s="4" t="s">
        <v>127</v>
      </c>
      <c r="G626" s="4" t="s">
        <v>294</v>
      </c>
      <c r="H626" s="4" t="s">
        <v>295</v>
      </c>
      <c r="I626" s="4" t="s">
        <v>296</v>
      </c>
      <c r="J626" s="4" t="s">
        <v>297</v>
      </c>
      <c r="N626" s="31"/>
    </row>
    <row r="627" spans="1:14">
      <c r="B627" s="7" t="s">
        <v>303</v>
      </c>
      <c r="M627" s="31"/>
      <c r="N627" s="31"/>
    </row>
    <row r="628" spans="1:14">
      <c r="B628" t="s">
        <v>86</v>
      </c>
      <c r="F628" s="8" t="s">
        <v>142</v>
      </c>
      <c r="G628" s="9"/>
      <c r="H628" s="10">
        <v>1</v>
      </c>
      <c r="I628">
        <v>75.459999999999994</v>
      </c>
      <c r="J628" s="12">
        <f>ROUND(H628*I628,2)</f>
        <v>75.459999999999994</v>
      </c>
      <c r="K628">
        <v>39</v>
      </c>
      <c r="N628" s="31"/>
    </row>
    <row r="629" spans="1:14">
      <c r="A629" s="14"/>
      <c r="B629" s="14"/>
      <c r="C629" s="14"/>
      <c r="D629" s="14"/>
      <c r="E629" s="14"/>
      <c r="F629" s="14"/>
      <c r="G629" s="14"/>
      <c r="H629" s="14"/>
      <c r="I629" s="14"/>
      <c r="J629" s="16">
        <f>ROUND(SUM(J628),2)</f>
        <v>75.459999999999994</v>
      </c>
    </row>
    <row r="631" spans="1:14">
      <c r="A631" s="2" t="s">
        <v>286</v>
      </c>
      <c r="B631" s="31" t="str">
        <f>ARQUITECTURA!A59</f>
        <v>03.07.07.01</v>
      </c>
      <c r="C631" s="2" t="s">
        <v>971</v>
      </c>
      <c r="D631" s="2"/>
    </row>
    <row r="632" spans="1:14">
      <c r="A632" s="2" t="s">
        <v>287</v>
      </c>
      <c r="B632" s="2" t="s">
        <v>323</v>
      </c>
      <c r="C632" s="4" t="s">
        <v>289</v>
      </c>
      <c r="D632" s="5">
        <v>1</v>
      </c>
      <c r="E632" s="4" t="s">
        <v>290</v>
      </c>
      <c r="F632" s="5">
        <f>D632</f>
        <v>1</v>
      </c>
      <c r="G632" s="2" t="s">
        <v>291</v>
      </c>
      <c r="I632" s="4" t="s">
        <v>153</v>
      </c>
      <c r="J632" s="6">
        <f>J636</f>
        <v>110.42</v>
      </c>
    </row>
    <row r="633" spans="1:14">
      <c r="A633" s="2" t="s">
        <v>292</v>
      </c>
      <c r="B633" s="2" t="s">
        <v>293</v>
      </c>
      <c r="F633" s="4" t="s">
        <v>127</v>
      </c>
      <c r="G633" s="4" t="s">
        <v>294</v>
      </c>
      <c r="H633" s="4" t="s">
        <v>295</v>
      </c>
      <c r="I633" s="4" t="s">
        <v>296</v>
      </c>
      <c r="J633" s="4" t="s">
        <v>297</v>
      </c>
    </row>
    <row r="634" spans="1:14">
      <c r="B634" s="7" t="s">
        <v>303</v>
      </c>
    </row>
    <row r="635" spans="1:14">
      <c r="B635" t="s">
        <v>971</v>
      </c>
      <c r="F635" s="8" t="s">
        <v>153</v>
      </c>
      <c r="H635">
        <v>1</v>
      </c>
      <c r="I635" s="12">
        <v>110.42</v>
      </c>
      <c r="J635" s="12">
        <f>ROUND(H635*I635,2)</f>
        <v>110.42</v>
      </c>
      <c r="K635">
        <v>17</v>
      </c>
    </row>
    <row r="636" spans="1:14">
      <c r="A636" s="14"/>
      <c r="B636" s="14"/>
      <c r="C636" s="14"/>
      <c r="D636" s="14"/>
      <c r="E636" s="14"/>
      <c r="F636" s="14"/>
      <c r="G636" s="14"/>
      <c r="H636" s="14"/>
      <c r="I636" s="15"/>
      <c r="J636" s="16">
        <f>ROUND(SUM(J635),2)</f>
        <v>110.42</v>
      </c>
    </row>
    <row r="638" spans="1:14">
      <c r="A638" s="2" t="s">
        <v>286</v>
      </c>
      <c r="B638" s="31" t="str">
        <f>ARQUITECTURA!A60</f>
        <v>03.07.07.02</v>
      </c>
      <c r="C638" s="2" t="s">
        <v>857</v>
      </c>
      <c r="D638" s="2"/>
      <c r="E638" s="2"/>
      <c r="F638" s="2"/>
      <c r="G638" s="2"/>
      <c r="H638" s="2"/>
      <c r="I638" s="2"/>
      <c r="M638" s="31"/>
      <c r="N638" s="31"/>
    </row>
    <row r="639" spans="1:14">
      <c r="A639" s="2" t="s">
        <v>287</v>
      </c>
      <c r="B639" s="2" t="s">
        <v>288</v>
      </c>
      <c r="C639" s="4" t="s">
        <v>289</v>
      </c>
      <c r="D639" s="5">
        <v>6.5</v>
      </c>
      <c r="E639" s="4" t="s">
        <v>290</v>
      </c>
      <c r="F639" s="5">
        <f>D639</f>
        <v>6.5</v>
      </c>
      <c r="G639" s="2" t="s">
        <v>291</v>
      </c>
      <c r="I639" s="4" t="s">
        <v>142</v>
      </c>
      <c r="J639" s="6">
        <f>J645+J653+J656</f>
        <v>68.02</v>
      </c>
    </row>
    <row r="640" spans="1:14">
      <c r="A640" s="2" t="s">
        <v>292</v>
      </c>
      <c r="B640" s="2" t="s">
        <v>293</v>
      </c>
      <c r="F640" s="4" t="s">
        <v>127</v>
      </c>
      <c r="G640" s="4" t="s">
        <v>294</v>
      </c>
      <c r="H640" s="4" t="s">
        <v>295</v>
      </c>
      <c r="I640" s="4" t="s">
        <v>296</v>
      </c>
      <c r="J640" s="4" t="s">
        <v>297</v>
      </c>
    </row>
    <row r="641" spans="1:11">
      <c r="B641" s="7" t="s">
        <v>298</v>
      </c>
    </row>
    <row r="642" spans="1:11">
      <c r="B642" t="s">
        <v>659</v>
      </c>
      <c r="F642" s="8" t="s">
        <v>300</v>
      </c>
      <c r="G642" s="9">
        <v>0.1</v>
      </c>
      <c r="H642" s="10">
        <f>ROUND(G642*8/$D$639,4)</f>
        <v>0.1231</v>
      </c>
      <c r="I642" s="12">
        <v>34.729999999999997</v>
      </c>
      <c r="J642" s="12">
        <f>ROUND(H642*I642,2)</f>
        <v>4.28</v>
      </c>
      <c r="K642">
        <v>47</v>
      </c>
    </row>
    <row r="643" spans="1:11">
      <c r="B643" t="s">
        <v>299</v>
      </c>
      <c r="F643" s="8" t="s">
        <v>300</v>
      </c>
      <c r="G643" s="9">
        <v>1</v>
      </c>
      <c r="H643" s="10">
        <f t="shared" ref="H643:H644" si="0">ROUND(G643*8/$D$639,4)</f>
        <v>1.2307999999999999</v>
      </c>
      <c r="I643" s="12">
        <v>28.94</v>
      </c>
      <c r="J643" s="12">
        <f t="shared" ref="J643:J644" si="1">ROUND(H643*I643,2)</f>
        <v>35.619999999999997</v>
      </c>
      <c r="K643">
        <v>47</v>
      </c>
    </row>
    <row r="644" spans="1:11">
      <c r="B644" t="s">
        <v>302</v>
      </c>
      <c r="F644" s="8" t="s">
        <v>300</v>
      </c>
      <c r="G644" s="9">
        <v>0.4</v>
      </c>
      <c r="H644" s="10">
        <f t="shared" si="0"/>
        <v>0.49230000000000002</v>
      </c>
      <c r="I644" s="12">
        <v>20.51</v>
      </c>
      <c r="J644" s="12">
        <f t="shared" si="1"/>
        <v>10.1</v>
      </c>
      <c r="K644">
        <v>47</v>
      </c>
    </row>
    <row r="645" spans="1:11">
      <c r="H645" s="10"/>
      <c r="J645" s="6">
        <f>ROUND(SUM(J642:J644),2)</f>
        <v>50</v>
      </c>
    </row>
    <row r="646" spans="1:11">
      <c r="B646" s="7" t="s">
        <v>303</v>
      </c>
      <c r="F646" s="8"/>
    </row>
    <row r="647" spans="1:11">
      <c r="B647" t="s">
        <v>672</v>
      </c>
      <c r="F647" s="8" t="s">
        <v>212</v>
      </c>
      <c r="H647" s="10">
        <v>4.0000000000000001E-3</v>
      </c>
      <c r="I647" s="12">
        <v>6.14</v>
      </c>
      <c r="J647" s="12">
        <f>ROUND(H647*I647,2)</f>
        <v>0.02</v>
      </c>
      <c r="K647">
        <v>30</v>
      </c>
    </row>
    <row r="648" spans="1:11">
      <c r="B648" t="s">
        <v>310</v>
      </c>
      <c r="F648" s="8" t="s">
        <v>305</v>
      </c>
      <c r="H648" s="10">
        <v>4.3999999999999997E-2</v>
      </c>
      <c r="I648" s="12">
        <v>5.51</v>
      </c>
      <c r="J648" s="12">
        <f t="shared" ref="J648:J652" si="2">ROUND(H648*I648,2)</f>
        <v>0.24</v>
      </c>
      <c r="K648">
        <v>2</v>
      </c>
    </row>
    <row r="649" spans="1:11">
      <c r="B649" t="s">
        <v>972</v>
      </c>
      <c r="F649" s="8" t="s">
        <v>314</v>
      </c>
      <c r="H649" s="10">
        <v>3.8800000000000001E-2</v>
      </c>
      <c r="I649" s="12">
        <v>17.48</v>
      </c>
      <c r="J649" s="12">
        <f t="shared" si="2"/>
        <v>0.68</v>
      </c>
      <c r="K649">
        <v>43</v>
      </c>
    </row>
    <row r="650" spans="1:11">
      <c r="B650" t="s">
        <v>728</v>
      </c>
      <c r="F650" s="8" t="s">
        <v>439</v>
      </c>
      <c r="H650" s="10">
        <v>0.11700000000000001</v>
      </c>
      <c r="I650" s="12">
        <v>24.52</v>
      </c>
      <c r="J650" s="12">
        <f t="shared" si="2"/>
        <v>2.87</v>
      </c>
      <c r="K650">
        <v>21</v>
      </c>
    </row>
    <row r="651" spans="1:11">
      <c r="B651" t="s">
        <v>902</v>
      </c>
      <c r="F651" s="8" t="s">
        <v>212</v>
      </c>
      <c r="H651" s="10">
        <v>1.7000000000000001E-2</v>
      </c>
      <c r="I651" s="12">
        <v>65</v>
      </c>
      <c r="J651" s="12">
        <f t="shared" si="2"/>
        <v>1.1100000000000001</v>
      </c>
      <c r="K651">
        <v>4</v>
      </c>
    </row>
    <row r="652" spans="1:11">
      <c r="B652" t="s">
        <v>317</v>
      </c>
      <c r="F652" s="8" t="s">
        <v>314</v>
      </c>
      <c r="H652" s="10">
        <v>2</v>
      </c>
      <c r="I652" s="12">
        <v>5.8</v>
      </c>
      <c r="J652" s="12">
        <f t="shared" si="2"/>
        <v>11.6</v>
      </c>
      <c r="K652">
        <v>43</v>
      </c>
    </row>
    <row r="653" spans="1:11">
      <c r="J653" s="6">
        <f>ROUND(SUM(J647:J652),2)</f>
        <v>16.52</v>
      </c>
    </row>
    <row r="654" spans="1:11">
      <c r="B654" s="7" t="s">
        <v>327</v>
      </c>
    </row>
    <row r="655" spans="1:11">
      <c r="B655" t="s">
        <v>319</v>
      </c>
      <c r="F655" s="8" t="s">
        <v>320</v>
      </c>
      <c r="H655" s="10">
        <v>3</v>
      </c>
      <c r="I655" s="12">
        <f>J645</f>
        <v>50</v>
      </c>
      <c r="J655" s="12">
        <f>ROUND(H655%*I655,2)</f>
        <v>1.5</v>
      </c>
      <c r="K655">
        <v>37</v>
      </c>
    </row>
    <row r="656" spans="1:11">
      <c r="A656" s="14"/>
      <c r="B656" s="14"/>
      <c r="C656" s="14"/>
      <c r="D656" s="14"/>
      <c r="E656" s="14"/>
      <c r="F656" s="14"/>
      <c r="G656" s="14"/>
      <c r="H656" s="14"/>
      <c r="I656" s="14"/>
      <c r="J656" s="16">
        <f>ROUND(SUM(J655),2)</f>
        <v>1.5</v>
      </c>
    </row>
    <row r="658" spans="1:11">
      <c r="A658" s="2" t="s">
        <v>286</v>
      </c>
      <c r="B658" s="31" t="str">
        <f>ARQUITECTURA!A61</f>
        <v>03.07.07.03</v>
      </c>
      <c r="C658" s="2" t="s">
        <v>973</v>
      </c>
      <c r="D658" s="2"/>
      <c r="E658" s="2"/>
      <c r="F658" s="2"/>
      <c r="G658" s="2"/>
      <c r="H658" s="2"/>
      <c r="I658" s="2"/>
    </row>
    <row r="659" spans="1:11">
      <c r="A659" s="2" t="s">
        <v>287</v>
      </c>
      <c r="B659" s="2" t="s">
        <v>288</v>
      </c>
      <c r="C659" s="4" t="s">
        <v>289</v>
      </c>
      <c r="D659" s="5">
        <v>1</v>
      </c>
      <c r="E659" s="4" t="s">
        <v>290</v>
      </c>
      <c r="F659" s="5">
        <f>D659</f>
        <v>1</v>
      </c>
      <c r="G659" s="2" t="s">
        <v>291</v>
      </c>
      <c r="I659" s="4" t="s">
        <v>142</v>
      </c>
      <c r="J659" s="6">
        <f>J663</f>
        <v>39.51</v>
      </c>
    </row>
    <row r="660" spans="1:11">
      <c r="A660" s="2" t="s">
        <v>292</v>
      </c>
      <c r="B660" s="2" t="s">
        <v>293</v>
      </c>
      <c r="F660" s="4" t="s">
        <v>127</v>
      </c>
      <c r="G660" s="4" t="s">
        <v>294</v>
      </c>
      <c r="H660" s="4" t="s">
        <v>295</v>
      </c>
      <c r="I660" s="4" t="s">
        <v>296</v>
      </c>
      <c r="J660" s="4" t="s">
        <v>297</v>
      </c>
    </row>
    <row r="661" spans="1:11">
      <c r="B661" s="7" t="s">
        <v>303</v>
      </c>
    </row>
    <row r="662" spans="1:11">
      <c r="B662" t="s">
        <v>973</v>
      </c>
      <c r="F662" s="8" t="s">
        <v>142</v>
      </c>
      <c r="G662" s="9"/>
      <c r="H662" s="10">
        <v>1</v>
      </c>
      <c r="I662">
        <v>39.51</v>
      </c>
      <c r="J662" s="12">
        <f>ROUND(H662*I662,2)</f>
        <v>39.51</v>
      </c>
      <c r="K662">
        <v>39</v>
      </c>
    </row>
    <row r="663" spans="1:11">
      <c r="A663" s="14"/>
      <c r="B663" s="14"/>
      <c r="C663" s="14"/>
      <c r="D663" s="14"/>
      <c r="E663" s="14"/>
      <c r="F663" s="14"/>
      <c r="G663" s="14"/>
      <c r="H663" s="14"/>
      <c r="I663" s="14"/>
      <c r="J663" s="16">
        <f>ROUND(SUM(J662),2)</f>
        <v>39.51</v>
      </c>
    </row>
    <row r="665" spans="1:11">
      <c r="A665" s="2" t="s">
        <v>286</v>
      </c>
      <c r="B665" s="31" t="str">
        <f>ARQUITECTURA!A62</f>
        <v>03.07.07.04</v>
      </c>
      <c r="C665" s="2" t="s">
        <v>974</v>
      </c>
      <c r="D665" s="2"/>
      <c r="E665" s="2"/>
      <c r="F665" s="2"/>
      <c r="G665" s="2"/>
      <c r="H665" s="2"/>
      <c r="I665" s="2"/>
    </row>
    <row r="666" spans="1:11">
      <c r="A666" s="2" t="s">
        <v>287</v>
      </c>
      <c r="B666" s="2" t="s">
        <v>288</v>
      </c>
      <c r="C666" s="4" t="s">
        <v>289</v>
      </c>
      <c r="D666" s="5">
        <v>1</v>
      </c>
      <c r="E666" s="4" t="s">
        <v>290</v>
      </c>
      <c r="F666" s="5">
        <f>D666</f>
        <v>1</v>
      </c>
      <c r="G666" s="2" t="s">
        <v>291</v>
      </c>
      <c r="I666" s="4" t="s">
        <v>142</v>
      </c>
      <c r="J666" s="6">
        <f>J670</f>
        <v>17.38</v>
      </c>
    </row>
    <row r="667" spans="1:11">
      <c r="A667" s="2" t="s">
        <v>292</v>
      </c>
      <c r="B667" s="2" t="s">
        <v>293</v>
      </c>
      <c r="F667" s="4" t="s">
        <v>127</v>
      </c>
      <c r="G667" s="4" t="s">
        <v>294</v>
      </c>
      <c r="H667" s="4" t="s">
        <v>295</v>
      </c>
      <c r="I667" s="4" t="s">
        <v>296</v>
      </c>
      <c r="J667" s="4" t="s">
        <v>297</v>
      </c>
    </row>
    <row r="668" spans="1:11">
      <c r="B668" s="7" t="s">
        <v>303</v>
      </c>
    </row>
    <row r="669" spans="1:11">
      <c r="B669" t="s">
        <v>974</v>
      </c>
      <c r="F669" s="8" t="s">
        <v>142</v>
      </c>
      <c r="G669" s="9"/>
      <c r="H669" s="10">
        <v>1</v>
      </c>
      <c r="I669">
        <v>17.38</v>
      </c>
      <c r="J669" s="12">
        <f>ROUND(H669*I669,2)</f>
        <v>17.38</v>
      </c>
      <c r="K669">
        <v>54</v>
      </c>
    </row>
    <row r="670" spans="1:11">
      <c r="A670" s="14"/>
      <c r="B670" s="14"/>
      <c r="C670" s="14"/>
      <c r="D670" s="14"/>
      <c r="E670" s="14"/>
      <c r="F670" s="14"/>
      <c r="G670" s="14"/>
      <c r="H670" s="14"/>
      <c r="I670" s="14"/>
      <c r="J670" s="16">
        <f>ROUND(SUM(J669),2)</f>
        <v>17.38</v>
      </c>
    </row>
    <row r="672" spans="1:11">
      <c r="A672" s="2" t="s">
        <v>286</v>
      </c>
      <c r="B672" s="31" t="str">
        <f>ARQUITECTURA!A64</f>
        <v>03.07.08.01</v>
      </c>
      <c r="C672" s="2" t="s">
        <v>83</v>
      </c>
      <c r="D672" s="2"/>
      <c r="E672" s="2"/>
      <c r="F672" s="2"/>
      <c r="G672" s="2"/>
      <c r="H672" s="2"/>
      <c r="I672" s="2"/>
    </row>
    <row r="673" spans="1:11">
      <c r="A673" s="2" t="s">
        <v>287</v>
      </c>
      <c r="B673" s="2" t="s">
        <v>335</v>
      </c>
      <c r="C673" s="4" t="s">
        <v>289</v>
      </c>
      <c r="D673" s="5">
        <v>1</v>
      </c>
      <c r="E673" s="4" t="s">
        <v>290</v>
      </c>
      <c r="F673" s="5">
        <f>D673</f>
        <v>1</v>
      </c>
      <c r="G673" s="2" t="s">
        <v>291</v>
      </c>
      <c r="I673" s="4" t="s">
        <v>158</v>
      </c>
      <c r="J673" s="6">
        <f>J680+J699+J702</f>
        <v>2112.85</v>
      </c>
    </row>
    <row r="674" spans="1:11">
      <c r="A674" s="2" t="s">
        <v>292</v>
      </c>
      <c r="B674" s="2" t="s">
        <v>293</v>
      </c>
      <c r="F674" s="4" t="s">
        <v>127</v>
      </c>
      <c r="G674" s="4" t="s">
        <v>294</v>
      </c>
      <c r="H674" s="4" t="s">
        <v>295</v>
      </c>
      <c r="I674" s="4" t="s">
        <v>296</v>
      </c>
      <c r="J674" s="4" t="s">
        <v>297</v>
      </c>
    </row>
    <row r="675" spans="1:11">
      <c r="B675" s="7" t="s">
        <v>298</v>
      </c>
    </row>
    <row r="676" spans="1:11">
      <c r="B676" t="s">
        <v>659</v>
      </c>
      <c r="F676" s="8" t="s">
        <v>300</v>
      </c>
      <c r="G676" s="9">
        <v>0.1</v>
      </c>
      <c r="H676" s="10">
        <f>ROUND(G676*8/$D$673,4)</f>
        <v>0.8</v>
      </c>
      <c r="I676" s="12">
        <v>34.729999999999997</v>
      </c>
      <c r="J676" s="12">
        <f>ROUND(H676*I676,2)</f>
        <v>27.78</v>
      </c>
      <c r="K676">
        <v>47</v>
      </c>
    </row>
    <row r="677" spans="1:11">
      <c r="B677" t="s">
        <v>299</v>
      </c>
      <c r="F677" s="8" t="s">
        <v>300</v>
      </c>
      <c r="G677" s="9">
        <v>1</v>
      </c>
      <c r="H677" s="10">
        <f t="shared" ref="H677:H679" si="3">ROUND(G677*8/$D$673,4)</f>
        <v>8</v>
      </c>
      <c r="I677" s="12">
        <v>28.94</v>
      </c>
      <c r="J677" s="12">
        <f t="shared" ref="J677:J679" si="4">ROUND(H677*I677,2)</f>
        <v>231.52</v>
      </c>
      <c r="K677">
        <v>47</v>
      </c>
    </row>
    <row r="678" spans="1:11">
      <c r="B678" t="s">
        <v>685</v>
      </c>
      <c r="F678" s="8" t="s">
        <v>300</v>
      </c>
      <c r="G678" s="9">
        <v>1</v>
      </c>
      <c r="H678" s="10">
        <f t="shared" si="3"/>
        <v>8</v>
      </c>
      <c r="I678">
        <v>22.66</v>
      </c>
      <c r="J678" s="12">
        <f t="shared" si="4"/>
        <v>181.28</v>
      </c>
      <c r="K678">
        <v>47</v>
      </c>
    </row>
    <row r="679" spans="1:11">
      <c r="B679" t="s">
        <v>302</v>
      </c>
      <c r="F679" s="8" t="s">
        <v>300</v>
      </c>
      <c r="G679" s="9">
        <v>2</v>
      </c>
      <c r="H679" s="10">
        <f t="shared" si="3"/>
        <v>16</v>
      </c>
      <c r="I679" s="12">
        <v>20.51</v>
      </c>
      <c r="J679" s="12">
        <f t="shared" si="4"/>
        <v>328.16</v>
      </c>
      <c r="K679">
        <v>47</v>
      </c>
    </row>
    <row r="680" spans="1:11">
      <c r="J680" s="6">
        <f>ROUND(SUM(J676:J679),2)</f>
        <v>768.74</v>
      </c>
    </row>
    <row r="681" spans="1:11">
      <c r="B681" s="7" t="s">
        <v>303</v>
      </c>
      <c r="F681" s="8"/>
    </row>
    <row r="682" spans="1:11">
      <c r="B682" s="210" t="s">
        <v>304</v>
      </c>
      <c r="F682" s="8" t="s">
        <v>305</v>
      </c>
      <c r="H682" s="10">
        <v>0.5</v>
      </c>
      <c r="I682">
        <v>2.64</v>
      </c>
      <c r="J682" s="12">
        <f>ROUND(H682*I682,2)</f>
        <v>1.32</v>
      </c>
      <c r="K682">
        <v>2</v>
      </c>
    </row>
    <row r="683" spans="1:11">
      <c r="B683" s="210" t="s">
        <v>733</v>
      </c>
      <c r="F683" s="8" t="s">
        <v>305</v>
      </c>
      <c r="H683" s="10">
        <v>0.59200000000000008</v>
      </c>
      <c r="I683">
        <v>4.16</v>
      </c>
      <c r="J683" s="12">
        <f t="shared" ref="J683:J698" si="5">ROUND(H683*I683,2)</f>
        <v>2.46</v>
      </c>
      <c r="K683">
        <v>2</v>
      </c>
    </row>
    <row r="684" spans="1:11">
      <c r="B684" s="210" t="s">
        <v>975</v>
      </c>
      <c r="F684" s="8" t="s">
        <v>142</v>
      </c>
      <c r="H684" s="10">
        <v>0.03</v>
      </c>
      <c r="I684">
        <v>83.22</v>
      </c>
      <c r="J684" s="12">
        <f t="shared" si="5"/>
        <v>2.5</v>
      </c>
      <c r="K684">
        <v>56</v>
      </c>
    </row>
    <row r="685" spans="1:11">
      <c r="B685" s="211" t="s">
        <v>902</v>
      </c>
      <c r="F685" s="8" t="s">
        <v>212</v>
      </c>
      <c r="H685" s="10">
        <v>0.13800000000000001</v>
      </c>
      <c r="I685">
        <v>65</v>
      </c>
      <c r="J685" s="12">
        <f t="shared" si="5"/>
        <v>8.9700000000000006</v>
      </c>
      <c r="K685">
        <v>4</v>
      </c>
    </row>
    <row r="686" spans="1:11">
      <c r="B686" s="210" t="s">
        <v>707</v>
      </c>
      <c r="F686" s="8" t="s">
        <v>212</v>
      </c>
      <c r="H686" s="10">
        <v>0.255</v>
      </c>
      <c r="I686" s="12">
        <v>47</v>
      </c>
      <c r="J686" s="12">
        <f t="shared" si="5"/>
        <v>11.99</v>
      </c>
      <c r="K686">
        <v>4</v>
      </c>
    </row>
    <row r="687" spans="1:11">
      <c r="B687" s="210" t="s">
        <v>728</v>
      </c>
      <c r="F687" s="8" t="s">
        <v>439</v>
      </c>
      <c r="H687" s="10">
        <v>4.3260000000000005</v>
      </c>
      <c r="I687">
        <v>24.52</v>
      </c>
      <c r="J687" s="12">
        <f t="shared" si="5"/>
        <v>106.07</v>
      </c>
      <c r="K687">
        <v>21</v>
      </c>
    </row>
    <row r="688" spans="1:11">
      <c r="B688" s="210" t="s">
        <v>317</v>
      </c>
      <c r="F688" s="8" t="s">
        <v>314</v>
      </c>
      <c r="G688" s="9"/>
      <c r="H688" s="10">
        <v>12.116</v>
      </c>
      <c r="I688" s="12">
        <v>5.8</v>
      </c>
      <c r="J688" s="12">
        <f t="shared" si="5"/>
        <v>70.27</v>
      </c>
      <c r="K688">
        <v>43</v>
      </c>
    </row>
    <row r="689" spans="1:11">
      <c r="B689" s="210" t="s">
        <v>976</v>
      </c>
      <c r="F689" s="8" t="s">
        <v>447</v>
      </c>
      <c r="G689" s="9"/>
      <c r="H689" s="10">
        <v>5.7000000000000002E-2</v>
      </c>
      <c r="I689" s="12">
        <v>38.979999999999997</v>
      </c>
      <c r="J689" s="12">
        <f t="shared" si="5"/>
        <v>2.2200000000000002</v>
      </c>
      <c r="K689">
        <v>54</v>
      </c>
    </row>
    <row r="690" spans="1:11">
      <c r="B690" s="210" t="s">
        <v>977</v>
      </c>
      <c r="F690" s="8" t="s">
        <v>447</v>
      </c>
      <c r="G690" s="9"/>
      <c r="H690" s="10">
        <v>0.1</v>
      </c>
      <c r="I690" s="12">
        <v>94</v>
      </c>
      <c r="J690" s="12">
        <f t="shared" si="5"/>
        <v>9.4</v>
      </c>
      <c r="K690">
        <v>54</v>
      </c>
    </row>
    <row r="691" spans="1:11">
      <c r="B691" s="210" t="s">
        <v>978</v>
      </c>
      <c r="F691" s="8" t="s">
        <v>153</v>
      </c>
      <c r="G691" s="9"/>
      <c r="H691" s="10">
        <v>2.7</v>
      </c>
      <c r="I691" s="12">
        <v>52.7</v>
      </c>
      <c r="J691" s="12">
        <f t="shared" si="5"/>
        <v>142.29</v>
      </c>
      <c r="K691">
        <v>65</v>
      </c>
    </row>
    <row r="692" spans="1:11">
      <c r="B692" s="210" t="s">
        <v>979</v>
      </c>
      <c r="F692" s="8" t="s">
        <v>153</v>
      </c>
      <c r="H692" s="10">
        <v>2.7</v>
      </c>
      <c r="I692" s="12">
        <v>101.49</v>
      </c>
      <c r="J692" s="12">
        <f t="shared" si="5"/>
        <v>274.02</v>
      </c>
      <c r="K692">
        <v>65</v>
      </c>
    </row>
    <row r="693" spans="1:11">
      <c r="B693" s="210" t="s">
        <v>980</v>
      </c>
      <c r="F693" s="8" t="s">
        <v>153</v>
      </c>
      <c r="H693" s="10">
        <v>3.3000000000000003</v>
      </c>
      <c r="I693" s="12">
        <v>123.01</v>
      </c>
      <c r="J693" s="12">
        <f t="shared" si="5"/>
        <v>405.93</v>
      </c>
      <c r="K693">
        <v>65</v>
      </c>
    </row>
    <row r="694" spans="1:11">
      <c r="B694" s="210" t="s">
        <v>981</v>
      </c>
      <c r="F694" s="8" t="s">
        <v>153</v>
      </c>
      <c r="H694" s="10">
        <v>18</v>
      </c>
      <c r="I694" s="12">
        <v>14.82</v>
      </c>
      <c r="J694" s="12">
        <f t="shared" si="5"/>
        <v>266.76</v>
      </c>
      <c r="K694">
        <v>39</v>
      </c>
    </row>
    <row r="695" spans="1:11">
      <c r="B695" s="210" t="s">
        <v>982</v>
      </c>
      <c r="F695" s="8" t="s">
        <v>158</v>
      </c>
      <c r="H695" s="10">
        <v>6</v>
      </c>
      <c r="I695" s="12">
        <v>0.67</v>
      </c>
      <c r="J695" s="12">
        <f t="shared" si="5"/>
        <v>4.0199999999999996</v>
      </c>
      <c r="K695">
        <v>56</v>
      </c>
    </row>
    <row r="696" spans="1:11">
      <c r="B696" s="210" t="s">
        <v>983</v>
      </c>
      <c r="F696" s="8" t="s">
        <v>158</v>
      </c>
      <c r="H696" s="10">
        <v>6</v>
      </c>
      <c r="I696" s="12">
        <v>0.63</v>
      </c>
      <c r="J696" s="12">
        <f t="shared" si="5"/>
        <v>3.78</v>
      </c>
      <c r="K696">
        <v>2</v>
      </c>
    </row>
    <row r="697" spans="1:11">
      <c r="B697" s="210" t="s">
        <v>984</v>
      </c>
      <c r="F697" s="8" t="s">
        <v>305</v>
      </c>
      <c r="H697" s="10">
        <v>0.1</v>
      </c>
      <c r="I697" s="12">
        <v>84.9</v>
      </c>
      <c r="J697" s="12">
        <f t="shared" si="5"/>
        <v>8.49</v>
      </c>
      <c r="K697">
        <v>30</v>
      </c>
    </row>
    <row r="698" spans="1:11">
      <c r="B698" s="210" t="s">
        <v>672</v>
      </c>
      <c r="F698" s="8" t="s">
        <v>212</v>
      </c>
      <c r="H698" s="10">
        <v>9.1999999999999998E-2</v>
      </c>
      <c r="I698" s="12">
        <v>6.14</v>
      </c>
      <c r="J698" s="12">
        <f t="shared" si="5"/>
        <v>0.56000000000000005</v>
      </c>
      <c r="K698">
        <v>30</v>
      </c>
    </row>
    <row r="699" spans="1:11">
      <c r="J699" s="6">
        <f>ROUND(SUM(J682:J698),2)</f>
        <v>1321.05</v>
      </c>
    </row>
    <row r="700" spans="1:11">
      <c r="B700" s="7" t="s">
        <v>327</v>
      </c>
    </row>
    <row r="701" spans="1:11">
      <c r="B701" t="s">
        <v>319</v>
      </c>
      <c r="F701" s="8" t="s">
        <v>320</v>
      </c>
      <c r="H701" s="10">
        <v>3</v>
      </c>
      <c r="I701" s="12">
        <f>J680</f>
        <v>768.74</v>
      </c>
      <c r="J701" s="12">
        <f>ROUND(H701%*I701,2)</f>
        <v>23.06</v>
      </c>
      <c r="K701">
        <v>37</v>
      </c>
    </row>
    <row r="702" spans="1:11">
      <c r="A702" s="14"/>
      <c r="B702" s="14"/>
      <c r="C702" s="14"/>
      <c r="D702" s="14"/>
      <c r="E702" s="14"/>
      <c r="F702" s="14"/>
      <c r="G702" s="14"/>
      <c r="H702" s="14"/>
      <c r="I702" s="14"/>
      <c r="J702" s="16">
        <f>ROUND(SUM(J701),2)</f>
        <v>23.06</v>
      </c>
    </row>
    <row r="704" spans="1:11">
      <c r="A704" s="2" t="s">
        <v>286</v>
      </c>
      <c r="B704" s="31" t="str">
        <f>ARQUITECTURA!A66</f>
        <v>03.07.09.01</v>
      </c>
      <c r="C704" s="2" t="s">
        <v>867</v>
      </c>
      <c r="D704" s="2"/>
      <c r="E704" s="2"/>
      <c r="F704" s="2"/>
      <c r="G704" s="2"/>
      <c r="H704" s="2"/>
      <c r="I704" s="2"/>
    </row>
    <row r="705" spans="1:14">
      <c r="A705" s="2" t="s">
        <v>287</v>
      </c>
      <c r="B705" s="2" t="s">
        <v>288</v>
      </c>
      <c r="C705" s="4" t="s">
        <v>289</v>
      </c>
      <c r="D705" s="5">
        <v>1</v>
      </c>
      <c r="E705" s="4" t="s">
        <v>290</v>
      </c>
      <c r="F705" s="5">
        <f>D705</f>
        <v>1</v>
      </c>
      <c r="G705" s="2" t="s">
        <v>291</v>
      </c>
      <c r="I705" s="4" t="s">
        <v>142</v>
      </c>
      <c r="J705" s="6">
        <f>J709</f>
        <v>169.49</v>
      </c>
      <c r="N705" s="31"/>
    </row>
    <row r="706" spans="1:14">
      <c r="A706" s="2" t="s">
        <v>292</v>
      </c>
      <c r="B706" s="2" t="s">
        <v>293</v>
      </c>
      <c r="F706" s="4" t="s">
        <v>127</v>
      </c>
      <c r="G706" s="4" t="s">
        <v>294</v>
      </c>
      <c r="H706" s="4" t="s">
        <v>295</v>
      </c>
      <c r="I706" s="4" t="s">
        <v>296</v>
      </c>
      <c r="J706" s="4" t="s">
        <v>297</v>
      </c>
      <c r="N706" s="31"/>
    </row>
    <row r="707" spans="1:14">
      <c r="B707" s="7" t="s">
        <v>303</v>
      </c>
    </row>
    <row r="708" spans="1:14">
      <c r="B708" t="s">
        <v>867</v>
      </c>
      <c r="F708" s="8" t="s">
        <v>142</v>
      </c>
      <c r="G708" s="9"/>
      <c r="H708" s="10">
        <v>1</v>
      </c>
      <c r="I708" s="12">
        <v>169.49</v>
      </c>
      <c r="J708" s="12">
        <f>ROUND(H708*I708,2)</f>
        <v>169.49</v>
      </c>
      <c r="K708">
        <v>39</v>
      </c>
      <c r="N708" s="12"/>
    </row>
    <row r="709" spans="1:14">
      <c r="A709" s="14"/>
      <c r="B709" s="14"/>
      <c r="C709" s="14"/>
      <c r="D709" s="14"/>
      <c r="E709" s="14"/>
      <c r="F709" s="14"/>
      <c r="G709" s="14"/>
      <c r="H709" s="14"/>
      <c r="I709" s="14"/>
      <c r="J709" s="16">
        <f>ROUND(SUM(J708),2)</f>
        <v>169.49</v>
      </c>
      <c r="N709" s="12"/>
    </row>
    <row r="710" spans="1:14">
      <c r="N710" s="12"/>
    </row>
    <row r="711" spans="1:14">
      <c r="A711" s="2" t="s">
        <v>286</v>
      </c>
      <c r="B711" s="31" t="str">
        <f>ARQUITECTURA!A67</f>
        <v>03.07.09.02</v>
      </c>
      <c r="C711" s="2" t="s">
        <v>985</v>
      </c>
      <c r="D711" s="2"/>
      <c r="E711" s="2"/>
      <c r="F711" s="2"/>
      <c r="G711" s="2"/>
      <c r="H711" s="2"/>
      <c r="I711" s="2"/>
    </row>
    <row r="712" spans="1:14">
      <c r="A712" s="2" t="s">
        <v>287</v>
      </c>
      <c r="B712" s="2" t="s">
        <v>288</v>
      </c>
      <c r="C712" s="4" t="s">
        <v>289</v>
      </c>
      <c r="D712" s="5">
        <v>1</v>
      </c>
      <c r="E712" s="4" t="s">
        <v>290</v>
      </c>
      <c r="F712" s="5">
        <f>D712</f>
        <v>1</v>
      </c>
      <c r="G712" s="2" t="s">
        <v>291</v>
      </c>
      <c r="I712" s="4" t="s">
        <v>142</v>
      </c>
      <c r="J712" s="6">
        <f>J716</f>
        <v>169.49</v>
      </c>
    </row>
    <row r="713" spans="1:14">
      <c r="A713" s="2" t="s">
        <v>292</v>
      </c>
      <c r="B713" s="2" t="s">
        <v>293</v>
      </c>
      <c r="F713" s="4" t="s">
        <v>127</v>
      </c>
      <c r="G713" s="4" t="s">
        <v>294</v>
      </c>
      <c r="H713" s="4" t="s">
        <v>295</v>
      </c>
      <c r="I713" s="4" t="s">
        <v>296</v>
      </c>
      <c r="J713" s="4" t="s">
        <v>297</v>
      </c>
      <c r="M713" s="31"/>
      <c r="N713" s="31"/>
    </row>
    <row r="714" spans="1:14">
      <c r="B714" s="7" t="s">
        <v>303</v>
      </c>
    </row>
    <row r="715" spans="1:14">
      <c r="B715" t="s">
        <v>985</v>
      </c>
      <c r="F715" s="8" t="s">
        <v>142</v>
      </c>
      <c r="G715" s="9"/>
      <c r="H715" s="10">
        <v>1</v>
      </c>
      <c r="I715" s="12">
        <v>169.49</v>
      </c>
      <c r="J715" s="12">
        <f>ROUND(H715*I715,2)</f>
        <v>169.49</v>
      </c>
      <c r="K715">
        <v>39</v>
      </c>
    </row>
    <row r="716" spans="1:14">
      <c r="A716" s="14"/>
      <c r="B716" s="14"/>
      <c r="C716" s="14"/>
      <c r="D716" s="14"/>
      <c r="E716" s="14"/>
      <c r="F716" s="14"/>
      <c r="G716" s="14"/>
      <c r="H716" s="14"/>
      <c r="I716" s="14"/>
      <c r="J716" s="16">
        <f>ROUND(SUM(J715),2)</f>
        <v>169.49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0091-F64D-417B-BBA1-CBD8B3F8D311}">
  <sheetPr>
    <tabColor rgb="FFFF0000"/>
  </sheetPr>
  <dimension ref="A2:O30"/>
  <sheetViews>
    <sheetView workbookViewId="0">
      <selection activeCell="M3" sqref="M3"/>
    </sheetView>
  </sheetViews>
  <sheetFormatPr defaultRowHeight="15"/>
  <cols>
    <col min="8" max="8" width="14" customWidth="1"/>
    <col min="9" max="9" width="12.42578125" customWidth="1"/>
    <col min="10" max="10" width="10.42578125" bestFit="1" customWidth="1"/>
    <col min="11" max="11" width="14.28515625" customWidth="1"/>
    <col min="14" max="14" width="21.28515625" customWidth="1"/>
  </cols>
  <sheetData>
    <row r="2" spans="1:15">
      <c r="G2" s="4" t="s">
        <v>127</v>
      </c>
      <c r="H2" s="4" t="s">
        <v>132</v>
      </c>
      <c r="I2" s="4" t="s">
        <v>133</v>
      </c>
      <c r="J2" s="4" t="s">
        <v>462</v>
      </c>
      <c r="K2" s="4" t="s">
        <v>463</v>
      </c>
    </row>
    <row r="3" spans="1:15">
      <c r="A3" s="2">
        <v>4</v>
      </c>
      <c r="B3" s="227" t="s">
        <v>986</v>
      </c>
      <c r="J3" s="19"/>
      <c r="K3" s="230">
        <f>J4+J9+J12+J14+J16+J18+J21+J23+J26</f>
        <v>647777.59000000008</v>
      </c>
      <c r="M3" s="29"/>
      <c r="N3" s="2"/>
      <c r="O3" s="2"/>
    </row>
    <row r="4" spans="1:15">
      <c r="A4" s="2">
        <v>4.01</v>
      </c>
      <c r="B4" s="228" t="s">
        <v>987</v>
      </c>
      <c r="J4" s="229">
        <f>SUM(J5:J8)</f>
        <v>77385.490000000005</v>
      </c>
      <c r="K4" s="29"/>
      <c r="O4" s="2"/>
    </row>
    <row r="5" spans="1:15">
      <c r="A5" t="s">
        <v>988</v>
      </c>
      <c r="B5" t="s">
        <v>989</v>
      </c>
      <c r="G5" s="19" t="s">
        <v>158</v>
      </c>
      <c r="H5" s="12">
        <f>ROUNDUP(SUM(BIBLIOTECA:INGRESO!G44),0)</f>
        <v>159</v>
      </c>
      <c r="I5" s="12">
        <f>ROUND('APUS SANITARIAS'!J5,2)</f>
        <v>193.31</v>
      </c>
      <c r="J5" s="29">
        <f t="shared" ref="J5:J29" si="0">ROUND(H5*I5,2)</f>
        <v>30736.29</v>
      </c>
      <c r="K5" s="9"/>
    </row>
    <row r="6" spans="1:15">
      <c r="A6" t="s">
        <v>990</v>
      </c>
      <c r="B6" t="s">
        <v>991</v>
      </c>
      <c r="G6" s="19" t="s">
        <v>158</v>
      </c>
      <c r="H6" s="12">
        <f>ROUNDUP(SUM(BIBLIOTECA:INGRESO!G45),0)</f>
        <v>91</v>
      </c>
      <c r="I6" s="12">
        <f>ROUND('APUS SANITARIAS'!J12,2)</f>
        <v>192.4</v>
      </c>
      <c r="J6" s="29">
        <f t="shared" si="0"/>
        <v>17508.400000000001</v>
      </c>
      <c r="K6" s="9"/>
    </row>
    <row r="7" spans="1:15">
      <c r="A7" t="s">
        <v>992</v>
      </c>
      <c r="B7" t="s">
        <v>993</v>
      </c>
      <c r="G7" s="19" t="s">
        <v>158</v>
      </c>
      <c r="H7" s="12">
        <f>ROUNDUP(SUM(BIBLIOTECA:INGRESO!G46),0)</f>
        <v>165</v>
      </c>
      <c r="I7" s="12">
        <f>ROUND('APUS SANITARIAS'!J19,2)</f>
        <v>67.52</v>
      </c>
      <c r="J7" s="29">
        <f t="shared" si="0"/>
        <v>11140.8</v>
      </c>
      <c r="K7" s="9"/>
    </row>
    <row r="8" spans="1:15">
      <c r="A8" t="s">
        <v>994</v>
      </c>
      <c r="B8" t="s">
        <v>995</v>
      </c>
      <c r="G8" s="19" t="s">
        <v>158</v>
      </c>
      <c r="H8" s="12">
        <f>ROUNDUP(SUM(BIBLIOTECA:INGRESO!G47),0)</f>
        <v>24</v>
      </c>
      <c r="I8" s="12">
        <f>ROUND('APUS SANITARIAS'!J26,2)</f>
        <v>750</v>
      </c>
      <c r="J8" s="29">
        <f t="shared" si="0"/>
        <v>18000</v>
      </c>
      <c r="K8" s="9"/>
    </row>
    <row r="9" spans="1:15">
      <c r="A9" s="2">
        <v>4.0199999999999996</v>
      </c>
      <c r="B9" s="228" t="s">
        <v>996</v>
      </c>
      <c r="G9" s="19"/>
      <c r="H9" s="12"/>
      <c r="I9" s="12"/>
      <c r="J9" s="275">
        <f>SUM(J10:J11)</f>
        <v>37638.69</v>
      </c>
      <c r="K9" s="9"/>
    </row>
    <row r="10" spans="1:15">
      <c r="A10" t="s">
        <v>997</v>
      </c>
      <c r="B10" t="s">
        <v>998</v>
      </c>
      <c r="G10" s="19" t="s">
        <v>223</v>
      </c>
      <c r="H10" s="12">
        <f>ROUNDUP(SUM(BIBLIOTECA:INGRESO!G48),0)</f>
        <v>193</v>
      </c>
      <c r="I10" s="12">
        <f>ROUND('APUS SANITARIAS'!J32,2)</f>
        <v>131.72999999999999</v>
      </c>
      <c r="J10" s="29">
        <f t="shared" si="0"/>
        <v>25423.89</v>
      </c>
      <c r="K10" s="9"/>
    </row>
    <row r="11" spans="1:15">
      <c r="A11" t="s">
        <v>999</v>
      </c>
      <c r="B11" t="s">
        <v>1000</v>
      </c>
      <c r="G11" s="19" t="s">
        <v>223</v>
      </c>
      <c r="H11" s="12">
        <f>ROUNDUP(SUM(BIBLIOTECA:INGRESO!G49),0)</f>
        <v>58</v>
      </c>
      <c r="I11" s="12">
        <f>ROUND('APUS SANITARIAS'!J50,2)</f>
        <v>210.6</v>
      </c>
      <c r="J11" s="29">
        <f t="shared" si="0"/>
        <v>12214.8</v>
      </c>
      <c r="K11" s="9"/>
    </row>
    <row r="12" spans="1:15">
      <c r="A12" s="2">
        <v>4.03</v>
      </c>
      <c r="B12" s="228" t="s">
        <v>1001</v>
      </c>
      <c r="G12" s="19"/>
      <c r="H12" s="12"/>
      <c r="I12" s="12"/>
      <c r="J12" s="275">
        <f>SUM(J13)</f>
        <v>38400</v>
      </c>
      <c r="K12" s="9"/>
    </row>
    <row r="13" spans="1:15">
      <c r="A13" t="s">
        <v>1002</v>
      </c>
      <c r="B13" t="s">
        <v>1003</v>
      </c>
      <c r="G13" s="19" t="s">
        <v>158</v>
      </c>
      <c r="H13" s="12">
        <f>ROUNDUP(SUM(BIBLIOTECA:INGRESO!G50),0)</f>
        <v>192</v>
      </c>
      <c r="I13" s="12">
        <f>ROUND('APUS SANITARIAS'!J69,2)</f>
        <v>200</v>
      </c>
      <c r="J13" s="29">
        <f t="shared" si="0"/>
        <v>38400</v>
      </c>
      <c r="K13" s="9"/>
    </row>
    <row r="14" spans="1:15">
      <c r="A14" s="2">
        <v>4.04</v>
      </c>
      <c r="B14" s="67" t="s">
        <v>1004</v>
      </c>
      <c r="G14" s="19"/>
      <c r="H14" s="12"/>
      <c r="I14" s="12"/>
      <c r="J14" s="275">
        <f>SUM(J15)</f>
        <v>8595.52</v>
      </c>
      <c r="K14" s="9"/>
    </row>
    <row r="15" spans="1:15">
      <c r="A15" t="s">
        <v>1005</v>
      </c>
      <c r="B15" t="s">
        <v>1004</v>
      </c>
      <c r="G15" s="19" t="s">
        <v>158</v>
      </c>
      <c r="H15" s="12">
        <f>ROUNDUP(SUM(BIBLIOTECA:INGRESO!G51),0)</f>
        <v>16</v>
      </c>
      <c r="I15" s="12">
        <f>ROUND('APUS SANITARIAS'!J76,2)</f>
        <v>537.22</v>
      </c>
      <c r="J15" s="29">
        <f t="shared" si="0"/>
        <v>8595.52</v>
      </c>
      <c r="K15" s="9"/>
    </row>
    <row r="16" spans="1:15">
      <c r="A16" s="2">
        <v>4.05</v>
      </c>
      <c r="B16" s="67" t="s">
        <v>1006</v>
      </c>
      <c r="G16" s="19"/>
      <c r="H16" s="12"/>
      <c r="I16" s="12"/>
      <c r="J16" s="275">
        <f>SUM(J17)</f>
        <v>790.75</v>
      </c>
      <c r="K16" s="9"/>
    </row>
    <row r="17" spans="1:15">
      <c r="A17" t="s">
        <v>1007</v>
      </c>
      <c r="B17" t="s">
        <v>1008</v>
      </c>
      <c r="G17" s="19" t="s">
        <v>223</v>
      </c>
      <c r="H17" s="12">
        <f>ROUND(1.3*'Datos iniciales '!B3/75,0)</f>
        <v>5</v>
      </c>
      <c r="I17" s="12">
        <f>ROUND('APUS SANITARIAS'!J91,2)</f>
        <v>158.15</v>
      </c>
      <c r="J17" s="29">
        <f t="shared" si="0"/>
        <v>790.75</v>
      </c>
      <c r="K17" s="9"/>
    </row>
    <row r="18" spans="1:15">
      <c r="A18" s="2">
        <v>4.0599999999999996</v>
      </c>
      <c r="B18" s="67" t="s">
        <v>1009</v>
      </c>
      <c r="G18" s="19"/>
      <c r="H18" s="12"/>
      <c r="I18" s="12"/>
      <c r="J18" s="275">
        <f>SUM(J19:J20)</f>
        <v>57487.18</v>
      </c>
      <c r="K18" s="9"/>
    </row>
    <row r="19" spans="1:15">
      <c r="A19" t="s">
        <v>1010</v>
      </c>
      <c r="B19" t="s">
        <v>1011</v>
      </c>
      <c r="G19" s="19" t="s">
        <v>223</v>
      </c>
      <c r="H19" s="12">
        <f>ROUNDUP(SUM(BIBLIOTECA:INGRESO!G53),0)</f>
        <v>202</v>
      </c>
      <c r="I19" s="12">
        <f>ROUND('APUS SANITARIAS'!J108,2)</f>
        <v>138.65</v>
      </c>
      <c r="J19" s="29">
        <f t="shared" si="0"/>
        <v>28007.3</v>
      </c>
      <c r="N19" s="12"/>
      <c r="O19" s="2"/>
    </row>
    <row r="20" spans="1:15">
      <c r="A20" t="s">
        <v>1012</v>
      </c>
      <c r="B20" t="s">
        <v>1013</v>
      </c>
      <c r="G20" s="19" t="s">
        <v>223</v>
      </c>
      <c r="H20" s="12">
        <f>ROUNDUP(SUM(BIBLIOTECA:INGRESO!G54),0)</f>
        <v>202</v>
      </c>
      <c r="I20" s="12">
        <f>ROUND('APUS SANITARIAS'!J127,2)</f>
        <v>145.94</v>
      </c>
      <c r="J20" s="29">
        <f t="shared" si="0"/>
        <v>29479.88</v>
      </c>
      <c r="N20" s="12"/>
    </row>
    <row r="21" spans="1:15">
      <c r="A21" s="2">
        <v>4.07</v>
      </c>
      <c r="B21" s="67" t="s">
        <v>1014</v>
      </c>
      <c r="G21" s="19"/>
      <c r="H21" s="12"/>
      <c r="I21" s="12"/>
      <c r="J21" s="275">
        <f>SUM(J22)</f>
        <v>28498.16</v>
      </c>
      <c r="N21" s="12"/>
    </row>
    <row r="22" spans="1:15">
      <c r="A22" t="s">
        <v>1015</v>
      </c>
      <c r="B22" t="s">
        <v>1016</v>
      </c>
      <c r="G22" s="19" t="s">
        <v>223</v>
      </c>
      <c r="H22" s="12">
        <f>ROUNDUP(SUM(BIBLIOTECA:INGRESO!G55),0)</f>
        <v>202</v>
      </c>
      <c r="I22" s="12">
        <f>ROUND('APUS SANITARIAS'!J145,2)</f>
        <v>141.08000000000001</v>
      </c>
      <c r="J22" s="29">
        <f t="shared" si="0"/>
        <v>28498.16</v>
      </c>
      <c r="N22" s="12"/>
      <c r="O22" s="2"/>
    </row>
    <row r="23" spans="1:15">
      <c r="A23" s="2">
        <v>4.08</v>
      </c>
      <c r="B23" s="67" t="s">
        <v>1017</v>
      </c>
      <c r="G23" s="19"/>
      <c r="H23" s="12"/>
      <c r="I23" s="12"/>
      <c r="J23" s="275">
        <f>SUM(J24:J25)</f>
        <v>17491.650000000001</v>
      </c>
      <c r="N23" s="12"/>
    </row>
    <row r="24" spans="1:15">
      <c r="A24" t="s">
        <v>1018</v>
      </c>
      <c r="B24" t="s">
        <v>1019</v>
      </c>
      <c r="G24" s="19" t="s">
        <v>158</v>
      </c>
      <c r="H24" s="12">
        <f>ROUNDUP(SUM(BIBLIOTECA:INGRESO!G56),0)</f>
        <v>55</v>
      </c>
      <c r="I24" s="12">
        <f>ROUND('APUS SANITARIAS'!J163,2)</f>
        <v>214.34</v>
      </c>
      <c r="J24" s="29">
        <f t="shared" si="0"/>
        <v>11788.7</v>
      </c>
      <c r="N24" s="12"/>
      <c r="O24" s="2"/>
    </row>
    <row r="25" spans="1:15">
      <c r="A25" t="s">
        <v>1020</v>
      </c>
      <c r="B25" t="s">
        <v>1021</v>
      </c>
      <c r="G25" s="19" t="s">
        <v>158</v>
      </c>
      <c r="H25" s="12">
        <f>ROUNDUP(SUM(BIBLIOTECA:INGRESO!G57),0)</f>
        <v>55</v>
      </c>
      <c r="I25" s="12">
        <f>ROUND('APUS SANITARIAS'!J178,2)</f>
        <v>103.69</v>
      </c>
      <c r="J25" s="29">
        <f t="shared" si="0"/>
        <v>5702.95</v>
      </c>
      <c r="N25" s="12"/>
    </row>
    <row r="26" spans="1:15">
      <c r="A26" s="2">
        <v>4.09</v>
      </c>
      <c r="B26" s="1" t="s">
        <v>113</v>
      </c>
      <c r="F26" s="12"/>
      <c r="G26" s="19"/>
      <c r="H26" s="12"/>
      <c r="J26" s="275">
        <f>SUM(J27:J29)</f>
        <v>381490.15</v>
      </c>
      <c r="N26" s="12"/>
    </row>
    <row r="27" spans="1:15">
      <c r="A27" t="s">
        <v>1022</v>
      </c>
      <c r="B27" t="s">
        <v>114</v>
      </c>
      <c r="G27" s="19" t="s">
        <v>1023</v>
      </c>
      <c r="H27" s="12">
        <v>1</v>
      </c>
      <c r="I27" s="12">
        <f>ROUND('APUS SANITARIAS'!J195,2)</f>
        <v>79716.91</v>
      </c>
      <c r="J27" s="29">
        <f t="shared" si="0"/>
        <v>79716.91</v>
      </c>
      <c r="N27" s="12"/>
      <c r="O27" s="2"/>
    </row>
    <row r="28" spans="1:15">
      <c r="A28" t="s">
        <v>1024</v>
      </c>
      <c r="B28" t="s">
        <v>115</v>
      </c>
      <c r="G28" s="19" t="s">
        <v>1023</v>
      </c>
      <c r="H28" s="12">
        <v>1</v>
      </c>
      <c r="I28" s="12">
        <f>ROUND('APUS SANITARIAS'!J202,2)</f>
        <v>131735.24</v>
      </c>
      <c r="J28" s="29">
        <f t="shared" si="0"/>
        <v>131735.24</v>
      </c>
      <c r="N28" s="12"/>
    </row>
    <row r="29" spans="1:15">
      <c r="A29" t="s">
        <v>1025</v>
      </c>
      <c r="B29" t="s">
        <v>116</v>
      </c>
      <c r="G29" s="19" t="s">
        <v>1023</v>
      </c>
      <c r="H29" s="12">
        <v>1</v>
      </c>
      <c r="I29" s="12">
        <f>ROUND('APUS SANITARIAS'!J209,2)</f>
        <v>170038</v>
      </c>
      <c r="J29" s="29">
        <f t="shared" si="0"/>
        <v>170038</v>
      </c>
      <c r="N29" s="12"/>
    </row>
    <row r="30" spans="1:15">
      <c r="I30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71AD-179D-41A0-B75B-AF96B9E2C60B}">
  <sheetPr>
    <tabColor rgb="FFFF0000"/>
  </sheetPr>
  <dimension ref="A4:T861"/>
  <sheetViews>
    <sheetView workbookViewId="0">
      <selection activeCell="I8" sqref="I8"/>
    </sheetView>
  </sheetViews>
  <sheetFormatPr defaultRowHeight="15"/>
  <cols>
    <col min="9" max="9" width="12" customWidth="1"/>
    <col min="10" max="10" width="13.5703125" customWidth="1"/>
    <col min="16" max="17" width="10.85546875" bestFit="1" customWidth="1"/>
  </cols>
  <sheetData>
    <row r="4" spans="1:15">
      <c r="A4" s="2" t="s">
        <v>286</v>
      </c>
      <c r="B4" s="2" t="str">
        <f>SANITARIAS!A5</f>
        <v>04.01.01</v>
      </c>
      <c r="C4" s="2" t="s">
        <v>328</v>
      </c>
      <c r="D4" s="2"/>
    </row>
    <row r="5" spans="1:15">
      <c r="A5" s="2" t="s">
        <v>287</v>
      </c>
      <c r="B5" s="2" t="s">
        <v>335</v>
      </c>
      <c r="C5" s="4" t="s">
        <v>289</v>
      </c>
      <c r="D5" s="5">
        <v>35</v>
      </c>
      <c r="E5" s="4" t="s">
        <v>290</v>
      </c>
      <c r="F5" s="5">
        <f>D5</f>
        <v>35</v>
      </c>
      <c r="G5" s="2" t="s">
        <v>291</v>
      </c>
      <c r="I5" s="4" t="s">
        <v>158</v>
      </c>
      <c r="J5" s="6">
        <f>J9</f>
        <v>193.31</v>
      </c>
      <c r="N5" s="2"/>
      <c r="O5" s="2"/>
    </row>
    <row r="6" spans="1:15">
      <c r="A6" s="2" t="s">
        <v>292</v>
      </c>
      <c r="B6" s="2" t="s">
        <v>293</v>
      </c>
      <c r="F6" s="4" t="s">
        <v>127</v>
      </c>
      <c r="G6" s="4" t="s">
        <v>294</v>
      </c>
      <c r="H6" s="4" t="s">
        <v>295</v>
      </c>
      <c r="I6" s="4" t="s">
        <v>296</v>
      </c>
      <c r="J6" s="4" t="s">
        <v>297</v>
      </c>
      <c r="O6" s="2"/>
    </row>
    <row r="7" spans="1:15">
      <c r="B7" s="7" t="s">
        <v>662</v>
      </c>
      <c r="O7" s="2"/>
    </row>
    <row r="8" spans="1:15">
      <c r="B8" t="s">
        <v>989</v>
      </c>
      <c r="F8" s="8" t="s">
        <v>158</v>
      </c>
      <c r="G8" s="9"/>
      <c r="H8" s="9">
        <v>0.33329999999999999</v>
      </c>
      <c r="I8" s="12">
        <v>580</v>
      </c>
      <c r="J8" s="12">
        <f>ROUND(H8*I8,2)</f>
        <v>193.31</v>
      </c>
      <c r="K8">
        <v>10</v>
      </c>
    </row>
    <row r="9" spans="1:15">
      <c r="A9" s="14"/>
      <c r="B9" s="14"/>
      <c r="C9" s="14"/>
      <c r="D9" s="14"/>
      <c r="E9" s="14"/>
      <c r="F9" s="44"/>
      <c r="G9" s="45"/>
      <c r="H9" s="46"/>
      <c r="I9" s="14"/>
      <c r="J9" s="16">
        <f>ROUND(SUM(J8),2)</f>
        <v>193.31</v>
      </c>
    </row>
    <row r="10" spans="1:15">
      <c r="F10" s="8"/>
      <c r="G10" s="9"/>
      <c r="H10" s="10"/>
      <c r="J10" s="12"/>
    </row>
    <row r="11" spans="1:15">
      <c r="A11" s="2" t="s">
        <v>286</v>
      </c>
      <c r="B11" s="2" t="str">
        <f>SANITARIAS!A6</f>
        <v>04.01.02</v>
      </c>
      <c r="C11" s="2" t="s">
        <v>1026</v>
      </c>
      <c r="D11" s="2"/>
    </row>
    <row r="12" spans="1:15">
      <c r="A12" s="2" t="s">
        <v>287</v>
      </c>
      <c r="B12" s="2" t="s">
        <v>335</v>
      </c>
      <c r="C12" s="4" t="s">
        <v>289</v>
      </c>
      <c r="D12" s="5">
        <v>35</v>
      </c>
      <c r="E12" s="4" t="s">
        <v>290</v>
      </c>
      <c r="F12" s="5">
        <f>D12</f>
        <v>35</v>
      </c>
      <c r="G12" s="2" t="s">
        <v>291</v>
      </c>
      <c r="I12" s="4" t="s">
        <v>158</v>
      </c>
      <c r="J12" s="6">
        <f>J16</f>
        <v>192.4</v>
      </c>
    </row>
    <row r="13" spans="1:15">
      <c r="A13" s="2" t="s">
        <v>292</v>
      </c>
      <c r="B13" s="2" t="s">
        <v>293</v>
      </c>
      <c r="F13" s="4" t="s">
        <v>127</v>
      </c>
      <c r="G13" s="4" t="s">
        <v>294</v>
      </c>
      <c r="H13" s="4" t="s">
        <v>295</v>
      </c>
      <c r="I13" s="4" t="s">
        <v>296</v>
      </c>
      <c r="J13" s="4" t="s">
        <v>297</v>
      </c>
    </row>
    <row r="14" spans="1:15">
      <c r="B14" s="7" t="s">
        <v>662</v>
      </c>
    </row>
    <row r="15" spans="1:15">
      <c r="B15" t="s">
        <v>991</v>
      </c>
      <c r="F15" s="8" t="s">
        <v>158</v>
      </c>
      <c r="G15" s="9"/>
      <c r="H15" s="9">
        <v>0.33329999999999999</v>
      </c>
      <c r="I15" s="12">
        <v>577.26</v>
      </c>
      <c r="J15" s="12">
        <f>ROUND(H15*I15,2)</f>
        <v>192.4</v>
      </c>
      <c r="K15">
        <v>10</v>
      </c>
    </row>
    <row r="16" spans="1:15">
      <c r="A16" s="14"/>
      <c r="B16" s="14"/>
      <c r="C16" s="14"/>
      <c r="D16" s="14"/>
      <c r="E16" s="14"/>
      <c r="F16" s="44"/>
      <c r="G16" s="45"/>
      <c r="H16" s="46"/>
      <c r="I16" s="14"/>
      <c r="J16" s="16">
        <f>ROUND(SUM(J15),2)</f>
        <v>192.4</v>
      </c>
    </row>
    <row r="18" spans="1:11">
      <c r="A18" s="2" t="s">
        <v>286</v>
      </c>
      <c r="B18" s="2" t="str">
        <f>SANITARIAS!A7</f>
        <v>04.01.03</v>
      </c>
      <c r="C18" s="2" t="s">
        <v>1027</v>
      </c>
      <c r="D18" s="2"/>
    </row>
    <row r="19" spans="1:11">
      <c r="A19" s="2" t="s">
        <v>287</v>
      </c>
      <c r="B19" s="2" t="s">
        <v>335</v>
      </c>
      <c r="C19" s="4" t="s">
        <v>289</v>
      </c>
      <c r="D19" s="5">
        <v>35</v>
      </c>
      <c r="E19" s="4" t="s">
        <v>290</v>
      </c>
      <c r="F19" s="5">
        <f>D19</f>
        <v>35</v>
      </c>
      <c r="G19" s="2" t="s">
        <v>291</v>
      </c>
      <c r="I19" s="4" t="s">
        <v>158</v>
      </c>
      <c r="J19" s="6">
        <f>J23</f>
        <v>67.52</v>
      </c>
    </row>
    <row r="20" spans="1:11">
      <c r="A20" s="2" t="s">
        <v>292</v>
      </c>
      <c r="B20" s="2" t="s">
        <v>293</v>
      </c>
      <c r="F20" s="4" t="s">
        <v>127</v>
      </c>
      <c r="G20" s="4" t="s">
        <v>294</v>
      </c>
      <c r="H20" s="4" t="s">
        <v>295</v>
      </c>
      <c r="I20" s="4" t="s">
        <v>296</v>
      </c>
      <c r="J20" s="4" t="s">
        <v>297</v>
      </c>
    </row>
    <row r="21" spans="1:11">
      <c r="B21" s="7" t="s">
        <v>662</v>
      </c>
    </row>
    <row r="22" spans="1:11">
      <c r="B22" t="s">
        <v>993</v>
      </c>
      <c r="F22" s="8" t="s">
        <v>158</v>
      </c>
      <c r="G22" s="9"/>
      <c r="H22" s="9">
        <v>0.33329999999999999</v>
      </c>
      <c r="I22" s="17">
        <v>202.57</v>
      </c>
      <c r="J22" s="12">
        <f>ROUND(H22*I22,2)</f>
        <v>67.52</v>
      </c>
      <c r="K22">
        <v>10</v>
      </c>
    </row>
    <row r="23" spans="1:11">
      <c r="A23" s="14"/>
      <c r="B23" s="14"/>
      <c r="C23" s="14"/>
      <c r="D23" s="14"/>
      <c r="E23" s="14"/>
      <c r="F23" s="44"/>
      <c r="G23" s="45"/>
      <c r="H23" s="45"/>
      <c r="I23" s="14"/>
      <c r="J23" s="16">
        <f>ROUND(SUM(J22:J22),2)</f>
        <v>67.52</v>
      </c>
    </row>
    <row r="24" spans="1:11">
      <c r="H24" s="9"/>
    </row>
    <row r="25" spans="1:11">
      <c r="A25" s="2" t="s">
        <v>286</v>
      </c>
      <c r="B25" s="2" t="str">
        <f>SANITARIAS!A8</f>
        <v>04.01.04</v>
      </c>
      <c r="C25" s="2" t="s">
        <v>995</v>
      </c>
      <c r="D25" s="2"/>
      <c r="H25" s="9"/>
    </row>
    <row r="26" spans="1:11">
      <c r="A26" s="2" t="s">
        <v>287</v>
      </c>
      <c r="B26" s="2" t="s">
        <v>335</v>
      </c>
      <c r="C26" s="4" t="s">
        <v>289</v>
      </c>
      <c r="D26" s="5">
        <v>1</v>
      </c>
      <c r="E26" s="4" t="s">
        <v>290</v>
      </c>
      <c r="F26" s="5">
        <f>D26</f>
        <v>1</v>
      </c>
      <c r="G26" s="2" t="s">
        <v>291</v>
      </c>
      <c r="H26" s="9"/>
      <c r="I26" s="4" t="s">
        <v>158</v>
      </c>
      <c r="J26" s="6">
        <f>J30</f>
        <v>750</v>
      </c>
    </row>
    <row r="27" spans="1:11">
      <c r="A27" s="2" t="s">
        <v>292</v>
      </c>
      <c r="B27" s="2" t="s">
        <v>293</v>
      </c>
      <c r="F27" s="4" t="s">
        <v>127</v>
      </c>
      <c r="G27" s="4" t="s">
        <v>294</v>
      </c>
      <c r="H27" s="314" t="s">
        <v>295</v>
      </c>
      <c r="I27" s="4" t="s">
        <v>296</v>
      </c>
      <c r="J27" s="4" t="s">
        <v>297</v>
      </c>
    </row>
    <row r="28" spans="1:11">
      <c r="B28" s="7" t="s">
        <v>662</v>
      </c>
      <c r="H28" s="9"/>
    </row>
    <row r="29" spans="1:11">
      <c r="B29" t="s">
        <v>995</v>
      </c>
      <c r="F29" s="8" t="s">
        <v>158</v>
      </c>
      <c r="G29" s="9"/>
      <c r="H29" s="9">
        <v>1</v>
      </c>
      <c r="I29" s="12">
        <v>750</v>
      </c>
      <c r="J29" s="12">
        <f>ROUND(H29*I29,2)</f>
        <v>750</v>
      </c>
      <c r="K29">
        <v>10</v>
      </c>
    </row>
    <row r="30" spans="1:11">
      <c r="A30" s="14"/>
      <c r="B30" s="14"/>
      <c r="C30" s="14"/>
      <c r="D30" s="14"/>
      <c r="E30" s="14"/>
      <c r="F30" s="14"/>
      <c r="G30" s="14"/>
      <c r="H30" s="45"/>
      <c r="I30" s="15"/>
      <c r="J30" s="16">
        <f>ROUND(SUM(J29),2)</f>
        <v>750</v>
      </c>
    </row>
    <row r="31" spans="1:11">
      <c r="A31" s="2" t="s">
        <v>286</v>
      </c>
      <c r="B31" s="2" t="str">
        <f>SANITARIAS!A10</f>
        <v>04.02.01</v>
      </c>
      <c r="C31" s="2" t="s">
        <v>998</v>
      </c>
      <c r="D31" s="2"/>
      <c r="H31" s="9"/>
    </row>
    <row r="32" spans="1:11">
      <c r="A32" s="2" t="s">
        <v>287</v>
      </c>
      <c r="B32" s="2" t="s">
        <v>422</v>
      </c>
      <c r="C32" s="4" t="s">
        <v>289</v>
      </c>
      <c r="D32" s="5">
        <v>3</v>
      </c>
      <c r="E32" s="4" t="s">
        <v>290</v>
      </c>
      <c r="F32" s="5">
        <f>D32</f>
        <v>3</v>
      </c>
      <c r="G32" s="2" t="s">
        <v>291</v>
      </c>
      <c r="H32" s="9"/>
      <c r="I32" s="4" t="s">
        <v>223</v>
      </c>
      <c r="J32" s="6">
        <f>J38+J44+J47</f>
        <v>131.72999999999999</v>
      </c>
    </row>
    <row r="33" spans="1:11">
      <c r="A33" s="2" t="s">
        <v>292</v>
      </c>
      <c r="B33" s="2" t="s">
        <v>293</v>
      </c>
      <c r="F33" s="4" t="s">
        <v>127</v>
      </c>
      <c r="G33" s="4" t="s">
        <v>294</v>
      </c>
      <c r="H33" s="314" t="s">
        <v>295</v>
      </c>
      <c r="I33" s="4" t="s">
        <v>296</v>
      </c>
      <c r="J33" s="4" t="s">
        <v>297</v>
      </c>
    </row>
    <row r="34" spans="1:11">
      <c r="B34" s="7" t="s">
        <v>298</v>
      </c>
      <c r="H34" s="9"/>
    </row>
    <row r="35" spans="1:11">
      <c r="B35" t="s">
        <v>659</v>
      </c>
      <c r="F35" s="8" t="s">
        <v>300</v>
      </c>
      <c r="G35" s="9">
        <v>0.1</v>
      </c>
      <c r="H35" s="9">
        <f>ROUND(G35*8/$D$32,4)</f>
        <v>0.26669999999999999</v>
      </c>
      <c r="I35" s="12">
        <v>34.729999999999997</v>
      </c>
      <c r="J35" s="12">
        <f>ROUND(H35*I35,2)</f>
        <v>9.26</v>
      </c>
      <c r="K35">
        <v>47</v>
      </c>
    </row>
    <row r="36" spans="1:11">
      <c r="B36" t="s">
        <v>299</v>
      </c>
      <c r="F36" s="8" t="s">
        <v>300</v>
      </c>
      <c r="G36" s="9">
        <v>1</v>
      </c>
      <c r="H36" s="9">
        <f t="shared" ref="H36:H37" si="0">ROUND(G36*8/$D$32,4)</f>
        <v>2.6667000000000001</v>
      </c>
      <c r="I36" s="12">
        <v>28.94</v>
      </c>
      <c r="J36" s="12">
        <f t="shared" ref="J36:J37" si="1">ROUND(H36*I36,2)</f>
        <v>77.17</v>
      </c>
      <c r="K36">
        <v>47</v>
      </c>
    </row>
    <row r="37" spans="1:11">
      <c r="B37" t="s">
        <v>302</v>
      </c>
      <c r="F37" s="8" t="s">
        <v>300</v>
      </c>
      <c r="G37" s="9">
        <v>0.5</v>
      </c>
      <c r="H37" s="9">
        <f t="shared" si="0"/>
        <v>1.3332999999999999</v>
      </c>
      <c r="I37">
        <v>20.51</v>
      </c>
      <c r="J37" s="12">
        <f t="shared" si="1"/>
        <v>27.35</v>
      </c>
      <c r="K37">
        <v>47</v>
      </c>
    </row>
    <row r="38" spans="1:11">
      <c r="F38" s="8"/>
      <c r="G38" s="9"/>
      <c r="H38" s="9"/>
      <c r="J38" s="6">
        <f>ROUND(SUM(J35:J37),2)</f>
        <v>113.78</v>
      </c>
    </row>
    <row r="39" spans="1:11">
      <c r="B39" s="7" t="s">
        <v>662</v>
      </c>
      <c r="F39" s="8"/>
      <c r="G39" s="9"/>
      <c r="H39" s="9"/>
      <c r="J39" s="12"/>
    </row>
    <row r="40" spans="1:11">
      <c r="B40" t="s">
        <v>1028</v>
      </c>
      <c r="F40" s="8" t="s">
        <v>447</v>
      </c>
      <c r="H40" s="9">
        <v>0.03</v>
      </c>
      <c r="I40">
        <v>189.66</v>
      </c>
      <c r="J40" s="12">
        <f>ROUND(H40*I40,2)</f>
        <v>5.69</v>
      </c>
      <c r="K40">
        <v>30</v>
      </c>
    </row>
    <row r="41" spans="1:11">
      <c r="B41" t="s">
        <v>1029</v>
      </c>
      <c r="F41" s="8" t="s">
        <v>340</v>
      </c>
      <c r="H41" s="9">
        <v>0.41199999999999998</v>
      </c>
      <c r="I41">
        <v>11.27</v>
      </c>
      <c r="J41" s="12">
        <f>ROUND(H41*I41,2)</f>
        <v>4.6399999999999997</v>
      </c>
      <c r="K41">
        <v>72</v>
      </c>
    </row>
    <row r="42" spans="1:11">
      <c r="B42" t="s">
        <v>1030</v>
      </c>
      <c r="F42" s="8" t="s">
        <v>340</v>
      </c>
      <c r="H42" s="9">
        <v>2</v>
      </c>
      <c r="I42" s="12">
        <v>1.19</v>
      </c>
      <c r="J42" s="12">
        <f>ROUND(H42*I42,2)</f>
        <v>2.38</v>
      </c>
      <c r="K42">
        <v>72</v>
      </c>
    </row>
    <row r="43" spans="1:11">
      <c r="B43" t="s">
        <v>1031</v>
      </c>
      <c r="F43" s="8" t="s">
        <v>340</v>
      </c>
      <c r="H43" s="9">
        <v>1</v>
      </c>
      <c r="I43" s="12">
        <v>1.83</v>
      </c>
      <c r="J43" s="12">
        <f>ROUND(H43*I43,2)</f>
        <v>1.83</v>
      </c>
      <c r="K43">
        <v>72</v>
      </c>
    </row>
    <row r="44" spans="1:11">
      <c r="F44" s="8"/>
      <c r="H44" s="9"/>
      <c r="I44" s="12"/>
      <c r="J44" s="6">
        <f>ROUND(SUM(J40:J43),2)</f>
        <v>14.54</v>
      </c>
    </row>
    <row r="45" spans="1:11">
      <c r="B45" s="7" t="s">
        <v>318</v>
      </c>
      <c r="H45" s="9"/>
    </row>
    <row r="46" spans="1:11">
      <c r="B46" t="s">
        <v>319</v>
      </c>
      <c r="F46" s="8" t="s">
        <v>320</v>
      </c>
      <c r="H46" s="9">
        <v>3</v>
      </c>
      <c r="I46" s="12">
        <f>J38</f>
        <v>113.78</v>
      </c>
      <c r="J46" s="12">
        <f>ROUND(H46%*I46,2)</f>
        <v>3.41</v>
      </c>
      <c r="K46">
        <v>37</v>
      </c>
    </row>
    <row r="47" spans="1:11">
      <c r="A47" s="14"/>
      <c r="B47" s="14"/>
      <c r="C47" s="14"/>
      <c r="D47" s="14"/>
      <c r="E47" s="14"/>
      <c r="F47" s="14"/>
      <c r="G47" s="14"/>
      <c r="H47" s="45"/>
      <c r="I47" s="15"/>
      <c r="J47" s="16">
        <f>ROUND(SUM(J46),2)</f>
        <v>3.41</v>
      </c>
    </row>
    <row r="48" spans="1:11">
      <c r="H48" s="9"/>
    </row>
    <row r="49" spans="1:11">
      <c r="A49" s="2" t="s">
        <v>286</v>
      </c>
      <c r="B49" s="2" t="str">
        <f>SANITARIAS!A11</f>
        <v>04.02.02</v>
      </c>
      <c r="C49" s="2" t="s">
        <v>1000</v>
      </c>
      <c r="D49" s="2"/>
      <c r="H49" s="9"/>
    </row>
    <row r="50" spans="1:11">
      <c r="A50" s="2" t="s">
        <v>287</v>
      </c>
      <c r="B50" s="2" t="s">
        <v>422</v>
      </c>
      <c r="C50" s="4" t="s">
        <v>289</v>
      </c>
      <c r="D50" s="5">
        <v>2</v>
      </c>
      <c r="E50" s="4" t="s">
        <v>290</v>
      </c>
      <c r="F50" s="5">
        <f>D50</f>
        <v>2</v>
      </c>
      <c r="G50" s="2" t="s">
        <v>291</v>
      </c>
      <c r="H50" s="9"/>
      <c r="I50" s="4" t="s">
        <v>223</v>
      </c>
      <c r="J50" s="6">
        <f>J56+J63+J66</f>
        <v>210.6</v>
      </c>
    </row>
    <row r="51" spans="1:11">
      <c r="A51" s="2" t="s">
        <v>292</v>
      </c>
      <c r="B51" s="2" t="s">
        <v>293</v>
      </c>
      <c r="F51" s="4" t="s">
        <v>127</v>
      </c>
      <c r="G51" s="4" t="s">
        <v>294</v>
      </c>
      <c r="H51" s="314" t="s">
        <v>295</v>
      </c>
      <c r="I51" s="4" t="s">
        <v>296</v>
      </c>
      <c r="J51" s="4" t="s">
        <v>297</v>
      </c>
    </row>
    <row r="52" spans="1:11">
      <c r="B52" s="7" t="s">
        <v>298</v>
      </c>
      <c r="H52" s="9"/>
    </row>
    <row r="53" spans="1:11">
      <c r="B53" t="s">
        <v>659</v>
      </c>
      <c r="F53" s="8" t="s">
        <v>300</v>
      </c>
      <c r="G53" s="9">
        <v>0.1</v>
      </c>
      <c r="H53" s="9">
        <f>ROUND(G53*8/$D$50,4)</f>
        <v>0.4</v>
      </c>
      <c r="I53" s="12">
        <v>34.729999999999997</v>
      </c>
      <c r="J53" s="12">
        <f>ROUND(H53*I53,2)</f>
        <v>13.89</v>
      </c>
      <c r="K53">
        <v>47</v>
      </c>
    </row>
    <row r="54" spans="1:11">
      <c r="B54" t="s">
        <v>299</v>
      </c>
      <c r="F54" s="8" t="s">
        <v>300</v>
      </c>
      <c r="G54" s="9">
        <v>1</v>
      </c>
      <c r="H54" s="9">
        <f t="shared" ref="H54:H55" si="2">ROUND(G54*8/$D$50,4)</f>
        <v>4</v>
      </c>
      <c r="I54" s="12">
        <v>28.94</v>
      </c>
      <c r="J54" s="12">
        <f t="shared" ref="J54:J55" si="3">ROUND(H54*I54,2)</f>
        <v>115.76</v>
      </c>
      <c r="K54">
        <v>47</v>
      </c>
    </row>
    <row r="55" spans="1:11">
      <c r="B55" t="s">
        <v>302</v>
      </c>
      <c r="F55" s="8" t="s">
        <v>300</v>
      </c>
      <c r="G55" s="9">
        <v>0.5</v>
      </c>
      <c r="H55" s="9">
        <f t="shared" si="2"/>
        <v>2</v>
      </c>
      <c r="I55" s="12">
        <v>20.51</v>
      </c>
      <c r="J55" s="12">
        <f t="shared" si="3"/>
        <v>41.02</v>
      </c>
      <c r="K55">
        <v>47</v>
      </c>
    </row>
    <row r="56" spans="1:11">
      <c r="F56" s="8"/>
      <c r="G56" s="9"/>
      <c r="H56" s="9"/>
      <c r="I56" s="12"/>
      <c r="J56" s="6">
        <f>ROUND(SUM(J53:J55),2)</f>
        <v>170.67</v>
      </c>
    </row>
    <row r="57" spans="1:11">
      <c r="B57" s="7" t="s">
        <v>662</v>
      </c>
      <c r="F57" s="8"/>
      <c r="G57" s="9"/>
      <c r="H57" s="9"/>
      <c r="I57" s="12"/>
      <c r="J57" s="12"/>
    </row>
    <row r="58" spans="1:11">
      <c r="B58" t="s">
        <v>1032</v>
      </c>
      <c r="F58" s="8" t="s">
        <v>447</v>
      </c>
      <c r="H58" s="9">
        <v>0.04</v>
      </c>
      <c r="I58" s="12">
        <v>400.54</v>
      </c>
      <c r="J58" s="12">
        <f>ROUND(H58*I58,2)</f>
        <v>16.02</v>
      </c>
      <c r="K58">
        <v>30</v>
      </c>
    </row>
    <row r="59" spans="1:11">
      <c r="B59" t="s">
        <v>1033</v>
      </c>
      <c r="F59" s="8" t="s">
        <v>340</v>
      </c>
      <c r="H59" s="9">
        <v>0.5</v>
      </c>
      <c r="I59" s="12">
        <v>26.1</v>
      </c>
      <c r="J59" s="12">
        <f t="shared" ref="J59:J62" si="4">ROUND(H59*I59,2)</f>
        <v>13.05</v>
      </c>
      <c r="K59">
        <v>72</v>
      </c>
    </row>
    <row r="60" spans="1:11">
      <c r="B60" t="s">
        <v>1034</v>
      </c>
      <c r="F60" s="8" t="s">
        <v>340</v>
      </c>
      <c r="H60" s="9">
        <v>1</v>
      </c>
      <c r="I60" s="12">
        <v>1</v>
      </c>
      <c r="J60" s="12">
        <f t="shared" si="4"/>
        <v>1</v>
      </c>
      <c r="K60">
        <v>72</v>
      </c>
    </row>
    <row r="61" spans="1:11">
      <c r="B61" t="s">
        <v>1035</v>
      </c>
      <c r="F61" s="8" t="s">
        <v>340</v>
      </c>
      <c r="H61" s="9">
        <v>2</v>
      </c>
      <c r="I61" s="12">
        <v>1.27</v>
      </c>
      <c r="J61" s="12">
        <f t="shared" si="4"/>
        <v>2.54</v>
      </c>
      <c r="K61">
        <v>72</v>
      </c>
    </row>
    <row r="62" spans="1:11">
      <c r="B62" t="s">
        <v>1036</v>
      </c>
      <c r="F62" s="8" t="s">
        <v>340</v>
      </c>
      <c r="H62" s="9">
        <v>1</v>
      </c>
      <c r="I62" s="50">
        <v>2.2000000000000002</v>
      </c>
      <c r="J62" s="12">
        <f t="shared" si="4"/>
        <v>2.2000000000000002</v>
      </c>
      <c r="K62">
        <v>72</v>
      </c>
    </row>
    <row r="63" spans="1:11">
      <c r="F63" s="8"/>
      <c r="H63" s="9"/>
      <c r="I63" s="12"/>
      <c r="J63" s="6">
        <f>ROUND(SUM(J58:J62),2)</f>
        <v>34.81</v>
      </c>
    </row>
    <row r="64" spans="1:11">
      <c r="B64" s="7" t="s">
        <v>318</v>
      </c>
      <c r="H64" s="9"/>
    </row>
    <row r="65" spans="1:11">
      <c r="B65" t="s">
        <v>319</v>
      </c>
      <c r="F65" s="8" t="s">
        <v>320</v>
      </c>
      <c r="H65" s="9">
        <v>3</v>
      </c>
      <c r="I65" s="12">
        <f>J56</f>
        <v>170.67</v>
      </c>
      <c r="J65" s="12">
        <f>ROUND(H65%*I65,2)</f>
        <v>5.12</v>
      </c>
      <c r="K65">
        <v>37</v>
      </c>
    </row>
    <row r="66" spans="1:11">
      <c r="A66" s="14"/>
      <c r="B66" s="14"/>
      <c r="C66" s="14"/>
      <c r="D66" s="14"/>
      <c r="E66" s="14"/>
      <c r="F66" s="14"/>
      <c r="G66" s="14"/>
      <c r="H66" s="45"/>
      <c r="I66" s="15"/>
      <c r="J66" s="16">
        <f>ROUND(SUM(J65),2)</f>
        <v>5.12</v>
      </c>
    </row>
    <row r="67" spans="1:11">
      <c r="H67" s="9"/>
    </row>
    <row r="68" spans="1:11">
      <c r="A68" s="2" t="s">
        <v>286</v>
      </c>
      <c r="B68" s="2" t="str">
        <f>SANITARIAS!A13</f>
        <v>04.03.01</v>
      </c>
      <c r="C68" s="2" t="s">
        <v>1003</v>
      </c>
      <c r="D68" s="2"/>
      <c r="H68" s="9"/>
    </row>
    <row r="69" spans="1:11">
      <c r="A69" s="2" t="s">
        <v>287</v>
      </c>
      <c r="B69" s="2" t="s">
        <v>341</v>
      </c>
      <c r="C69" s="4" t="s">
        <v>289</v>
      </c>
      <c r="D69" s="5">
        <v>1</v>
      </c>
      <c r="E69" s="4" t="s">
        <v>290</v>
      </c>
      <c r="F69" s="5">
        <f>D69</f>
        <v>1</v>
      </c>
      <c r="G69" s="2" t="s">
        <v>291</v>
      </c>
      <c r="H69" s="9"/>
      <c r="I69" s="4" t="s">
        <v>163</v>
      </c>
      <c r="J69" s="6">
        <f>J73</f>
        <v>200</v>
      </c>
    </row>
    <row r="70" spans="1:11">
      <c r="A70" s="2" t="s">
        <v>292</v>
      </c>
      <c r="B70" s="2" t="s">
        <v>293</v>
      </c>
      <c r="F70" s="4" t="s">
        <v>127</v>
      </c>
      <c r="G70" s="4" t="s">
        <v>294</v>
      </c>
      <c r="H70" s="314" t="s">
        <v>295</v>
      </c>
      <c r="I70" s="4" t="s">
        <v>296</v>
      </c>
      <c r="J70" s="4" t="s">
        <v>297</v>
      </c>
    </row>
    <row r="71" spans="1:11">
      <c r="B71" s="7" t="s">
        <v>303</v>
      </c>
      <c r="H71" s="9"/>
    </row>
    <row r="72" spans="1:11">
      <c r="B72" t="s">
        <v>1003</v>
      </c>
      <c r="F72" s="8" t="s">
        <v>163</v>
      </c>
      <c r="G72" s="9"/>
      <c r="H72" s="9">
        <v>1</v>
      </c>
      <c r="I72" s="12">
        <v>200</v>
      </c>
      <c r="J72" s="12">
        <f>ROUND(H72*I72,2)</f>
        <v>200</v>
      </c>
      <c r="K72">
        <v>10</v>
      </c>
    </row>
    <row r="73" spans="1:11">
      <c r="A73" s="14"/>
      <c r="B73" s="14"/>
      <c r="C73" s="14"/>
      <c r="D73" s="14"/>
      <c r="E73" s="14"/>
      <c r="F73" s="14"/>
      <c r="G73" s="14"/>
      <c r="H73" s="45"/>
      <c r="I73" s="15"/>
      <c r="J73" s="16">
        <f>ROUND(SUM(J72),2)</f>
        <v>200</v>
      </c>
    </row>
    <row r="74" spans="1:11">
      <c r="H74" s="9"/>
    </row>
    <row r="75" spans="1:11">
      <c r="A75" s="2" t="s">
        <v>286</v>
      </c>
      <c r="B75" s="2" t="str">
        <f>SANITARIAS!A15</f>
        <v>04.04.01</v>
      </c>
      <c r="C75" s="2" t="s">
        <v>1004</v>
      </c>
      <c r="D75" s="2"/>
      <c r="H75" s="9"/>
    </row>
    <row r="76" spans="1:11">
      <c r="A76" s="2" t="s">
        <v>287</v>
      </c>
      <c r="B76" s="2" t="s">
        <v>341</v>
      </c>
      <c r="C76" s="4" t="s">
        <v>289</v>
      </c>
      <c r="D76" s="5">
        <v>5</v>
      </c>
      <c r="E76" s="4" t="s">
        <v>290</v>
      </c>
      <c r="F76" s="5">
        <f>D76</f>
        <v>5</v>
      </c>
      <c r="G76" s="2" t="s">
        <v>291</v>
      </c>
      <c r="H76" s="9"/>
      <c r="I76" s="4" t="s">
        <v>163</v>
      </c>
      <c r="J76" s="6">
        <f>J82+J85+J88</f>
        <v>537.22</v>
      </c>
    </row>
    <row r="77" spans="1:11">
      <c r="A77" s="2" t="s">
        <v>292</v>
      </c>
      <c r="B77" s="2" t="s">
        <v>293</v>
      </c>
      <c r="F77" s="4" t="s">
        <v>127</v>
      </c>
      <c r="G77" s="4" t="s">
        <v>294</v>
      </c>
      <c r="H77" s="314" t="s">
        <v>295</v>
      </c>
      <c r="I77" s="4" t="s">
        <v>296</v>
      </c>
      <c r="J77" s="4" t="s">
        <v>297</v>
      </c>
    </row>
    <row r="78" spans="1:11">
      <c r="B78" s="7" t="s">
        <v>298</v>
      </c>
      <c r="H78" s="9"/>
    </row>
    <row r="79" spans="1:11">
      <c r="B79" t="s">
        <v>659</v>
      </c>
      <c r="F79" s="8" t="s">
        <v>300</v>
      </c>
      <c r="G79" s="9">
        <v>0.1</v>
      </c>
      <c r="H79" s="9">
        <f>ROUND(G79*8/$D$76,4)</f>
        <v>0.16</v>
      </c>
      <c r="I79" s="12">
        <v>34.729999999999997</v>
      </c>
      <c r="J79" s="12">
        <f>ROUND(H79*I79,2)</f>
        <v>5.56</v>
      </c>
      <c r="K79">
        <v>47</v>
      </c>
    </row>
    <row r="80" spans="1:11">
      <c r="B80" t="s">
        <v>299</v>
      </c>
      <c r="F80" s="8" t="s">
        <v>300</v>
      </c>
      <c r="G80" s="9">
        <v>1</v>
      </c>
      <c r="H80" s="9">
        <f>ROUND(G80*8/$D$76,4)</f>
        <v>1.6</v>
      </c>
      <c r="I80" s="12">
        <v>28.94</v>
      </c>
      <c r="J80" s="12">
        <f t="shared" ref="J80:J81" si="5">ROUND(H80*I80,2)</f>
        <v>46.3</v>
      </c>
      <c r="K80">
        <v>47</v>
      </c>
    </row>
    <row r="81" spans="1:14">
      <c r="B81" t="s">
        <v>302</v>
      </c>
      <c r="F81" s="8" t="s">
        <v>300</v>
      </c>
      <c r="G81" s="9">
        <v>1</v>
      </c>
      <c r="H81" s="9">
        <f>ROUND(G81*8/$D$76,4)</f>
        <v>1.6</v>
      </c>
      <c r="I81">
        <v>20.51</v>
      </c>
      <c r="J81" s="12">
        <f t="shared" si="5"/>
        <v>32.82</v>
      </c>
      <c r="K81">
        <v>47</v>
      </c>
    </row>
    <row r="82" spans="1:14">
      <c r="F82" s="8"/>
      <c r="G82" s="9"/>
      <c r="H82" s="9"/>
      <c r="J82" s="6">
        <f>ROUND(SUM(J79:J81),2)</f>
        <v>84.68</v>
      </c>
    </row>
    <row r="83" spans="1:14">
      <c r="B83" s="7" t="s">
        <v>662</v>
      </c>
      <c r="F83" s="8"/>
      <c r="G83" s="9"/>
      <c r="H83" s="9"/>
      <c r="J83" s="12"/>
    </row>
    <row r="84" spans="1:14">
      <c r="B84" t="s">
        <v>1037</v>
      </c>
      <c r="F84" s="8" t="s">
        <v>158</v>
      </c>
      <c r="H84" s="9">
        <v>1</v>
      </c>
      <c r="I84" s="50">
        <v>450</v>
      </c>
      <c r="J84" s="12">
        <f>ROUND(H84*I84,2)</f>
        <v>450</v>
      </c>
      <c r="K84">
        <v>39</v>
      </c>
    </row>
    <row r="85" spans="1:14">
      <c r="F85" s="8"/>
      <c r="H85" s="9"/>
      <c r="I85" s="12"/>
      <c r="J85" s="6">
        <f>ROUND(SUM(J84),2)</f>
        <v>450</v>
      </c>
    </row>
    <row r="86" spans="1:14">
      <c r="B86" s="7" t="s">
        <v>318</v>
      </c>
      <c r="H86" s="9"/>
    </row>
    <row r="87" spans="1:14">
      <c r="B87" t="s">
        <v>319</v>
      </c>
      <c r="F87" s="8" t="s">
        <v>320</v>
      </c>
      <c r="H87" s="9">
        <v>3</v>
      </c>
      <c r="I87" s="12">
        <f>J82</f>
        <v>84.68</v>
      </c>
      <c r="J87" s="12">
        <f>ROUND(H87%*I87,2)</f>
        <v>2.54</v>
      </c>
      <c r="K87">
        <v>37</v>
      </c>
    </row>
    <row r="88" spans="1:14">
      <c r="A88" s="14"/>
      <c r="B88" s="14"/>
      <c r="C88" s="14"/>
      <c r="D88" s="14"/>
      <c r="E88" s="14"/>
      <c r="F88" s="14"/>
      <c r="G88" s="14"/>
      <c r="H88" s="45"/>
      <c r="I88" s="15"/>
      <c r="J88" s="16">
        <f>ROUND(SUM(J87:J87),2)</f>
        <v>2.54</v>
      </c>
    </row>
    <row r="89" spans="1:14">
      <c r="F89" s="8"/>
      <c r="H89" s="9"/>
      <c r="I89" s="12"/>
      <c r="J89" s="12"/>
    </row>
    <row r="90" spans="1:14">
      <c r="A90" s="2" t="s">
        <v>286</v>
      </c>
      <c r="B90" s="2" t="str">
        <f>SANITARIAS!A17</f>
        <v>04.05.01</v>
      </c>
      <c r="C90" s="2" t="s">
        <v>1008</v>
      </c>
      <c r="D90" s="2"/>
      <c r="H90" s="9"/>
    </row>
    <row r="91" spans="1:14">
      <c r="A91" s="2" t="s">
        <v>287</v>
      </c>
      <c r="B91" s="2" t="s">
        <v>422</v>
      </c>
      <c r="C91" s="4" t="s">
        <v>289</v>
      </c>
      <c r="D91" s="5">
        <v>4</v>
      </c>
      <c r="E91" s="4" t="s">
        <v>290</v>
      </c>
      <c r="F91" s="5">
        <f>D91</f>
        <v>4</v>
      </c>
      <c r="G91" s="2" t="s">
        <v>291</v>
      </c>
      <c r="H91" s="9"/>
      <c r="I91" s="4" t="s">
        <v>223</v>
      </c>
      <c r="J91" s="6">
        <f>J97+J102+J105</f>
        <v>158.15</v>
      </c>
      <c r="N91" s="2"/>
    </row>
    <row r="92" spans="1:14">
      <c r="A92" s="2" t="s">
        <v>292</v>
      </c>
      <c r="B92" s="2" t="s">
        <v>293</v>
      </c>
      <c r="F92" s="4" t="s">
        <v>127</v>
      </c>
      <c r="G92" s="4" t="s">
        <v>294</v>
      </c>
      <c r="H92" s="314" t="s">
        <v>295</v>
      </c>
      <c r="I92" s="4" t="s">
        <v>296</v>
      </c>
      <c r="J92" s="4" t="s">
        <v>297</v>
      </c>
      <c r="M92" s="2"/>
      <c r="N92" s="2"/>
    </row>
    <row r="93" spans="1:14">
      <c r="B93" s="7" t="s">
        <v>298</v>
      </c>
      <c r="H93" s="9"/>
      <c r="N93" s="2"/>
    </row>
    <row r="94" spans="1:14">
      <c r="B94" t="s">
        <v>659</v>
      </c>
      <c r="F94" s="8" t="s">
        <v>300</v>
      </c>
      <c r="G94" s="9">
        <v>0.1</v>
      </c>
      <c r="H94" s="9">
        <f>ROUND(G94*8/$D$91,4)</f>
        <v>0.2</v>
      </c>
      <c r="I94" s="12">
        <v>34.729999999999997</v>
      </c>
      <c r="J94" s="12">
        <f>ROUND(H94*I94,2)</f>
        <v>6.95</v>
      </c>
      <c r="K94">
        <v>47</v>
      </c>
      <c r="N94" s="2"/>
    </row>
    <row r="95" spans="1:14">
      <c r="B95" t="s">
        <v>299</v>
      </c>
      <c r="F95" s="8" t="s">
        <v>300</v>
      </c>
      <c r="G95" s="9">
        <v>1</v>
      </c>
      <c r="H95" s="9">
        <f t="shared" ref="H95:H96" si="6">ROUND(G95*8/$D$91,4)</f>
        <v>2</v>
      </c>
      <c r="I95" s="12">
        <v>28.94</v>
      </c>
      <c r="J95" s="12">
        <f t="shared" ref="J95:J96" si="7">ROUND(H95*I95,2)</f>
        <v>57.88</v>
      </c>
      <c r="K95">
        <v>47</v>
      </c>
      <c r="M95" s="2"/>
      <c r="N95" s="2"/>
    </row>
    <row r="96" spans="1:14">
      <c r="B96" t="s">
        <v>302</v>
      </c>
      <c r="F96" s="8" t="s">
        <v>300</v>
      </c>
      <c r="G96" s="9">
        <v>1</v>
      </c>
      <c r="H96" s="9">
        <f t="shared" si="6"/>
        <v>2</v>
      </c>
      <c r="I96">
        <v>20.51</v>
      </c>
      <c r="J96" s="12">
        <f t="shared" si="7"/>
        <v>41.02</v>
      </c>
      <c r="K96">
        <v>47</v>
      </c>
      <c r="N96" s="2"/>
    </row>
    <row r="97" spans="1:14">
      <c r="F97" s="8"/>
      <c r="G97" s="9"/>
      <c r="H97" s="9"/>
      <c r="J97" s="6">
        <f>ROUND(SUM(J94:J96),2)</f>
        <v>105.85</v>
      </c>
      <c r="M97" s="2"/>
      <c r="N97" s="2"/>
    </row>
    <row r="98" spans="1:14">
      <c r="B98" s="7" t="s">
        <v>662</v>
      </c>
      <c r="F98" s="8"/>
      <c r="G98" s="9"/>
      <c r="H98" s="9"/>
      <c r="J98" s="12"/>
      <c r="N98" s="2"/>
    </row>
    <row r="99" spans="1:14">
      <c r="B99" t="s">
        <v>1038</v>
      </c>
      <c r="F99" s="8" t="s">
        <v>212</v>
      </c>
      <c r="H99" s="9">
        <v>3.2399999999999998E-2</v>
      </c>
      <c r="I99" s="50">
        <v>88.04</v>
      </c>
      <c r="J99" s="12">
        <f>ROUND(H99*I99,2)</f>
        <v>2.85</v>
      </c>
      <c r="K99">
        <v>5</v>
      </c>
      <c r="M99" s="2"/>
      <c r="N99" s="2"/>
    </row>
    <row r="100" spans="1:14">
      <c r="B100" t="s">
        <v>1039</v>
      </c>
      <c r="F100" s="8" t="s">
        <v>212</v>
      </c>
      <c r="H100" s="9">
        <v>0.3</v>
      </c>
      <c r="I100" s="50">
        <v>19.239999999999998</v>
      </c>
      <c r="J100" s="12">
        <f t="shared" ref="J100:J101" si="8">ROUND(H100*I100,2)</f>
        <v>5.77</v>
      </c>
      <c r="K100">
        <v>72</v>
      </c>
      <c r="N100" s="2"/>
    </row>
    <row r="101" spans="1:14">
      <c r="B101" t="s">
        <v>1040</v>
      </c>
      <c r="F101" s="8" t="s">
        <v>158</v>
      </c>
      <c r="H101" s="9">
        <v>2</v>
      </c>
      <c r="I101" s="50">
        <v>20.25</v>
      </c>
      <c r="J101" s="12">
        <f t="shared" si="8"/>
        <v>40.5</v>
      </c>
      <c r="K101">
        <v>72</v>
      </c>
    </row>
    <row r="102" spans="1:14">
      <c r="F102" s="8"/>
      <c r="H102" s="9"/>
      <c r="I102" s="12"/>
      <c r="J102" s="6">
        <f>ROUND(SUM(J99:J101),2)</f>
        <v>49.12</v>
      </c>
    </row>
    <row r="103" spans="1:14">
      <c r="B103" s="7" t="s">
        <v>318</v>
      </c>
      <c r="H103" s="9"/>
    </row>
    <row r="104" spans="1:14">
      <c r="B104" t="s">
        <v>319</v>
      </c>
      <c r="F104" s="8" t="s">
        <v>320</v>
      </c>
      <c r="H104" s="9">
        <v>3</v>
      </c>
      <c r="I104" s="12">
        <f>J97</f>
        <v>105.85</v>
      </c>
      <c r="J104" s="12">
        <f>ROUND(H104%*I104,2)</f>
        <v>3.18</v>
      </c>
      <c r="K104">
        <v>37</v>
      </c>
    </row>
    <row r="105" spans="1:14">
      <c r="A105" s="14"/>
      <c r="B105" s="14"/>
      <c r="C105" s="14"/>
      <c r="D105" s="14"/>
      <c r="E105" s="14"/>
      <c r="F105" s="14"/>
      <c r="G105" s="14"/>
      <c r="H105" s="45"/>
      <c r="I105" s="15"/>
      <c r="J105" s="16">
        <f>ROUND(SUM(J104:J104),2)</f>
        <v>3.18</v>
      </c>
    </row>
    <row r="106" spans="1:14">
      <c r="H106" s="9"/>
    </row>
    <row r="107" spans="1:14">
      <c r="A107" s="2" t="s">
        <v>286</v>
      </c>
      <c r="B107" s="2" t="str">
        <f>SANITARIAS!A19</f>
        <v>04.06.01</v>
      </c>
      <c r="C107" s="2" t="s">
        <v>1041</v>
      </c>
      <c r="D107" s="2"/>
      <c r="H107" s="9"/>
    </row>
    <row r="108" spans="1:14">
      <c r="A108" s="2" t="s">
        <v>287</v>
      </c>
      <c r="B108" s="2" t="s">
        <v>422</v>
      </c>
      <c r="C108" s="4" t="s">
        <v>289</v>
      </c>
      <c r="D108" s="5">
        <v>4</v>
      </c>
      <c r="E108" s="4" t="s">
        <v>290</v>
      </c>
      <c r="F108" s="5">
        <f>D108</f>
        <v>4</v>
      </c>
      <c r="G108" s="2" t="s">
        <v>291</v>
      </c>
      <c r="H108" s="9"/>
      <c r="I108" s="4" t="s">
        <v>223</v>
      </c>
      <c r="J108" s="6">
        <f>J114+J121+J124</f>
        <v>138.65</v>
      </c>
    </row>
    <row r="109" spans="1:14">
      <c r="A109" s="2" t="s">
        <v>292</v>
      </c>
      <c r="B109" s="2" t="s">
        <v>293</v>
      </c>
      <c r="F109" s="4" t="s">
        <v>127</v>
      </c>
      <c r="G109" s="4" t="s">
        <v>294</v>
      </c>
      <c r="H109" s="314" t="s">
        <v>295</v>
      </c>
      <c r="I109" s="4" t="s">
        <v>296</v>
      </c>
      <c r="J109" s="4" t="s">
        <v>297</v>
      </c>
    </row>
    <row r="110" spans="1:14">
      <c r="B110" s="7" t="s">
        <v>298</v>
      </c>
      <c r="H110" s="9"/>
    </row>
    <row r="111" spans="1:14">
      <c r="B111" t="s">
        <v>659</v>
      </c>
      <c r="F111" s="8" t="s">
        <v>300</v>
      </c>
      <c r="G111" s="9">
        <v>0.1</v>
      </c>
      <c r="H111" s="9">
        <f>ROUND(G111*8/$D$108,4)</f>
        <v>0.2</v>
      </c>
      <c r="I111" s="12">
        <v>34.729999999999997</v>
      </c>
      <c r="J111" s="12">
        <f>ROUND(H111*I111,2)</f>
        <v>6.95</v>
      </c>
      <c r="K111">
        <v>47</v>
      </c>
    </row>
    <row r="112" spans="1:14">
      <c r="B112" t="s">
        <v>299</v>
      </c>
      <c r="F112" s="8" t="s">
        <v>300</v>
      </c>
      <c r="G112" s="9">
        <v>1</v>
      </c>
      <c r="H112" s="9">
        <f t="shared" ref="H112:H113" si="9">ROUND(G112*8/$D$108,4)</f>
        <v>2</v>
      </c>
      <c r="I112" s="12">
        <v>28.94</v>
      </c>
      <c r="J112" s="12">
        <f t="shared" ref="J112:J113" si="10">ROUND(H112*I112,2)</f>
        <v>57.88</v>
      </c>
      <c r="K112">
        <v>47</v>
      </c>
    </row>
    <row r="113" spans="1:11">
      <c r="B113" t="s">
        <v>302</v>
      </c>
      <c r="F113" s="8" t="s">
        <v>300</v>
      </c>
      <c r="G113" s="9">
        <v>1</v>
      </c>
      <c r="H113" s="9">
        <f t="shared" si="9"/>
        <v>2</v>
      </c>
      <c r="I113">
        <v>20.51</v>
      </c>
      <c r="J113" s="12">
        <f t="shared" si="10"/>
        <v>41.02</v>
      </c>
      <c r="K113">
        <v>47</v>
      </c>
    </row>
    <row r="114" spans="1:11">
      <c r="F114" s="8"/>
      <c r="G114" s="9"/>
      <c r="H114" s="9"/>
      <c r="J114" s="6">
        <f>ROUND(SUM(J111:J113),2)</f>
        <v>105.85</v>
      </c>
    </row>
    <row r="115" spans="1:11">
      <c r="B115" s="7" t="s">
        <v>662</v>
      </c>
      <c r="F115" s="8"/>
      <c r="G115" s="9"/>
      <c r="H115" s="9"/>
      <c r="J115" s="12"/>
    </row>
    <row r="116" spans="1:11">
      <c r="B116" t="s">
        <v>1028</v>
      </c>
      <c r="F116" s="8" t="s">
        <v>447</v>
      </c>
      <c r="H116" s="9">
        <v>0.03</v>
      </c>
      <c r="I116">
        <v>189.66</v>
      </c>
      <c r="J116" s="12">
        <f>ROUND(H116*I116,2)</f>
        <v>5.69</v>
      </c>
      <c r="K116">
        <v>30</v>
      </c>
    </row>
    <row r="117" spans="1:11">
      <c r="B117" t="s">
        <v>1042</v>
      </c>
      <c r="F117" s="8" t="s">
        <v>340</v>
      </c>
      <c r="H117" s="9">
        <v>0.35</v>
      </c>
      <c r="I117">
        <v>16.53</v>
      </c>
      <c r="J117" s="12">
        <f t="shared" ref="J117:J120" si="11">ROUND(H117*I117,2)</f>
        <v>5.79</v>
      </c>
      <c r="K117">
        <v>72</v>
      </c>
    </row>
    <row r="118" spans="1:11">
      <c r="B118" t="s">
        <v>1043</v>
      </c>
      <c r="F118" s="8" t="s">
        <v>340</v>
      </c>
      <c r="H118" s="9">
        <v>1.03</v>
      </c>
      <c r="I118" s="12">
        <v>1.44</v>
      </c>
      <c r="J118" s="12">
        <f t="shared" si="11"/>
        <v>1.48</v>
      </c>
      <c r="K118">
        <v>72</v>
      </c>
    </row>
    <row r="119" spans="1:11">
      <c r="B119" t="s">
        <v>1044</v>
      </c>
      <c r="F119" s="8" t="s">
        <v>340</v>
      </c>
      <c r="H119" s="9">
        <v>1.03</v>
      </c>
      <c r="I119" s="12">
        <v>3.47</v>
      </c>
      <c r="J119" s="12">
        <f t="shared" si="11"/>
        <v>3.57</v>
      </c>
      <c r="K119">
        <v>72</v>
      </c>
    </row>
    <row r="120" spans="1:11">
      <c r="B120" t="s">
        <v>1045</v>
      </c>
      <c r="F120" s="8" t="s">
        <v>340</v>
      </c>
      <c r="H120" s="9">
        <v>1.03</v>
      </c>
      <c r="I120">
        <v>12.71</v>
      </c>
      <c r="J120" s="12">
        <f t="shared" si="11"/>
        <v>13.09</v>
      </c>
      <c r="K120">
        <v>72</v>
      </c>
    </row>
    <row r="121" spans="1:11">
      <c r="F121" s="8"/>
      <c r="H121" s="9"/>
      <c r="I121" s="12"/>
      <c r="J121" s="6">
        <f>ROUND(SUM(J116:J120),2)</f>
        <v>29.62</v>
      </c>
    </row>
    <row r="122" spans="1:11">
      <c r="B122" s="7" t="s">
        <v>318</v>
      </c>
      <c r="H122" s="9"/>
    </row>
    <row r="123" spans="1:11">
      <c r="B123" t="s">
        <v>319</v>
      </c>
      <c r="F123" s="8" t="s">
        <v>320</v>
      </c>
      <c r="H123" s="9">
        <v>3</v>
      </c>
      <c r="I123" s="12">
        <f>J114</f>
        <v>105.85</v>
      </c>
      <c r="J123" s="12">
        <f>ROUND(H123%*I123,2)</f>
        <v>3.18</v>
      </c>
      <c r="K123">
        <v>37</v>
      </c>
    </row>
    <row r="124" spans="1:11">
      <c r="A124" s="14"/>
      <c r="B124" s="14"/>
      <c r="C124" s="14"/>
      <c r="D124" s="14"/>
      <c r="E124" s="14"/>
      <c r="F124" s="14"/>
      <c r="G124" s="14"/>
      <c r="H124" s="45"/>
      <c r="I124" s="15"/>
      <c r="J124" s="16">
        <f>ROUND(SUM(J123),2)</f>
        <v>3.18</v>
      </c>
    </row>
    <row r="125" spans="1:11">
      <c r="A125" s="2"/>
      <c r="B125" s="2"/>
      <c r="C125" s="4"/>
      <c r="D125" s="5"/>
      <c r="E125" s="4"/>
      <c r="F125" s="5"/>
      <c r="G125" s="2"/>
      <c r="H125" s="9"/>
      <c r="I125" s="4"/>
      <c r="J125" s="6"/>
    </row>
    <row r="126" spans="1:11">
      <c r="A126" s="2" t="s">
        <v>286</v>
      </c>
      <c r="B126" s="2" t="str">
        <f>SANITARIAS!A20</f>
        <v>04.06.02</v>
      </c>
      <c r="C126" s="2" t="s">
        <v>1046</v>
      </c>
      <c r="D126" s="2"/>
      <c r="H126" s="9"/>
    </row>
    <row r="127" spans="1:11">
      <c r="A127" s="2" t="s">
        <v>287</v>
      </c>
      <c r="B127" s="2" t="s">
        <v>422</v>
      </c>
      <c r="C127" s="4" t="s">
        <v>289</v>
      </c>
      <c r="D127" s="5">
        <v>4</v>
      </c>
      <c r="E127" s="4" t="s">
        <v>290</v>
      </c>
      <c r="F127" s="5">
        <f>D127</f>
        <v>4</v>
      </c>
      <c r="G127" s="2" t="s">
        <v>291</v>
      </c>
      <c r="H127" s="9"/>
      <c r="I127" s="4" t="s">
        <v>223</v>
      </c>
      <c r="J127" s="6">
        <f>J133+J139+J142</f>
        <v>145.94</v>
      </c>
    </row>
    <row r="128" spans="1:11">
      <c r="A128" s="2" t="s">
        <v>292</v>
      </c>
      <c r="B128" s="2" t="s">
        <v>293</v>
      </c>
      <c r="F128" s="4" t="s">
        <v>127</v>
      </c>
      <c r="G128" s="4" t="s">
        <v>294</v>
      </c>
      <c r="H128" s="314" t="s">
        <v>295</v>
      </c>
      <c r="I128" s="4" t="s">
        <v>296</v>
      </c>
      <c r="J128" s="4" t="s">
        <v>297</v>
      </c>
    </row>
    <row r="129" spans="1:11">
      <c r="B129" s="7" t="s">
        <v>298</v>
      </c>
      <c r="H129" s="9"/>
    </row>
    <row r="130" spans="1:11">
      <c r="B130" t="s">
        <v>659</v>
      </c>
      <c r="F130" s="8" t="s">
        <v>300</v>
      </c>
      <c r="G130" s="9">
        <v>0.1</v>
      </c>
      <c r="H130" s="9">
        <f>ROUND(G130*8/$D$127,4)</f>
        <v>0.2</v>
      </c>
      <c r="I130" s="12">
        <v>34.729999999999997</v>
      </c>
      <c r="J130" s="12">
        <f>ROUND(H130*I130,2)</f>
        <v>6.95</v>
      </c>
      <c r="K130">
        <v>47</v>
      </c>
    </row>
    <row r="131" spans="1:11">
      <c r="B131" t="s">
        <v>299</v>
      </c>
      <c r="F131" s="8" t="s">
        <v>300</v>
      </c>
      <c r="G131" s="9">
        <v>1</v>
      </c>
      <c r="H131" s="9">
        <f t="shared" ref="H131:H132" si="12">ROUND(G131*8/$D$127,4)</f>
        <v>2</v>
      </c>
      <c r="I131" s="12">
        <v>28.94</v>
      </c>
      <c r="J131" s="12">
        <f t="shared" ref="J131:J132" si="13">ROUND(H131*I131,2)</f>
        <v>57.88</v>
      </c>
      <c r="K131">
        <v>47</v>
      </c>
    </row>
    <row r="132" spans="1:11">
      <c r="B132" t="s">
        <v>302</v>
      </c>
      <c r="F132" s="8" t="s">
        <v>300</v>
      </c>
      <c r="G132" s="9">
        <v>1</v>
      </c>
      <c r="H132" s="9">
        <f t="shared" si="12"/>
        <v>2</v>
      </c>
      <c r="I132">
        <v>20.51</v>
      </c>
      <c r="J132" s="12">
        <f t="shared" si="13"/>
        <v>41.02</v>
      </c>
      <c r="K132">
        <v>47</v>
      </c>
    </row>
    <row r="133" spans="1:11">
      <c r="F133" s="8"/>
      <c r="G133" s="9"/>
      <c r="H133" s="9"/>
      <c r="J133" s="6">
        <f>ROUND(SUM(J130:J132),2)</f>
        <v>105.85</v>
      </c>
    </row>
    <row r="134" spans="1:11">
      <c r="B134" s="7" t="s">
        <v>662</v>
      </c>
      <c r="F134" s="8"/>
      <c r="G134" s="9"/>
      <c r="H134" s="9"/>
      <c r="J134" s="12"/>
    </row>
    <row r="135" spans="1:11">
      <c r="B135" t="s">
        <v>1028</v>
      </c>
      <c r="F135" s="8" t="s">
        <v>447</v>
      </c>
      <c r="H135" s="9">
        <v>0.03</v>
      </c>
      <c r="I135">
        <v>189.66</v>
      </c>
      <c r="J135" s="12">
        <f>ROUND(H135*I135,2)</f>
        <v>5.69</v>
      </c>
      <c r="K135">
        <v>30</v>
      </c>
    </row>
    <row r="136" spans="1:11">
      <c r="B136" t="s">
        <v>1047</v>
      </c>
      <c r="F136" s="8" t="s">
        <v>340</v>
      </c>
      <c r="H136" s="9">
        <v>0.35</v>
      </c>
      <c r="I136">
        <v>29.12</v>
      </c>
      <c r="J136" s="12">
        <f t="shared" ref="J136:J138" si="14">ROUND(H136*I136,2)</f>
        <v>10.19</v>
      </c>
      <c r="K136">
        <v>72</v>
      </c>
    </row>
    <row r="137" spans="1:11">
      <c r="B137" t="s">
        <v>1048</v>
      </c>
      <c r="F137" s="8" t="s">
        <v>340</v>
      </c>
      <c r="H137" s="9">
        <v>1.03</v>
      </c>
      <c r="I137" s="12">
        <v>5.93</v>
      </c>
      <c r="J137" s="12">
        <f t="shared" si="14"/>
        <v>6.11</v>
      </c>
      <c r="K137">
        <v>72</v>
      </c>
    </row>
    <row r="138" spans="1:11">
      <c r="B138" t="s">
        <v>1049</v>
      </c>
      <c r="F138" s="8" t="s">
        <v>340</v>
      </c>
      <c r="H138" s="9">
        <v>1.03</v>
      </c>
      <c r="I138" s="12">
        <v>14.49</v>
      </c>
      <c r="J138" s="12">
        <f t="shared" si="14"/>
        <v>14.92</v>
      </c>
      <c r="K138">
        <v>72</v>
      </c>
    </row>
    <row r="139" spans="1:11">
      <c r="F139" s="8"/>
      <c r="H139" s="9"/>
      <c r="I139" s="12"/>
      <c r="J139" s="6">
        <f>ROUND(SUM(J135:J138),2)</f>
        <v>36.909999999999997</v>
      </c>
    </row>
    <row r="140" spans="1:11">
      <c r="B140" s="7" t="s">
        <v>318</v>
      </c>
      <c r="H140" s="9"/>
    </row>
    <row r="141" spans="1:11">
      <c r="B141" t="s">
        <v>319</v>
      </c>
      <c r="F141" s="8" t="s">
        <v>320</v>
      </c>
      <c r="H141" s="9">
        <v>3</v>
      </c>
      <c r="I141" s="12">
        <f>J133</f>
        <v>105.85</v>
      </c>
      <c r="J141" s="12">
        <f>ROUND(H141%*I141,2)</f>
        <v>3.18</v>
      </c>
      <c r="K141">
        <v>37</v>
      </c>
    </row>
    <row r="142" spans="1:11">
      <c r="A142" s="14"/>
      <c r="B142" s="14"/>
      <c r="C142" s="14"/>
      <c r="D142" s="14"/>
      <c r="E142" s="14"/>
      <c r="F142" s="14"/>
      <c r="G142" s="14"/>
      <c r="H142" s="45"/>
      <c r="I142" s="15"/>
      <c r="J142" s="16">
        <f>ROUND(SUM(J141),2)</f>
        <v>3.18</v>
      </c>
    </row>
    <row r="143" spans="1:11">
      <c r="H143" s="9"/>
    </row>
    <row r="144" spans="1:11">
      <c r="A144" s="2" t="s">
        <v>286</v>
      </c>
      <c r="B144" s="2" t="str">
        <f>SANITARIAS!A22</f>
        <v>04.07.01</v>
      </c>
      <c r="C144" s="2" t="s">
        <v>1050</v>
      </c>
      <c r="D144" s="2"/>
      <c r="H144" s="9"/>
    </row>
    <row r="145" spans="1:11">
      <c r="A145" s="2" t="s">
        <v>287</v>
      </c>
      <c r="B145" s="2" t="s">
        <v>422</v>
      </c>
      <c r="C145" s="4" t="s">
        <v>289</v>
      </c>
      <c r="D145" s="5">
        <v>4</v>
      </c>
      <c r="E145" s="4" t="s">
        <v>290</v>
      </c>
      <c r="F145" s="5">
        <f>D145</f>
        <v>4</v>
      </c>
      <c r="G145" s="2" t="s">
        <v>291</v>
      </c>
      <c r="H145" s="9"/>
      <c r="I145" s="4" t="s">
        <v>223</v>
      </c>
      <c r="J145" s="6">
        <f>J151+J157+J160</f>
        <v>141.07999999999998</v>
      </c>
    </row>
    <row r="146" spans="1:11">
      <c r="A146" s="2" t="s">
        <v>292</v>
      </c>
      <c r="B146" s="2" t="s">
        <v>293</v>
      </c>
      <c r="F146" s="4" t="s">
        <v>127</v>
      </c>
      <c r="G146" s="4" t="s">
        <v>294</v>
      </c>
      <c r="H146" s="314" t="s">
        <v>295</v>
      </c>
      <c r="I146" s="4" t="s">
        <v>296</v>
      </c>
      <c r="J146" s="4" t="s">
        <v>297</v>
      </c>
    </row>
    <row r="147" spans="1:11">
      <c r="B147" s="7" t="s">
        <v>298</v>
      </c>
      <c r="H147" s="9"/>
    </row>
    <row r="148" spans="1:11">
      <c r="B148" t="s">
        <v>659</v>
      </c>
      <c r="F148" s="8" t="s">
        <v>300</v>
      </c>
      <c r="G148" s="9">
        <v>0.1</v>
      </c>
      <c r="H148" s="9">
        <f>ROUND(G148*8/$D$145,4)</f>
        <v>0.2</v>
      </c>
      <c r="I148" s="12">
        <v>34.729999999999997</v>
      </c>
      <c r="J148" s="12">
        <f>ROUND(H148*I148,2)</f>
        <v>6.95</v>
      </c>
      <c r="K148">
        <v>47</v>
      </c>
    </row>
    <row r="149" spans="1:11">
      <c r="B149" t="s">
        <v>299</v>
      </c>
      <c r="F149" s="8" t="s">
        <v>300</v>
      </c>
      <c r="G149" s="9">
        <v>1</v>
      </c>
      <c r="H149" s="9">
        <f t="shared" ref="H149:H150" si="15">ROUND(G149*8/$D$145,4)</f>
        <v>2</v>
      </c>
      <c r="I149" s="12">
        <v>28.94</v>
      </c>
      <c r="J149" s="12">
        <f t="shared" ref="J149:J150" si="16">ROUND(H149*I149,2)</f>
        <v>57.88</v>
      </c>
      <c r="K149">
        <v>47</v>
      </c>
    </row>
    <row r="150" spans="1:11">
      <c r="B150" t="s">
        <v>302</v>
      </c>
      <c r="F150" s="8" t="s">
        <v>300</v>
      </c>
      <c r="G150" s="9">
        <v>1</v>
      </c>
      <c r="H150" s="9">
        <f t="shared" si="15"/>
        <v>2</v>
      </c>
      <c r="I150">
        <v>20.51</v>
      </c>
      <c r="J150" s="12">
        <f t="shared" si="16"/>
        <v>41.02</v>
      </c>
      <c r="K150">
        <v>47</v>
      </c>
    </row>
    <row r="151" spans="1:11">
      <c r="F151" s="8"/>
      <c r="G151" s="9"/>
      <c r="H151" s="9"/>
      <c r="J151" s="6">
        <f>ROUND(SUM(J148:J150),2)</f>
        <v>105.85</v>
      </c>
    </row>
    <row r="152" spans="1:11">
      <c r="B152" s="7" t="s">
        <v>662</v>
      </c>
      <c r="F152" s="8"/>
      <c r="G152" s="9"/>
      <c r="H152" s="9"/>
      <c r="J152" s="12"/>
    </row>
    <row r="153" spans="1:11">
      <c r="B153" t="s">
        <v>1028</v>
      </c>
      <c r="F153" s="8" t="s">
        <v>447</v>
      </c>
      <c r="H153" s="9">
        <v>0.03</v>
      </c>
      <c r="I153">
        <v>189.66</v>
      </c>
      <c r="J153" s="12">
        <f>ROUND(H153*I153,2)</f>
        <v>5.69</v>
      </c>
      <c r="K153">
        <v>30</v>
      </c>
    </row>
    <row r="154" spans="1:11">
      <c r="B154" t="s">
        <v>1042</v>
      </c>
      <c r="F154" s="8" t="s">
        <v>340</v>
      </c>
      <c r="H154" s="9">
        <v>1</v>
      </c>
      <c r="I154">
        <v>16.53</v>
      </c>
      <c r="J154" s="12">
        <f t="shared" ref="J154:J156" si="17">ROUND(H154*I154,2)</f>
        <v>16.53</v>
      </c>
      <c r="K154">
        <v>72</v>
      </c>
    </row>
    <row r="155" spans="1:11">
      <c r="B155" t="s">
        <v>1043</v>
      </c>
      <c r="F155" s="8" t="s">
        <v>340</v>
      </c>
      <c r="H155" s="9">
        <v>1</v>
      </c>
      <c r="I155" s="12">
        <v>1.44</v>
      </c>
      <c r="J155" s="12">
        <f t="shared" si="17"/>
        <v>1.44</v>
      </c>
      <c r="K155">
        <v>72</v>
      </c>
    </row>
    <row r="156" spans="1:11">
      <c r="B156" t="s">
        <v>1051</v>
      </c>
      <c r="F156" s="8" t="s">
        <v>340</v>
      </c>
      <c r="H156" s="9">
        <v>1</v>
      </c>
      <c r="I156" s="12">
        <v>8.39</v>
      </c>
      <c r="J156" s="12">
        <f t="shared" si="17"/>
        <v>8.39</v>
      </c>
      <c r="K156">
        <v>72</v>
      </c>
    </row>
    <row r="157" spans="1:11">
      <c r="F157" s="8"/>
      <c r="H157" s="9"/>
      <c r="I157" s="12"/>
      <c r="J157" s="6">
        <f>ROUND(SUM(J153:J156),2)</f>
        <v>32.049999999999997</v>
      </c>
    </row>
    <row r="158" spans="1:11">
      <c r="B158" s="7" t="s">
        <v>318</v>
      </c>
      <c r="H158" s="9"/>
    </row>
    <row r="159" spans="1:11">
      <c r="B159" t="s">
        <v>319</v>
      </c>
      <c r="F159" s="8" t="s">
        <v>320</v>
      </c>
      <c r="H159" s="9">
        <v>3</v>
      </c>
      <c r="I159" s="12">
        <f>J151</f>
        <v>105.85</v>
      </c>
      <c r="J159" s="12">
        <f>ROUND(H159%*I159,2)</f>
        <v>3.18</v>
      </c>
      <c r="K159">
        <v>37</v>
      </c>
    </row>
    <row r="160" spans="1:11">
      <c r="A160" s="14"/>
      <c r="B160" s="14"/>
      <c r="C160" s="14"/>
      <c r="D160" s="14"/>
      <c r="E160" s="14"/>
      <c r="F160" s="14"/>
      <c r="G160" s="14"/>
      <c r="H160" s="45"/>
      <c r="I160" s="15"/>
      <c r="J160" s="16">
        <f>ROUND(SUM(J159),2)</f>
        <v>3.18</v>
      </c>
    </row>
    <row r="161" spans="1:11">
      <c r="H161" s="9"/>
    </row>
    <row r="162" spans="1:11">
      <c r="A162" s="2" t="s">
        <v>286</v>
      </c>
      <c r="B162" s="2" t="str">
        <f>SANITARIAS!A24</f>
        <v>04.08.01</v>
      </c>
      <c r="C162" s="2" t="s">
        <v>1019</v>
      </c>
      <c r="D162" s="2"/>
      <c r="H162" s="9"/>
    </row>
    <row r="163" spans="1:11">
      <c r="A163" s="2" t="s">
        <v>287</v>
      </c>
      <c r="B163" s="2" t="s">
        <v>335</v>
      </c>
      <c r="C163" s="4" t="s">
        <v>289</v>
      </c>
      <c r="D163" s="5">
        <v>6</v>
      </c>
      <c r="E163" s="4" t="s">
        <v>290</v>
      </c>
      <c r="F163" s="5">
        <f>D163</f>
        <v>6</v>
      </c>
      <c r="G163" s="2" t="s">
        <v>291</v>
      </c>
      <c r="H163" s="9"/>
      <c r="I163" s="4" t="s">
        <v>158</v>
      </c>
      <c r="J163" s="6">
        <f>J169+J172+J175</f>
        <v>214.34</v>
      </c>
    </row>
    <row r="164" spans="1:11">
      <c r="A164" s="2" t="s">
        <v>292</v>
      </c>
      <c r="B164" s="2" t="s">
        <v>293</v>
      </c>
      <c r="F164" s="4" t="s">
        <v>127</v>
      </c>
      <c r="G164" s="4" t="s">
        <v>294</v>
      </c>
      <c r="H164" s="314" t="s">
        <v>295</v>
      </c>
      <c r="I164" s="4" t="s">
        <v>296</v>
      </c>
      <c r="J164" s="4" t="s">
        <v>297</v>
      </c>
    </row>
    <row r="165" spans="1:11">
      <c r="B165" s="7" t="s">
        <v>298</v>
      </c>
      <c r="H165" s="9"/>
    </row>
    <row r="166" spans="1:11">
      <c r="B166" t="s">
        <v>659</v>
      </c>
      <c r="F166" s="8" t="s">
        <v>300</v>
      </c>
      <c r="G166" s="9">
        <v>0.1</v>
      </c>
      <c r="H166" s="9">
        <f>ROUND(G166*8/$D$163,4)</f>
        <v>0.1333</v>
      </c>
      <c r="I166" s="12">
        <v>34.729999999999997</v>
      </c>
      <c r="J166" s="12">
        <f>ROUND(H166*I166,2)</f>
        <v>4.63</v>
      </c>
      <c r="K166">
        <v>47</v>
      </c>
    </row>
    <row r="167" spans="1:11">
      <c r="B167" t="s">
        <v>299</v>
      </c>
      <c r="F167" s="8" t="s">
        <v>300</v>
      </c>
      <c r="G167" s="9">
        <v>1</v>
      </c>
      <c r="H167" s="9">
        <f t="shared" ref="H167:H168" si="18">ROUND(G167*8/$D$163,4)</f>
        <v>1.3332999999999999</v>
      </c>
      <c r="I167" s="12">
        <v>28.94</v>
      </c>
      <c r="J167" s="12">
        <f t="shared" ref="J167:J168" si="19">ROUND(H167*I167,2)</f>
        <v>38.590000000000003</v>
      </c>
      <c r="K167">
        <v>47</v>
      </c>
    </row>
    <row r="168" spans="1:11">
      <c r="B168" t="s">
        <v>302</v>
      </c>
      <c r="F168" s="8" t="s">
        <v>300</v>
      </c>
      <c r="G168" s="9">
        <v>1</v>
      </c>
      <c r="H168" s="9">
        <f t="shared" si="18"/>
        <v>1.3332999999999999</v>
      </c>
      <c r="I168">
        <v>20.51</v>
      </c>
      <c r="J168" s="12">
        <f t="shared" si="19"/>
        <v>27.35</v>
      </c>
      <c r="K168">
        <v>47</v>
      </c>
    </row>
    <row r="169" spans="1:11">
      <c r="F169" s="8"/>
      <c r="G169" s="9"/>
      <c r="H169" s="9"/>
      <c r="J169" s="6">
        <f>ROUND(SUM(J166:J168),2)</f>
        <v>70.569999999999993</v>
      </c>
    </row>
    <row r="170" spans="1:11">
      <c r="B170" s="7" t="s">
        <v>662</v>
      </c>
      <c r="F170" s="8"/>
      <c r="G170" s="9"/>
      <c r="H170" s="9"/>
      <c r="J170" s="12"/>
    </row>
    <row r="171" spans="1:11">
      <c r="B171" t="s">
        <v>1052</v>
      </c>
      <c r="F171" s="8" t="s">
        <v>158</v>
      </c>
      <c r="H171" s="9">
        <v>1</v>
      </c>
      <c r="I171" s="50">
        <v>141.65</v>
      </c>
      <c r="J171" s="12">
        <f t="shared" ref="J171" si="20">ROUND(H171*I171,2)</f>
        <v>141.65</v>
      </c>
      <c r="K171">
        <v>10</v>
      </c>
    </row>
    <row r="172" spans="1:11">
      <c r="F172" s="8"/>
      <c r="H172" s="9"/>
      <c r="I172" s="12"/>
      <c r="J172" s="6">
        <f>ROUND(SUM(J171:J171),2)</f>
        <v>141.65</v>
      </c>
    </row>
    <row r="173" spans="1:11">
      <c r="B173" s="7" t="s">
        <v>318</v>
      </c>
      <c r="H173" s="9"/>
    </row>
    <row r="174" spans="1:11">
      <c r="B174" t="s">
        <v>319</v>
      </c>
      <c r="F174" s="8" t="s">
        <v>320</v>
      </c>
      <c r="H174" s="9">
        <v>3</v>
      </c>
      <c r="I174" s="12">
        <f>J169</f>
        <v>70.569999999999993</v>
      </c>
      <c r="J174" s="12">
        <f>ROUND(H174%*I174,2)</f>
        <v>2.12</v>
      </c>
      <c r="K174">
        <v>37</v>
      </c>
    </row>
    <row r="175" spans="1:11">
      <c r="A175" s="14"/>
      <c r="B175" s="14"/>
      <c r="C175" s="14"/>
      <c r="D175" s="14"/>
      <c r="E175" s="14"/>
      <c r="F175" s="14"/>
      <c r="G175" s="14"/>
      <c r="H175" s="45"/>
      <c r="I175" s="15"/>
      <c r="J175" s="16">
        <f>ROUND(SUM(J174:J174),2)</f>
        <v>2.12</v>
      </c>
    </row>
    <row r="176" spans="1:11">
      <c r="H176" s="9"/>
    </row>
    <row r="177" spans="1:11">
      <c r="A177" s="2" t="s">
        <v>286</v>
      </c>
      <c r="B177" s="2" t="str">
        <f>SANITARIAS!A25</f>
        <v>04.08.02</v>
      </c>
      <c r="C177" s="2" t="s">
        <v>1021</v>
      </c>
      <c r="D177" s="2"/>
      <c r="H177" s="9"/>
    </row>
    <row r="178" spans="1:11">
      <c r="A178" s="2" t="s">
        <v>287</v>
      </c>
      <c r="B178" s="2" t="s">
        <v>335</v>
      </c>
      <c r="C178" s="4" t="s">
        <v>289</v>
      </c>
      <c r="D178" s="5">
        <v>8</v>
      </c>
      <c r="E178" s="4" t="s">
        <v>290</v>
      </c>
      <c r="F178" s="5">
        <f>D178</f>
        <v>8</v>
      </c>
      <c r="G178" s="2" t="s">
        <v>291</v>
      </c>
      <c r="H178" s="9"/>
      <c r="I178" s="4" t="s">
        <v>158</v>
      </c>
      <c r="J178" s="6">
        <f>J184+J189+J192</f>
        <v>103.69</v>
      </c>
    </row>
    <row r="179" spans="1:11">
      <c r="A179" s="2" t="s">
        <v>292</v>
      </c>
      <c r="B179" s="2" t="s">
        <v>293</v>
      </c>
      <c r="F179" s="4" t="s">
        <v>127</v>
      </c>
      <c r="G179" s="4" t="s">
        <v>294</v>
      </c>
      <c r="H179" s="314" t="s">
        <v>295</v>
      </c>
      <c r="I179" s="4" t="s">
        <v>296</v>
      </c>
      <c r="J179" s="4" t="s">
        <v>297</v>
      </c>
    </row>
    <row r="180" spans="1:11">
      <c r="B180" s="7" t="s">
        <v>298</v>
      </c>
      <c r="H180" s="9"/>
    </row>
    <row r="181" spans="1:11">
      <c r="B181" t="s">
        <v>659</v>
      </c>
      <c r="F181" s="8" t="s">
        <v>300</v>
      </c>
      <c r="G181" s="9">
        <v>0.1</v>
      </c>
      <c r="H181" s="9">
        <f>ROUND(G181*8/$D$178,4)</f>
        <v>0.1</v>
      </c>
      <c r="I181" s="12">
        <v>34.729999999999997</v>
      </c>
      <c r="J181" s="12">
        <f>ROUND(H181*I181,2)</f>
        <v>3.47</v>
      </c>
      <c r="K181">
        <v>47</v>
      </c>
    </row>
    <row r="182" spans="1:11">
      <c r="B182" t="s">
        <v>299</v>
      </c>
      <c r="F182" s="8" t="s">
        <v>300</v>
      </c>
      <c r="G182" s="9">
        <v>1</v>
      </c>
      <c r="H182" s="9">
        <f t="shared" ref="H182:H183" si="21">ROUND(G182*8/$D$178,4)</f>
        <v>1</v>
      </c>
      <c r="I182" s="12">
        <v>28.94</v>
      </c>
      <c r="J182" s="12">
        <f t="shared" ref="J182:J183" si="22">ROUND(H182*I182,2)</f>
        <v>28.94</v>
      </c>
      <c r="K182">
        <v>47</v>
      </c>
    </row>
    <row r="183" spans="1:11">
      <c r="B183" t="s">
        <v>302</v>
      </c>
      <c r="F183" s="8" t="s">
        <v>300</v>
      </c>
      <c r="G183" s="9">
        <v>1</v>
      </c>
      <c r="H183" s="9">
        <f t="shared" si="21"/>
        <v>1</v>
      </c>
      <c r="I183">
        <v>20.51</v>
      </c>
      <c r="J183" s="12">
        <f t="shared" si="22"/>
        <v>20.51</v>
      </c>
      <c r="K183">
        <v>47</v>
      </c>
    </row>
    <row r="184" spans="1:11">
      <c r="F184" s="8"/>
      <c r="G184" s="9"/>
      <c r="H184" s="9"/>
      <c r="J184" s="6">
        <f>ROUND(SUM(J181:J183),2)</f>
        <v>52.92</v>
      </c>
    </row>
    <row r="185" spans="1:11">
      <c r="B185" s="7" t="s">
        <v>662</v>
      </c>
      <c r="F185" s="8"/>
      <c r="G185" s="9"/>
      <c r="H185" s="9"/>
      <c r="J185" s="12"/>
    </row>
    <row r="186" spans="1:11">
      <c r="B186" t="s">
        <v>1053</v>
      </c>
      <c r="F186" s="8" t="s">
        <v>158</v>
      </c>
      <c r="H186" s="9">
        <v>1</v>
      </c>
      <c r="I186" s="50">
        <v>18.010000000000002</v>
      </c>
      <c r="J186" s="12">
        <f>ROUND(H186*I186,2)</f>
        <v>18.010000000000002</v>
      </c>
      <c r="K186">
        <v>10</v>
      </c>
    </row>
    <row r="187" spans="1:11">
      <c r="B187" t="s">
        <v>1054</v>
      </c>
      <c r="F187" s="8" t="s">
        <v>316</v>
      </c>
      <c r="H187" s="9">
        <v>1</v>
      </c>
      <c r="I187" s="50">
        <v>23.77</v>
      </c>
      <c r="J187" s="12">
        <f t="shared" ref="J187:J188" si="23">ROUND(H187*I187,2)</f>
        <v>23.77</v>
      </c>
      <c r="K187">
        <v>30</v>
      </c>
    </row>
    <row r="188" spans="1:11">
      <c r="B188" t="s">
        <v>922</v>
      </c>
      <c r="F188" s="8" t="s">
        <v>305</v>
      </c>
      <c r="H188" s="9">
        <v>1</v>
      </c>
      <c r="I188" s="50">
        <v>7.4</v>
      </c>
      <c r="J188" s="12">
        <f t="shared" si="23"/>
        <v>7.4</v>
      </c>
      <c r="K188">
        <v>30</v>
      </c>
    </row>
    <row r="189" spans="1:11">
      <c r="F189" s="8"/>
      <c r="H189" s="9"/>
      <c r="I189" s="12"/>
      <c r="J189" s="6">
        <f>ROUND(SUM(J186:J188),2)</f>
        <v>49.18</v>
      </c>
    </row>
    <row r="190" spans="1:11">
      <c r="B190" s="7" t="s">
        <v>318</v>
      </c>
      <c r="H190" s="9"/>
    </row>
    <row r="191" spans="1:11">
      <c r="B191" t="s">
        <v>319</v>
      </c>
      <c r="F191" s="8" t="s">
        <v>320</v>
      </c>
      <c r="H191" s="9">
        <v>3</v>
      </c>
      <c r="I191" s="12">
        <f>J184</f>
        <v>52.92</v>
      </c>
      <c r="J191" s="12">
        <f>ROUND(H191%*I191,2)</f>
        <v>1.59</v>
      </c>
      <c r="K191">
        <v>37</v>
      </c>
    </row>
    <row r="192" spans="1:11">
      <c r="A192" s="14"/>
      <c r="B192" s="14"/>
      <c r="C192" s="14"/>
      <c r="D192" s="14"/>
      <c r="E192" s="14"/>
      <c r="F192" s="14"/>
      <c r="G192" s="14"/>
      <c r="H192" s="45"/>
      <c r="I192" s="15"/>
      <c r="J192" s="16">
        <f>ROUND(SUM(J191:J191),2)</f>
        <v>1.59</v>
      </c>
    </row>
    <row r="193" spans="1:14">
      <c r="H193" s="9"/>
    </row>
    <row r="194" spans="1:14">
      <c r="A194" s="2" t="s">
        <v>286</v>
      </c>
      <c r="B194" s="2" t="str">
        <f>SANITARIAS!A27</f>
        <v>04.09.01</v>
      </c>
      <c r="C194" s="2" t="s">
        <v>1055</v>
      </c>
      <c r="D194" s="2"/>
      <c r="E194" s="2"/>
      <c r="F194" s="2"/>
      <c r="G194" s="2"/>
      <c r="H194" s="286"/>
      <c r="I194" s="2"/>
    </row>
    <row r="195" spans="1:14">
      <c r="A195" s="2" t="s">
        <v>287</v>
      </c>
      <c r="B195" s="2" t="s">
        <v>341</v>
      </c>
      <c r="C195" s="4" t="s">
        <v>289</v>
      </c>
      <c r="D195" s="5">
        <v>1</v>
      </c>
      <c r="E195" s="4" t="s">
        <v>290</v>
      </c>
      <c r="F195" s="5">
        <f>D195</f>
        <v>1</v>
      </c>
      <c r="G195" s="2" t="s">
        <v>291</v>
      </c>
      <c r="H195" s="9"/>
      <c r="I195" s="4" t="s">
        <v>163</v>
      </c>
      <c r="J195" s="6">
        <f>J199</f>
        <v>79716.91</v>
      </c>
    </row>
    <row r="196" spans="1:14">
      <c r="A196" s="2" t="s">
        <v>292</v>
      </c>
      <c r="B196" s="2" t="s">
        <v>293</v>
      </c>
      <c r="F196" s="4" t="s">
        <v>127</v>
      </c>
      <c r="G196" s="4" t="s">
        <v>294</v>
      </c>
      <c r="H196" s="314" t="s">
        <v>295</v>
      </c>
      <c r="I196" s="4" t="s">
        <v>296</v>
      </c>
      <c r="J196" s="4" t="s">
        <v>297</v>
      </c>
    </row>
    <row r="197" spans="1:14">
      <c r="B197" s="7" t="s">
        <v>303</v>
      </c>
      <c r="H197" s="9"/>
    </row>
    <row r="198" spans="1:14">
      <c r="B198" t="s">
        <v>1055</v>
      </c>
      <c r="F198" s="8" t="s">
        <v>163</v>
      </c>
      <c r="G198" s="9"/>
      <c r="H198" s="9">
        <v>1</v>
      </c>
      <c r="I198" s="50">
        <v>79716.91</v>
      </c>
      <c r="J198" s="12">
        <f>ROUND(H198*I198,2)</f>
        <v>79716.91</v>
      </c>
      <c r="K198">
        <v>39</v>
      </c>
    </row>
    <row r="199" spans="1:14">
      <c r="A199" s="14"/>
      <c r="B199" s="14"/>
      <c r="C199" s="14"/>
      <c r="D199" s="14"/>
      <c r="E199" s="14"/>
      <c r="F199" s="14"/>
      <c r="G199" s="14"/>
      <c r="H199" s="45"/>
      <c r="I199" s="14"/>
      <c r="J199" s="16">
        <f>ROUND(SUM(J198),2)</f>
        <v>79716.91</v>
      </c>
    </row>
    <row r="200" spans="1:14">
      <c r="H200" s="9"/>
    </row>
    <row r="201" spans="1:14">
      <c r="A201" s="2" t="s">
        <v>286</v>
      </c>
      <c r="B201" s="2" t="str">
        <f>SANITARIAS!A28</f>
        <v>04.09.02</v>
      </c>
      <c r="C201" s="2" t="s">
        <v>1056</v>
      </c>
      <c r="D201" s="2"/>
      <c r="E201" s="2"/>
      <c r="F201" s="2"/>
      <c r="G201" s="2"/>
      <c r="H201" s="286"/>
      <c r="I201" s="2"/>
    </row>
    <row r="202" spans="1:14">
      <c r="A202" s="2" t="s">
        <v>287</v>
      </c>
      <c r="B202" s="2" t="s">
        <v>341</v>
      </c>
      <c r="C202" s="4" t="s">
        <v>289</v>
      </c>
      <c r="D202" s="5">
        <v>1</v>
      </c>
      <c r="E202" s="4" t="s">
        <v>290</v>
      </c>
      <c r="F202" s="5">
        <f>D202</f>
        <v>1</v>
      </c>
      <c r="G202" s="2" t="s">
        <v>291</v>
      </c>
      <c r="H202" s="9"/>
      <c r="I202" s="4" t="s">
        <v>163</v>
      </c>
      <c r="J202" s="6">
        <f>J206</f>
        <v>131735.24</v>
      </c>
    </row>
    <row r="203" spans="1:14">
      <c r="A203" s="2" t="s">
        <v>292</v>
      </c>
      <c r="B203" s="2" t="s">
        <v>293</v>
      </c>
      <c r="F203" s="4" t="s">
        <v>127</v>
      </c>
      <c r="G203" s="4" t="s">
        <v>294</v>
      </c>
      <c r="H203" s="314" t="s">
        <v>295</v>
      </c>
      <c r="I203" s="4" t="s">
        <v>296</v>
      </c>
      <c r="J203" s="4" t="s">
        <v>297</v>
      </c>
      <c r="N203" s="12"/>
    </row>
    <row r="204" spans="1:14">
      <c r="B204" s="7" t="s">
        <v>303</v>
      </c>
      <c r="H204" s="9"/>
      <c r="N204" s="12"/>
    </row>
    <row r="205" spans="1:14">
      <c r="B205" t="s">
        <v>1056</v>
      </c>
      <c r="F205" s="8" t="s">
        <v>163</v>
      </c>
      <c r="G205" s="9"/>
      <c r="H205" s="9">
        <v>1</v>
      </c>
      <c r="I205" s="50">
        <v>131735.24</v>
      </c>
      <c r="J205" s="12">
        <f>ROUND(H205*I205,2)</f>
        <v>131735.24</v>
      </c>
      <c r="K205">
        <v>72</v>
      </c>
      <c r="N205" s="12"/>
    </row>
    <row r="206" spans="1:14">
      <c r="A206" s="14"/>
      <c r="B206" s="14"/>
      <c r="C206" s="14"/>
      <c r="D206" s="14"/>
      <c r="E206" s="14"/>
      <c r="F206" s="14"/>
      <c r="G206" s="14"/>
      <c r="H206" s="45"/>
      <c r="I206" s="14"/>
      <c r="J206" s="16">
        <f>ROUND(SUM(J205),2)</f>
        <v>131735.24</v>
      </c>
      <c r="N206" s="2"/>
    </row>
    <row r="207" spans="1:14">
      <c r="H207" s="9"/>
      <c r="N207" s="2"/>
    </row>
    <row r="208" spans="1:14">
      <c r="A208" s="2" t="s">
        <v>286</v>
      </c>
      <c r="B208" s="2" t="str">
        <f>SANITARIAS!A29</f>
        <v>04.09.03</v>
      </c>
      <c r="C208" s="2" t="s">
        <v>116</v>
      </c>
      <c r="D208" s="2"/>
      <c r="E208" s="2"/>
      <c r="F208" s="2"/>
      <c r="G208" s="2"/>
      <c r="H208" s="286"/>
      <c r="I208" s="2"/>
      <c r="M208" s="2"/>
      <c r="N208" s="2"/>
    </row>
    <row r="209" spans="1:15">
      <c r="A209" s="2" t="s">
        <v>287</v>
      </c>
      <c r="B209" s="2" t="s">
        <v>341</v>
      </c>
      <c r="C209" s="4" t="s">
        <v>289</v>
      </c>
      <c r="D209" s="5">
        <v>1</v>
      </c>
      <c r="E209" s="4" t="s">
        <v>290</v>
      </c>
      <c r="F209" s="5">
        <f>D209</f>
        <v>1</v>
      </c>
      <c r="G209" s="2" t="s">
        <v>291</v>
      </c>
      <c r="H209" s="9"/>
      <c r="I209" s="4" t="s">
        <v>163</v>
      </c>
      <c r="J209" s="6">
        <f>J213</f>
        <v>170038</v>
      </c>
      <c r="N209" s="2"/>
    </row>
    <row r="210" spans="1:15">
      <c r="A210" s="2" t="s">
        <v>292</v>
      </c>
      <c r="B210" s="2" t="s">
        <v>293</v>
      </c>
      <c r="F210" s="4" t="s">
        <v>127</v>
      </c>
      <c r="G210" s="4" t="s">
        <v>294</v>
      </c>
      <c r="H210" s="314" t="s">
        <v>295</v>
      </c>
      <c r="I210" s="4" t="s">
        <v>296</v>
      </c>
      <c r="J210" s="4" t="s">
        <v>297</v>
      </c>
      <c r="M210" s="2"/>
      <c r="N210" s="2"/>
    </row>
    <row r="211" spans="1:15">
      <c r="B211" s="7" t="s">
        <v>303</v>
      </c>
      <c r="H211" s="9"/>
      <c r="N211" s="2"/>
    </row>
    <row r="212" spans="1:15">
      <c r="B212" t="s">
        <v>116</v>
      </c>
      <c r="F212" s="8" t="s">
        <v>163</v>
      </c>
      <c r="G212" s="9"/>
      <c r="H212" s="9">
        <v>1</v>
      </c>
      <c r="I212" s="50">
        <v>170038</v>
      </c>
      <c r="J212" s="12">
        <f>ROUND(H212*I212,2)</f>
        <v>170038</v>
      </c>
      <c r="K212">
        <v>72</v>
      </c>
      <c r="N212" s="2"/>
    </row>
    <row r="213" spans="1:15">
      <c r="A213" s="14"/>
      <c r="B213" s="14"/>
      <c r="C213" s="14"/>
      <c r="D213" s="14"/>
      <c r="E213" s="14"/>
      <c r="F213" s="14"/>
      <c r="G213" s="14"/>
      <c r="H213" s="45"/>
      <c r="I213" s="14"/>
      <c r="J213" s="16">
        <f>ROUND(SUM(J212),2)</f>
        <v>170038</v>
      </c>
      <c r="M213" s="2"/>
      <c r="N213" s="2"/>
    </row>
    <row r="214" spans="1:15">
      <c r="H214" s="9"/>
      <c r="N214" s="2"/>
    </row>
    <row r="215" spans="1:15">
      <c r="A215" s="2"/>
      <c r="B215" s="2"/>
      <c r="C215" s="2"/>
      <c r="D215" s="2"/>
      <c r="E215" s="2"/>
      <c r="F215" s="2"/>
      <c r="G215" s="2"/>
      <c r="H215" s="286"/>
      <c r="I215" s="2"/>
      <c r="N215" s="2"/>
    </row>
    <row r="216" spans="1:15">
      <c r="A216" s="2"/>
      <c r="B216" s="2"/>
      <c r="C216" s="4"/>
      <c r="D216" s="5"/>
      <c r="E216" s="4"/>
      <c r="F216" s="5"/>
      <c r="G216" s="2"/>
      <c r="H216" s="9"/>
      <c r="I216" s="4"/>
      <c r="J216" s="6"/>
      <c r="N216" s="2"/>
      <c r="O216" s="12"/>
    </row>
    <row r="217" spans="1:15">
      <c r="A217" s="2"/>
      <c r="B217" s="2"/>
      <c r="F217" s="4"/>
      <c r="G217" s="4"/>
      <c r="H217" s="314"/>
      <c r="I217" s="4"/>
      <c r="J217" s="4"/>
    </row>
    <row r="218" spans="1:15">
      <c r="B218" s="7"/>
      <c r="H218" s="9"/>
    </row>
    <row r="219" spans="1:15">
      <c r="F219" s="8"/>
      <c r="G219" s="9"/>
      <c r="H219" s="9"/>
      <c r="J219" s="12"/>
    </row>
    <row r="220" spans="1:15">
      <c r="H220" s="9"/>
      <c r="J220" s="6"/>
    </row>
    <row r="221" spans="1:15">
      <c r="F221" s="8"/>
      <c r="G221" s="9"/>
      <c r="H221" s="9"/>
      <c r="J221" s="12"/>
    </row>
    <row r="222" spans="1:15">
      <c r="J222" s="6"/>
    </row>
    <row r="223" spans="1:15">
      <c r="B223" s="7"/>
      <c r="F223" s="8"/>
      <c r="G223" s="9"/>
      <c r="H223" s="10"/>
      <c r="J223" s="12"/>
    </row>
    <row r="224" spans="1:15">
      <c r="F224" s="8"/>
      <c r="H224" s="10"/>
      <c r="J224" s="12"/>
    </row>
    <row r="225" spans="1:10">
      <c r="F225" s="8"/>
      <c r="H225" s="10"/>
      <c r="J225" s="12"/>
    </row>
    <row r="226" spans="1:10">
      <c r="F226" s="8"/>
      <c r="H226" s="10"/>
      <c r="J226" s="12"/>
    </row>
    <row r="227" spans="1:10">
      <c r="F227" s="8"/>
      <c r="H227" s="10"/>
      <c r="J227" s="12"/>
    </row>
    <row r="228" spans="1:10">
      <c r="F228" s="8"/>
      <c r="H228" s="10"/>
      <c r="J228" s="12"/>
    </row>
    <row r="229" spans="1:10">
      <c r="F229" s="8"/>
      <c r="H229" s="10"/>
      <c r="J229" s="12"/>
    </row>
    <row r="230" spans="1:10">
      <c r="F230" s="8"/>
      <c r="J230" s="12"/>
    </row>
    <row r="231" spans="1:10">
      <c r="F231" s="8"/>
      <c r="H231" s="10"/>
      <c r="J231" s="12"/>
    </row>
    <row r="232" spans="1:10">
      <c r="J232" s="6"/>
    </row>
    <row r="233" spans="1:10">
      <c r="B233" s="7"/>
    </row>
    <row r="234" spans="1:10">
      <c r="F234" s="8"/>
      <c r="H234" s="10"/>
      <c r="I234" s="12"/>
      <c r="J234" s="12"/>
    </row>
    <row r="235" spans="1:10">
      <c r="I235" s="2"/>
      <c r="J235" s="6"/>
    </row>
    <row r="237" spans="1:10">
      <c r="A237" s="2"/>
      <c r="B237" s="2"/>
      <c r="C237" s="2"/>
      <c r="D237" s="2"/>
    </row>
    <row r="238" spans="1:10">
      <c r="A238" s="2"/>
      <c r="B238" s="2"/>
      <c r="C238" s="4"/>
      <c r="D238" s="5"/>
      <c r="E238" s="4"/>
      <c r="F238" s="5"/>
      <c r="G238" s="2"/>
      <c r="I238" s="4"/>
      <c r="J238" s="6"/>
    </row>
    <row r="239" spans="1:10">
      <c r="A239" s="2"/>
      <c r="B239" s="2"/>
      <c r="F239" s="4"/>
      <c r="G239" s="4"/>
      <c r="H239" s="4"/>
      <c r="I239" s="4"/>
      <c r="J239" s="4"/>
    </row>
    <row r="240" spans="1:10">
      <c r="B240" s="7"/>
    </row>
    <row r="241" spans="1:10">
      <c r="F241" s="8"/>
      <c r="G241" s="9"/>
      <c r="H241" s="10"/>
      <c r="I241" s="12"/>
      <c r="J241" s="12"/>
    </row>
    <row r="242" spans="1:10">
      <c r="F242" s="8"/>
      <c r="G242" s="9"/>
      <c r="H242" s="10"/>
      <c r="J242" s="12"/>
    </row>
    <row r="243" spans="1:10">
      <c r="J243" s="6"/>
    </row>
    <row r="244" spans="1:10">
      <c r="B244" s="7"/>
      <c r="F244" s="8"/>
      <c r="G244" s="9"/>
      <c r="H244" s="10"/>
      <c r="J244" s="12"/>
    </row>
    <row r="245" spans="1:10">
      <c r="F245" s="8"/>
      <c r="H245" s="10"/>
      <c r="J245" s="12"/>
    </row>
    <row r="246" spans="1:10">
      <c r="F246" s="8"/>
      <c r="H246" s="10"/>
      <c r="J246" s="12"/>
    </row>
    <row r="247" spans="1:10">
      <c r="F247" s="8"/>
      <c r="H247" s="10"/>
      <c r="J247" s="12"/>
    </row>
    <row r="248" spans="1:10">
      <c r="F248" s="8"/>
      <c r="H248" s="10"/>
      <c r="J248" s="12"/>
    </row>
    <row r="249" spans="1:10">
      <c r="F249" s="8"/>
      <c r="J249" s="12"/>
    </row>
    <row r="250" spans="1:10">
      <c r="F250" s="8"/>
      <c r="H250" s="10"/>
      <c r="J250" s="6"/>
    </row>
    <row r="251" spans="1:10">
      <c r="B251" s="7"/>
    </row>
    <row r="252" spans="1:10">
      <c r="F252" s="8"/>
      <c r="H252" s="10"/>
      <c r="I252" s="12"/>
      <c r="J252" s="12"/>
    </row>
    <row r="253" spans="1:10">
      <c r="I253" s="2"/>
      <c r="J253" s="6"/>
    </row>
    <row r="254" spans="1:10">
      <c r="I254" s="2"/>
      <c r="J254" s="6"/>
    </row>
    <row r="255" spans="1:10">
      <c r="A255" s="2"/>
      <c r="B255" s="2"/>
      <c r="C255" s="2"/>
      <c r="D255" s="2"/>
    </row>
    <row r="256" spans="1:10">
      <c r="A256" s="2"/>
      <c r="B256" s="2"/>
      <c r="C256" s="4"/>
      <c r="D256" s="5"/>
      <c r="E256" s="4"/>
      <c r="F256" s="5"/>
      <c r="G256" s="2"/>
      <c r="I256" s="4"/>
      <c r="J256" s="6"/>
    </row>
    <row r="257" spans="1:20">
      <c r="A257" s="2"/>
      <c r="B257" s="2"/>
      <c r="F257" s="4"/>
      <c r="G257" s="4"/>
      <c r="H257" s="4"/>
      <c r="I257" s="4"/>
      <c r="J257" s="4"/>
    </row>
    <row r="258" spans="1:20">
      <c r="B258" s="7"/>
    </row>
    <row r="259" spans="1:20">
      <c r="F259" s="8"/>
      <c r="G259" s="9"/>
      <c r="H259" s="10"/>
      <c r="J259" s="12"/>
    </row>
    <row r="260" spans="1:20">
      <c r="F260" s="8"/>
      <c r="G260" s="9"/>
      <c r="H260" s="10"/>
      <c r="J260" s="6"/>
    </row>
    <row r="263" spans="1:20">
      <c r="A263" s="2"/>
      <c r="B263" s="2"/>
      <c r="C263" s="2"/>
      <c r="D263" s="2"/>
    </row>
    <row r="264" spans="1:20">
      <c r="A264" s="2"/>
      <c r="B264" s="2"/>
      <c r="C264" s="4"/>
      <c r="D264" s="5"/>
      <c r="E264" s="4"/>
      <c r="F264" s="5"/>
      <c r="G264" s="2"/>
      <c r="I264" s="4"/>
      <c r="J264" s="6"/>
    </row>
    <row r="265" spans="1:20">
      <c r="A265" s="2"/>
      <c r="B265" s="2"/>
      <c r="F265" s="4"/>
      <c r="G265" s="4"/>
      <c r="H265" s="4"/>
      <c r="I265" s="4"/>
      <c r="J265" s="4"/>
    </row>
    <row r="266" spans="1:20">
      <c r="B266" s="7"/>
      <c r="T266" s="12"/>
    </row>
    <row r="267" spans="1:20">
      <c r="F267" s="8"/>
      <c r="G267" s="9"/>
      <c r="H267" s="10"/>
      <c r="I267" s="12"/>
      <c r="J267" s="12"/>
      <c r="T267" s="12"/>
    </row>
    <row r="268" spans="1:20">
      <c r="F268" s="8"/>
      <c r="G268" s="9"/>
      <c r="H268" s="10"/>
      <c r="J268" s="12"/>
    </row>
    <row r="269" spans="1:20">
      <c r="J269" s="6"/>
      <c r="T269" s="12"/>
    </row>
    <row r="270" spans="1:20">
      <c r="B270" s="7"/>
      <c r="F270" s="8"/>
      <c r="G270" s="9"/>
      <c r="H270" s="10"/>
      <c r="J270" s="12"/>
      <c r="S270" s="70"/>
    </row>
    <row r="271" spans="1:20">
      <c r="F271" s="8"/>
      <c r="G271" s="9"/>
      <c r="H271" s="10"/>
      <c r="J271" s="12"/>
    </row>
    <row r="272" spans="1:20">
      <c r="F272" s="8"/>
      <c r="J272" s="6"/>
    </row>
    <row r="273" spans="1:20">
      <c r="B273" s="7"/>
    </row>
    <row r="274" spans="1:20">
      <c r="F274" s="8"/>
      <c r="H274" s="10"/>
      <c r="I274" s="12"/>
      <c r="J274" s="12"/>
    </row>
    <row r="275" spans="1:20">
      <c r="I275" s="2"/>
      <c r="J275" s="6"/>
    </row>
    <row r="277" spans="1:20">
      <c r="A277" s="2"/>
      <c r="B277" s="2"/>
      <c r="C277" s="2"/>
      <c r="D277" s="2"/>
    </row>
    <row r="278" spans="1:20">
      <c r="A278" s="2"/>
      <c r="B278" s="2"/>
      <c r="C278" s="4"/>
      <c r="D278" s="5"/>
      <c r="E278" s="4"/>
      <c r="F278" s="5"/>
      <c r="G278" s="2"/>
      <c r="I278" s="4"/>
      <c r="J278" s="6"/>
    </row>
    <row r="279" spans="1:20">
      <c r="A279" s="2"/>
      <c r="B279" s="2"/>
      <c r="F279" s="4"/>
      <c r="G279" s="4"/>
      <c r="H279" s="4"/>
      <c r="I279" s="4"/>
      <c r="J279" s="4"/>
    </row>
    <row r="280" spans="1:20">
      <c r="B280" s="7"/>
    </row>
    <row r="281" spans="1:20">
      <c r="F281" s="8"/>
      <c r="G281" s="9"/>
      <c r="H281" s="10"/>
      <c r="J281" s="12"/>
      <c r="T281" s="70"/>
    </row>
    <row r="282" spans="1:20">
      <c r="F282" s="8"/>
      <c r="G282" s="9"/>
      <c r="H282" s="10"/>
      <c r="J282" s="12"/>
    </row>
    <row r="283" spans="1:20">
      <c r="F283" s="8"/>
      <c r="G283" s="9"/>
      <c r="H283" s="10"/>
      <c r="J283" s="12"/>
    </row>
    <row r="284" spans="1:20">
      <c r="J284" s="6"/>
    </row>
    <row r="285" spans="1:20">
      <c r="B285" s="7"/>
      <c r="F285" s="8"/>
      <c r="G285" s="9"/>
      <c r="H285" s="10"/>
      <c r="J285" s="12"/>
    </row>
    <row r="286" spans="1:20">
      <c r="F286" s="8"/>
      <c r="G286" s="9"/>
      <c r="H286" s="10"/>
      <c r="J286" s="12"/>
    </row>
    <row r="287" spans="1:20">
      <c r="F287" s="8"/>
      <c r="G287" s="9"/>
      <c r="H287" s="10"/>
      <c r="J287" s="12"/>
    </row>
    <row r="288" spans="1:20">
      <c r="F288" s="8"/>
      <c r="J288" s="12"/>
    </row>
    <row r="289" spans="1:10">
      <c r="F289" s="8"/>
      <c r="J289" s="6"/>
    </row>
    <row r="290" spans="1:10">
      <c r="B290" s="7"/>
    </row>
    <row r="291" spans="1:10">
      <c r="F291" s="8"/>
      <c r="H291" s="10"/>
      <c r="I291" s="12"/>
      <c r="J291" s="12"/>
    </row>
    <row r="292" spans="1:10">
      <c r="F292" s="8"/>
      <c r="G292" s="9"/>
      <c r="H292" s="10"/>
      <c r="J292" s="12"/>
    </row>
    <row r="293" spans="1:10">
      <c r="I293" s="2"/>
      <c r="J293" s="6"/>
    </row>
    <row r="294" spans="1:10">
      <c r="I294" s="2"/>
      <c r="J294" s="6"/>
    </row>
    <row r="295" spans="1:10">
      <c r="A295" s="2"/>
      <c r="B295" s="2"/>
      <c r="C295" s="2"/>
      <c r="D295" s="2"/>
    </row>
    <row r="296" spans="1:10">
      <c r="A296" s="2"/>
      <c r="B296" s="2"/>
      <c r="C296" s="4"/>
      <c r="D296" s="5"/>
      <c r="E296" s="4"/>
      <c r="F296" s="5"/>
      <c r="G296" s="2"/>
      <c r="I296" s="4"/>
      <c r="J296" s="6"/>
    </row>
    <row r="297" spans="1:10">
      <c r="A297" s="2"/>
      <c r="B297" s="2"/>
      <c r="F297" s="4"/>
      <c r="G297" s="4"/>
      <c r="H297" s="4"/>
      <c r="I297" s="4"/>
      <c r="J297" s="4"/>
    </row>
    <row r="298" spans="1:10">
      <c r="B298" s="7"/>
    </row>
    <row r="299" spans="1:10">
      <c r="F299" s="8"/>
      <c r="G299" s="9"/>
      <c r="H299" s="10"/>
      <c r="J299" s="12"/>
    </row>
    <row r="300" spans="1:10">
      <c r="F300" s="8"/>
      <c r="G300" s="9"/>
      <c r="H300" s="10"/>
      <c r="J300" s="6"/>
    </row>
    <row r="301" spans="1:10">
      <c r="I301" s="2"/>
      <c r="J301" s="6"/>
    </row>
    <row r="302" spans="1:10">
      <c r="I302" s="2"/>
      <c r="J302" s="6"/>
    </row>
    <row r="303" spans="1:10">
      <c r="A303" s="2"/>
      <c r="B303" s="2"/>
      <c r="C303" s="2"/>
      <c r="D303" s="2"/>
    </row>
    <row r="304" spans="1:10">
      <c r="A304" s="2"/>
      <c r="B304" s="2"/>
      <c r="C304" s="4"/>
      <c r="D304" s="5"/>
      <c r="E304" s="4"/>
      <c r="F304" s="5"/>
      <c r="G304" s="2"/>
      <c r="I304" s="4"/>
      <c r="J304" s="6"/>
    </row>
    <row r="305" spans="1:10">
      <c r="A305" s="2"/>
      <c r="B305" s="2"/>
      <c r="F305" s="4"/>
      <c r="G305" s="4"/>
      <c r="H305" s="4"/>
      <c r="I305" s="4"/>
      <c r="J305" s="4"/>
    </row>
    <row r="306" spans="1:10">
      <c r="B306" s="7"/>
    </row>
    <row r="307" spans="1:10">
      <c r="F307" s="8"/>
      <c r="G307" s="9"/>
      <c r="H307" s="10"/>
      <c r="J307" s="12"/>
    </row>
    <row r="308" spans="1:10">
      <c r="F308" s="8"/>
      <c r="G308" s="9"/>
      <c r="H308" s="10"/>
      <c r="J308" s="12"/>
    </row>
    <row r="309" spans="1:10">
      <c r="J309" s="6"/>
    </row>
    <row r="310" spans="1:10">
      <c r="B310" s="7"/>
      <c r="F310" s="8"/>
      <c r="G310" s="9"/>
      <c r="H310" s="10"/>
      <c r="J310" s="12"/>
    </row>
    <row r="311" spans="1:10">
      <c r="F311" s="8"/>
      <c r="G311" s="9"/>
      <c r="H311" s="10"/>
      <c r="J311" s="12"/>
    </row>
    <row r="312" spans="1:10">
      <c r="F312" s="8"/>
      <c r="H312" s="10"/>
      <c r="J312" s="12"/>
    </row>
    <row r="313" spans="1:10">
      <c r="F313" s="8"/>
      <c r="H313" s="10"/>
      <c r="J313" s="12"/>
    </row>
    <row r="314" spans="1:10">
      <c r="F314" s="8"/>
      <c r="G314" s="9"/>
      <c r="H314" s="10"/>
      <c r="J314" s="12"/>
    </row>
    <row r="315" spans="1:10">
      <c r="F315" s="8"/>
      <c r="G315" s="9"/>
      <c r="H315" s="10"/>
      <c r="J315" s="12"/>
    </row>
    <row r="316" spans="1:10">
      <c r="F316" s="8"/>
      <c r="G316" s="9"/>
      <c r="H316" s="10"/>
      <c r="J316" s="12"/>
    </row>
    <row r="317" spans="1:10">
      <c r="F317" s="8"/>
      <c r="J317" s="6"/>
    </row>
    <row r="318" spans="1:10">
      <c r="B318" s="7"/>
    </row>
    <row r="319" spans="1:10">
      <c r="F319" s="8"/>
      <c r="H319" s="10"/>
      <c r="I319" s="12"/>
      <c r="J319" s="12"/>
    </row>
    <row r="320" spans="1:10">
      <c r="I320" s="2"/>
      <c r="J320" s="6"/>
    </row>
    <row r="322" spans="1:10">
      <c r="A322" s="2"/>
      <c r="B322" s="2"/>
      <c r="C322" s="2"/>
      <c r="D322" s="2"/>
    </row>
    <row r="323" spans="1:10">
      <c r="A323" s="2"/>
      <c r="B323" s="2"/>
      <c r="C323" s="4"/>
      <c r="D323" s="5"/>
      <c r="E323" s="4"/>
      <c r="F323" s="5"/>
      <c r="G323" s="2"/>
      <c r="I323" s="4"/>
      <c r="J323" s="6"/>
    </row>
    <row r="324" spans="1:10">
      <c r="A324" s="2"/>
      <c r="B324" s="2"/>
      <c r="F324" s="4"/>
      <c r="G324" s="4"/>
      <c r="H324" s="4"/>
      <c r="I324" s="4"/>
      <c r="J324" s="4"/>
    </row>
    <row r="325" spans="1:10">
      <c r="B325" s="7"/>
    </row>
    <row r="326" spans="1:10">
      <c r="F326" s="8"/>
      <c r="G326" s="9"/>
      <c r="H326" s="10"/>
      <c r="J326" s="12"/>
    </row>
    <row r="327" spans="1:10">
      <c r="F327" s="8"/>
      <c r="G327" s="9"/>
      <c r="H327" s="10"/>
      <c r="J327" s="6"/>
    </row>
    <row r="329" spans="1:10">
      <c r="A329" s="2"/>
      <c r="B329" s="2"/>
      <c r="C329" s="2"/>
      <c r="D329" s="2"/>
    </row>
    <row r="330" spans="1:10">
      <c r="A330" s="2"/>
      <c r="B330" s="2"/>
      <c r="C330" s="4"/>
      <c r="D330" s="5"/>
      <c r="E330" s="4"/>
      <c r="F330" s="5"/>
      <c r="G330" s="2"/>
      <c r="I330" s="4"/>
      <c r="J330" s="6"/>
    </row>
    <row r="331" spans="1:10">
      <c r="A331" s="2"/>
      <c r="B331" s="2"/>
      <c r="F331" s="4"/>
      <c r="G331" s="4"/>
      <c r="H331" s="4"/>
      <c r="I331" s="4"/>
      <c r="J331" s="4"/>
    </row>
    <row r="332" spans="1:10">
      <c r="B332" s="7"/>
    </row>
    <row r="333" spans="1:10">
      <c r="F333" s="8"/>
      <c r="G333" s="9"/>
      <c r="H333" s="10"/>
      <c r="J333" s="12"/>
    </row>
    <row r="334" spans="1:10">
      <c r="F334" s="8"/>
      <c r="G334" s="9"/>
      <c r="H334" s="10"/>
      <c r="J334" s="6"/>
    </row>
    <row r="338" spans="1:10">
      <c r="A338" s="2"/>
      <c r="B338" s="2"/>
      <c r="C338" s="2"/>
      <c r="D338" s="2"/>
    </row>
    <row r="339" spans="1:10">
      <c r="A339" s="2"/>
      <c r="B339" s="2"/>
      <c r="C339" s="4"/>
      <c r="D339" s="5"/>
      <c r="E339" s="4"/>
      <c r="F339" s="5"/>
      <c r="G339" s="2"/>
      <c r="I339" s="4"/>
      <c r="J339" s="6"/>
    </row>
    <row r="340" spans="1:10">
      <c r="A340" s="2"/>
      <c r="B340" s="2"/>
      <c r="F340" s="4"/>
      <c r="G340" s="4"/>
      <c r="H340" s="4"/>
      <c r="I340" s="4"/>
      <c r="J340" s="4"/>
    </row>
    <row r="341" spans="1:10">
      <c r="B341" s="7"/>
    </row>
    <row r="342" spans="1:10">
      <c r="F342" s="8"/>
      <c r="G342" s="9"/>
      <c r="H342" s="10"/>
      <c r="I342" s="12"/>
      <c r="J342" s="12"/>
    </row>
    <row r="343" spans="1:10">
      <c r="F343" s="8"/>
      <c r="G343" s="9"/>
      <c r="H343" s="10"/>
      <c r="J343" s="12"/>
    </row>
    <row r="344" spans="1:10">
      <c r="F344" s="8"/>
      <c r="G344" s="9"/>
      <c r="H344" s="10"/>
      <c r="J344" s="6"/>
    </row>
    <row r="345" spans="1:10">
      <c r="B345" s="7"/>
      <c r="F345" s="8"/>
      <c r="G345" s="9"/>
      <c r="H345" s="10"/>
      <c r="I345" s="10"/>
      <c r="J345" s="12"/>
    </row>
    <row r="346" spans="1:10">
      <c r="F346" s="8"/>
      <c r="H346" s="10"/>
      <c r="I346" s="12"/>
      <c r="J346" s="12"/>
    </row>
    <row r="347" spans="1:10">
      <c r="F347" s="8"/>
      <c r="H347" s="10"/>
      <c r="I347" s="12"/>
      <c r="J347" s="12"/>
    </row>
    <row r="348" spans="1:10">
      <c r="F348" s="8"/>
      <c r="H348" s="10"/>
      <c r="I348" s="12"/>
      <c r="J348" s="12"/>
    </row>
    <row r="349" spans="1:10">
      <c r="F349" s="8"/>
      <c r="H349" s="10"/>
      <c r="I349" s="12"/>
      <c r="J349" s="12"/>
    </row>
    <row r="350" spans="1:10">
      <c r="F350" s="8"/>
      <c r="H350" s="10"/>
      <c r="I350" s="12"/>
      <c r="J350" s="12"/>
    </row>
    <row r="351" spans="1:10">
      <c r="J351" s="6"/>
    </row>
    <row r="352" spans="1:10">
      <c r="B352" s="7"/>
    </row>
    <row r="353" spans="1:10">
      <c r="F353" s="8"/>
      <c r="H353" s="10"/>
      <c r="I353" s="12"/>
      <c r="J353" s="12"/>
    </row>
    <row r="354" spans="1:10">
      <c r="I354" s="2"/>
      <c r="J354" s="6"/>
    </row>
    <row r="356" spans="1:10">
      <c r="A356" s="2"/>
      <c r="B356" s="2"/>
      <c r="C356" s="2"/>
      <c r="D356" s="2"/>
    </row>
    <row r="357" spans="1:10">
      <c r="A357" s="2"/>
      <c r="B357" s="2"/>
      <c r="C357" s="4"/>
      <c r="D357" s="5"/>
      <c r="E357" s="4"/>
      <c r="F357" s="5"/>
      <c r="G357" s="2"/>
      <c r="I357" s="4"/>
      <c r="J357" s="6"/>
    </row>
    <row r="358" spans="1:10">
      <c r="A358" s="2"/>
      <c r="B358" s="2"/>
      <c r="F358" s="4"/>
      <c r="G358" s="4"/>
      <c r="H358" s="4"/>
      <c r="I358" s="4"/>
      <c r="J358" s="4"/>
    </row>
    <row r="359" spans="1:10">
      <c r="B359" s="7"/>
    </row>
    <row r="360" spans="1:10">
      <c r="F360" s="8"/>
      <c r="G360" s="9"/>
      <c r="H360" s="10"/>
      <c r="I360" s="12"/>
      <c r="J360" s="12"/>
    </row>
    <row r="361" spans="1:10">
      <c r="F361" s="8"/>
      <c r="G361" s="9"/>
      <c r="H361" s="10"/>
      <c r="J361" s="12"/>
    </row>
    <row r="362" spans="1:10">
      <c r="F362" s="8"/>
      <c r="G362" s="9"/>
      <c r="H362" s="10"/>
      <c r="J362" s="6"/>
    </row>
    <row r="363" spans="1:10">
      <c r="B363" s="7"/>
      <c r="F363" s="8"/>
      <c r="G363" s="9"/>
      <c r="H363" s="10"/>
      <c r="I363" s="10"/>
      <c r="J363" s="12"/>
    </row>
    <row r="364" spans="1:10">
      <c r="F364" s="8"/>
      <c r="H364" s="10"/>
      <c r="I364" s="12"/>
      <c r="J364" s="12"/>
    </row>
    <row r="365" spans="1:10">
      <c r="F365" s="8"/>
      <c r="H365" s="10"/>
      <c r="I365" s="12"/>
      <c r="J365" s="12"/>
    </row>
    <row r="366" spans="1:10">
      <c r="F366" s="8"/>
      <c r="H366" s="10"/>
      <c r="I366" s="12"/>
      <c r="J366" s="12"/>
    </row>
    <row r="367" spans="1:10">
      <c r="F367" s="8"/>
      <c r="H367" s="10"/>
      <c r="I367" s="12"/>
      <c r="J367" s="12"/>
    </row>
    <row r="368" spans="1:10">
      <c r="F368" s="8"/>
      <c r="H368" s="10"/>
      <c r="I368" s="12"/>
      <c r="J368" s="12"/>
    </row>
    <row r="369" spans="1:10">
      <c r="J369" s="6"/>
    </row>
    <row r="370" spans="1:10">
      <c r="B370" s="7"/>
    </row>
    <row r="371" spans="1:10">
      <c r="F371" s="8"/>
      <c r="H371" s="10"/>
      <c r="I371" s="12"/>
      <c r="J371" s="12"/>
    </row>
    <row r="372" spans="1:10">
      <c r="I372" s="2"/>
      <c r="J372" s="6"/>
    </row>
    <row r="374" spans="1:10">
      <c r="A374" s="2"/>
      <c r="B374" s="2"/>
      <c r="C374" s="2"/>
      <c r="D374" s="2"/>
    </row>
    <row r="375" spans="1:10">
      <c r="A375" s="2"/>
      <c r="B375" s="2"/>
      <c r="C375" s="4"/>
      <c r="D375" s="5"/>
      <c r="E375" s="4"/>
      <c r="F375" s="5"/>
      <c r="G375" s="2"/>
      <c r="I375" s="4"/>
      <c r="J375" s="6"/>
    </row>
    <row r="376" spans="1:10">
      <c r="A376" s="2"/>
      <c r="B376" s="2"/>
      <c r="F376" s="4"/>
      <c r="G376" s="4"/>
      <c r="H376" s="4"/>
      <c r="I376" s="4"/>
      <c r="J376" s="4"/>
    </row>
    <row r="377" spans="1:10">
      <c r="B377" s="7"/>
    </row>
    <row r="378" spans="1:10">
      <c r="F378" s="8"/>
      <c r="G378" s="9"/>
      <c r="H378" s="10"/>
      <c r="I378" s="12"/>
      <c r="J378" s="12"/>
    </row>
    <row r="379" spans="1:10">
      <c r="F379" s="8"/>
      <c r="G379" s="9"/>
      <c r="H379" s="10"/>
      <c r="J379" s="12"/>
    </row>
    <row r="380" spans="1:10">
      <c r="F380" s="8"/>
      <c r="G380" s="9"/>
      <c r="H380" s="10"/>
      <c r="J380" s="6"/>
    </row>
    <row r="381" spans="1:10">
      <c r="B381" s="7"/>
      <c r="F381" s="8"/>
      <c r="G381" s="9"/>
      <c r="H381" s="10"/>
      <c r="I381" s="10"/>
      <c r="J381" s="12"/>
    </row>
    <row r="382" spans="1:10">
      <c r="F382" s="8"/>
      <c r="H382" s="10"/>
      <c r="I382" s="12"/>
      <c r="J382" s="12"/>
    </row>
    <row r="383" spans="1:10">
      <c r="F383" s="8"/>
      <c r="H383" s="10"/>
      <c r="I383" s="12"/>
      <c r="J383" s="12"/>
    </row>
    <row r="384" spans="1:10">
      <c r="F384" s="8"/>
      <c r="H384" s="10"/>
      <c r="I384" s="12"/>
      <c r="J384" s="12"/>
    </row>
    <row r="385" spans="1:10">
      <c r="F385" s="8"/>
      <c r="H385" s="10"/>
      <c r="I385" s="12"/>
      <c r="J385" s="12"/>
    </row>
    <row r="386" spans="1:10">
      <c r="F386" s="8"/>
      <c r="H386" s="10"/>
      <c r="I386" s="12"/>
      <c r="J386" s="12"/>
    </row>
    <row r="387" spans="1:10">
      <c r="J387" s="6"/>
    </row>
    <row r="388" spans="1:10">
      <c r="B388" s="7"/>
    </row>
    <row r="389" spans="1:10">
      <c r="F389" s="8"/>
      <c r="H389" s="10"/>
      <c r="I389" s="12"/>
      <c r="J389" s="12"/>
    </row>
    <row r="390" spans="1:10">
      <c r="I390" s="2"/>
      <c r="J390" s="6"/>
    </row>
    <row r="392" spans="1:10">
      <c r="A392" s="2"/>
      <c r="B392" s="2"/>
      <c r="C392" s="2"/>
      <c r="D392" s="2"/>
    </row>
    <row r="393" spans="1:10">
      <c r="A393" s="2"/>
      <c r="B393" s="2"/>
      <c r="C393" s="4"/>
      <c r="D393" s="5"/>
      <c r="E393" s="4"/>
      <c r="F393" s="5"/>
      <c r="G393" s="2"/>
      <c r="I393" s="4"/>
      <c r="J393" s="6"/>
    </row>
    <row r="394" spans="1:10">
      <c r="A394" s="2"/>
      <c r="B394" s="2"/>
      <c r="F394" s="4"/>
      <c r="G394" s="4"/>
      <c r="H394" s="4"/>
      <c r="I394" s="4"/>
      <c r="J394" s="4"/>
    </row>
    <row r="395" spans="1:10">
      <c r="B395" s="7"/>
    </row>
    <row r="396" spans="1:10">
      <c r="F396" s="8"/>
      <c r="G396" s="9"/>
      <c r="H396" s="10"/>
      <c r="J396" s="12"/>
    </row>
    <row r="397" spans="1:10">
      <c r="F397" s="8"/>
      <c r="G397" s="9"/>
      <c r="H397" s="10"/>
      <c r="I397" s="12"/>
      <c r="J397" s="12"/>
    </row>
    <row r="398" spans="1:10">
      <c r="F398" s="8"/>
      <c r="G398" s="9"/>
      <c r="H398" s="10"/>
      <c r="J398" s="12"/>
    </row>
    <row r="399" spans="1:10">
      <c r="F399" s="8"/>
      <c r="G399" s="9"/>
      <c r="H399" s="10"/>
      <c r="J399" s="6"/>
    </row>
    <row r="400" spans="1:10">
      <c r="B400" s="7"/>
      <c r="F400" s="8"/>
      <c r="G400" s="9"/>
      <c r="H400" s="10"/>
      <c r="I400" s="10"/>
      <c r="J400" s="12"/>
    </row>
    <row r="401" spans="1:10">
      <c r="F401" s="8"/>
      <c r="G401" s="9"/>
      <c r="H401" s="10"/>
      <c r="J401" s="12"/>
    </row>
    <row r="402" spans="1:10">
      <c r="F402" s="8"/>
      <c r="G402" s="9"/>
      <c r="H402" s="10"/>
      <c r="J402" s="12"/>
    </row>
    <row r="403" spans="1:10">
      <c r="F403" s="8"/>
      <c r="G403" s="9"/>
      <c r="H403" s="10"/>
      <c r="J403" s="12"/>
    </row>
    <row r="404" spans="1:10">
      <c r="F404" s="8"/>
      <c r="G404" s="9"/>
      <c r="H404" s="10"/>
      <c r="J404" s="12"/>
    </row>
    <row r="405" spans="1:10">
      <c r="J405" s="6"/>
    </row>
    <row r="406" spans="1:10">
      <c r="B406" s="7"/>
    </row>
    <row r="407" spans="1:10">
      <c r="F407" s="8"/>
      <c r="H407" s="10"/>
      <c r="I407" s="12"/>
      <c r="J407" s="12"/>
    </row>
    <row r="408" spans="1:10">
      <c r="I408" s="2"/>
      <c r="J408" s="6"/>
    </row>
    <row r="410" spans="1:10">
      <c r="A410" s="2"/>
      <c r="B410" s="2"/>
      <c r="C410" s="2"/>
      <c r="D410" s="2"/>
    </row>
    <row r="411" spans="1:10">
      <c r="A411" s="2"/>
      <c r="B411" s="2"/>
      <c r="C411" s="4"/>
      <c r="D411" s="5"/>
      <c r="E411" s="4"/>
      <c r="F411" s="5"/>
      <c r="G411" s="2"/>
      <c r="I411" s="4"/>
      <c r="J411" s="6"/>
    </row>
    <row r="412" spans="1:10">
      <c r="A412" s="2"/>
      <c r="B412" s="2"/>
      <c r="F412" s="4"/>
      <c r="G412" s="4"/>
      <c r="H412" s="4"/>
      <c r="I412" s="4"/>
      <c r="J412" s="4"/>
    </row>
    <row r="413" spans="1:10">
      <c r="B413" s="7"/>
    </row>
    <row r="414" spans="1:10">
      <c r="F414" s="8"/>
      <c r="G414" s="9"/>
      <c r="H414" s="10"/>
      <c r="J414" s="12"/>
    </row>
    <row r="415" spans="1:10">
      <c r="F415" s="8"/>
      <c r="G415" s="9"/>
      <c r="H415" s="10"/>
      <c r="I415" s="12"/>
      <c r="J415" s="12"/>
    </row>
    <row r="416" spans="1:10">
      <c r="F416" s="8"/>
      <c r="G416" s="9"/>
      <c r="H416" s="10"/>
      <c r="J416" s="12"/>
    </row>
    <row r="417" spans="1:10">
      <c r="F417" s="8"/>
      <c r="G417" s="9"/>
      <c r="H417" s="10"/>
      <c r="J417" s="6"/>
    </row>
    <row r="418" spans="1:10">
      <c r="B418" s="7"/>
      <c r="F418" s="8"/>
      <c r="G418" s="9"/>
      <c r="H418" s="10"/>
      <c r="I418" s="10"/>
      <c r="J418" s="12"/>
    </row>
    <row r="419" spans="1:10">
      <c r="F419" s="8"/>
      <c r="G419" s="9"/>
      <c r="H419" s="10"/>
      <c r="J419" s="12"/>
    </row>
    <row r="420" spans="1:10">
      <c r="F420" s="8"/>
      <c r="G420" s="9"/>
      <c r="H420" s="10"/>
      <c r="J420" s="12"/>
    </row>
    <row r="421" spans="1:10">
      <c r="F421" s="8"/>
      <c r="G421" s="9"/>
      <c r="H421" s="10"/>
      <c r="J421" s="12"/>
    </row>
    <row r="422" spans="1:10">
      <c r="F422" s="8"/>
      <c r="G422" s="9"/>
      <c r="H422" s="10"/>
      <c r="J422" s="12"/>
    </row>
    <row r="423" spans="1:10">
      <c r="J423" s="6"/>
    </row>
    <row r="424" spans="1:10">
      <c r="B424" s="7"/>
    </row>
    <row r="425" spans="1:10">
      <c r="F425" s="8"/>
      <c r="H425" s="10"/>
      <c r="I425" s="12"/>
      <c r="J425" s="12"/>
    </row>
    <row r="426" spans="1:10">
      <c r="I426" s="2"/>
      <c r="J426" s="6"/>
    </row>
    <row r="428" spans="1:10">
      <c r="A428" s="2"/>
      <c r="B428" s="2"/>
      <c r="C428" s="2"/>
      <c r="D428" s="2"/>
    </row>
    <row r="429" spans="1:10">
      <c r="A429" s="2"/>
      <c r="B429" s="2"/>
      <c r="C429" s="4"/>
      <c r="D429" s="5"/>
      <c r="E429" s="4"/>
      <c r="F429" s="5"/>
      <c r="G429" s="2"/>
      <c r="I429" s="4"/>
      <c r="J429" s="6"/>
    </row>
    <row r="430" spans="1:10">
      <c r="A430" s="2"/>
      <c r="B430" s="2"/>
      <c r="F430" s="4"/>
      <c r="G430" s="4"/>
      <c r="H430" s="4"/>
      <c r="I430" s="4"/>
      <c r="J430" s="4"/>
    </row>
    <row r="431" spans="1:10">
      <c r="B431" s="7"/>
    </row>
    <row r="432" spans="1:10">
      <c r="F432" s="8"/>
      <c r="G432" s="9"/>
      <c r="H432" s="10"/>
      <c r="J432" s="12"/>
    </row>
    <row r="433" spans="1:10">
      <c r="F433" s="8"/>
      <c r="G433" s="9"/>
      <c r="H433" s="10"/>
      <c r="I433" s="12"/>
      <c r="J433" s="12"/>
    </row>
    <row r="434" spans="1:10">
      <c r="F434" s="8"/>
      <c r="G434" s="9"/>
      <c r="H434" s="10"/>
      <c r="J434" s="12"/>
    </row>
    <row r="435" spans="1:10">
      <c r="F435" s="8"/>
      <c r="G435" s="9"/>
      <c r="H435" s="10"/>
      <c r="J435" s="6"/>
    </row>
    <row r="436" spans="1:10">
      <c r="B436" s="7"/>
      <c r="F436" s="8"/>
      <c r="G436" s="9"/>
      <c r="H436" s="10"/>
      <c r="I436" s="10"/>
      <c r="J436" s="12"/>
    </row>
    <row r="437" spans="1:10">
      <c r="F437" s="8"/>
      <c r="G437" s="9"/>
      <c r="H437" s="10"/>
      <c r="J437" s="12"/>
    </row>
    <row r="438" spans="1:10">
      <c r="F438" s="8"/>
      <c r="G438" s="9"/>
      <c r="H438" s="10"/>
      <c r="J438" s="12"/>
    </row>
    <row r="439" spans="1:10">
      <c r="F439" s="8"/>
      <c r="G439" s="9"/>
      <c r="H439" s="10"/>
      <c r="J439" s="12"/>
    </row>
    <row r="440" spans="1:10">
      <c r="F440" s="8"/>
      <c r="G440" s="9"/>
      <c r="H440" s="10"/>
      <c r="J440" s="12"/>
    </row>
    <row r="441" spans="1:10">
      <c r="J441" s="6"/>
    </row>
    <row r="442" spans="1:10">
      <c r="B442" s="7"/>
    </row>
    <row r="443" spans="1:10">
      <c r="F443" s="8"/>
      <c r="H443" s="10"/>
      <c r="I443" s="12"/>
      <c r="J443" s="12"/>
    </row>
    <row r="444" spans="1:10">
      <c r="I444" s="2"/>
      <c r="J444" s="6"/>
    </row>
    <row r="446" spans="1:10">
      <c r="A446" s="2"/>
      <c r="B446" s="2"/>
      <c r="C446" s="2"/>
      <c r="D446" s="2"/>
    </row>
    <row r="447" spans="1:10">
      <c r="A447" s="2"/>
      <c r="B447" s="2"/>
      <c r="C447" s="4"/>
      <c r="D447" s="5"/>
      <c r="E447" s="4"/>
      <c r="F447" s="5"/>
      <c r="G447" s="2"/>
      <c r="I447" s="4"/>
      <c r="J447" s="6"/>
    </row>
    <row r="448" spans="1:10">
      <c r="A448" s="2"/>
      <c r="B448" s="2"/>
      <c r="F448" s="4"/>
      <c r="G448" s="4"/>
      <c r="H448" s="4"/>
      <c r="I448" s="4"/>
      <c r="J448" s="4"/>
    </row>
    <row r="449" spans="1:10">
      <c r="B449" s="7"/>
    </row>
    <row r="450" spans="1:10">
      <c r="F450" s="8"/>
      <c r="G450" s="9"/>
      <c r="H450" s="10"/>
      <c r="J450" s="12"/>
    </row>
    <row r="451" spans="1:10">
      <c r="F451" s="8"/>
      <c r="G451" s="9"/>
      <c r="H451" s="10"/>
      <c r="I451" s="12"/>
      <c r="J451" s="12"/>
    </row>
    <row r="452" spans="1:10">
      <c r="F452" s="8"/>
      <c r="G452" s="9"/>
      <c r="H452" s="10"/>
      <c r="J452" s="12"/>
    </row>
    <row r="453" spans="1:10">
      <c r="F453" s="8"/>
      <c r="G453" s="9"/>
      <c r="H453" s="10"/>
      <c r="J453" s="6"/>
    </row>
    <row r="454" spans="1:10">
      <c r="B454" s="7"/>
      <c r="F454" s="8"/>
      <c r="G454" s="9"/>
      <c r="H454" s="10"/>
      <c r="I454" s="10"/>
      <c r="J454" s="12"/>
    </row>
    <row r="455" spans="1:10">
      <c r="F455" s="8"/>
      <c r="G455" s="9"/>
      <c r="H455" s="10"/>
      <c r="J455" s="12"/>
    </row>
    <row r="456" spans="1:10">
      <c r="F456" s="8"/>
      <c r="G456" s="9"/>
      <c r="H456" s="10"/>
      <c r="J456" s="12"/>
    </row>
    <row r="457" spans="1:10">
      <c r="F457" s="8"/>
      <c r="G457" s="9"/>
      <c r="H457" s="10"/>
      <c r="J457" s="12"/>
    </row>
    <row r="458" spans="1:10">
      <c r="F458" s="8"/>
      <c r="G458" s="9"/>
      <c r="H458" s="10"/>
      <c r="J458" s="12"/>
    </row>
    <row r="459" spans="1:10">
      <c r="J459" s="6"/>
    </row>
    <row r="460" spans="1:10">
      <c r="B460" s="7"/>
    </row>
    <row r="461" spans="1:10">
      <c r="F461" s="8"/>
      <c r="H461" s="10"/>
      <c r="I461" s="12"/>
      <c r="J461" s="12"/>
    </row>
    <row r="462" spans="1:10">
      <c r="I462" s="2"/>
      <c r="J462" s="6"/>
    </row>
    <row r="464" spans="1:10">
      <c r="A464" s="2"/>
      <c r="B464" s="2"/>
      <c r="C464" s="2"/>
      <c r="D464" s="2"/>
    </row>
    <row r="465" spans="1:10">
      <c r="A465" s="2"/>
      <c r="B465" s="2"/>
      <c r="C465" s="4"/>
      <c r="D465" s="5"/>
      <c r="E465" s="4"/>
      <c r="F465" s="5"/>
      <c r="G465" s="2"/>
      <c r="I465" s="4"/>
      <c r="J465" s="6"/>
    </row>
    <row r="466" spans="1:10">
      <c r="A466" s="2"/>
      <c r="B466" s="2"/>
      <c r="F466" s="4"/>
      <c r="G466" s="4"/>
      <c r="H466" s="4"/>
      <c r="I466" s="4"/>
      <c r="J466" s="4"/>
    </row>
    <row r="467" spans="1:10">
      <c r="B467" s="7"/>
    </row>
    <row r="468" spans="1:10">
      <c r="F468" s="8"/>
      <c r="G468" s="9"/>
      <c r="H468" s="10"/>
      <c r="J468" s="12"/>
    </row>
    <row r="469" spans="1:10">
      <c r="F469" s="8"/>
      <c r="G469" s="9"/>
      <c r="H469" s="10"/>
      <c r="I469" s="12"/>
      <c r="J469" s="12"/>
    </row>
    <row r="470" spans="1:10">
      <c r="F470" s="8"/>
      <c r="G470" s="9"/>
      <c r="H470" s="10"/>
      <c r="J470" s="12"/>
    </row>
    <row r="471" spans="1:10">
      <c r="F471" s="8"/>
      <c r="G471" s="9"/>
      <c r="H471" s="10"/>
      <c r="J471" s="6"/>
    </row>
    <row r="472" spans="1:10">
      <c r="B472" s="7"/>
      <c r="F472" s="8"/>
      <c r="G472" s="9"/>
      <c r="H472" s="10"/>
      <c r="I472" s="10"/>
      <c r="J472" s="12"/>
    </row>
    <row r="473" spans="1:10">
      <c r="F473" s="8"/>
      <c r="G473" s="9"/>
      <c r="H473" s="10"/>
      <c r="J473" s="12"/>
    </row>
    <row r="474" spans="1:10">
      <c r="J474" s="6"/>
    </row>
    <row r="475" spans="1:10">
      <c r="B475" s="7"/>
    </row>
    <row r="476" spans="1:10">
      <c r="F476" s="8"/>
      <c r="H476" s="10"/>
      <c r="I476" s="12"/>
      <c r="J476" s="12"/>
    </row>
    <row r="477" spans="1:10">
      <c r="I477" s="2"/>
      <c r="J477" s="6"/>
    </row>
    <row r="479" spans="1:10">
      <c r="A479" s="2"/>
      <c r="B479" s="2"/>
      <c r="C479" s="2"/>
      <c r="D479" s="2"/>
    </row>
    <row r="480" spans="1:10">
      <c r="A480" s="2"/>
      <c r="B480" s="2"/>
      <c r="C480" s="4"/>
      <c r="D480" s="5"/>
      <c r="E480" s="4"/>
      <c r="F480" s="5"/>
      <c r="G480" s="2"/>
      <c r="I480" s="4"/>
      <c r="J480" s="6"/>
    </row>
    <row r="481" spans="1:10">
      <c r="A481" s="2"/>
      <c r="B481" s="2"/>
      <c r="F481" s="4"/>
      <c r="G481" s="4"/>
      <c r="H481" s="4"/>
      <c r="I481" s="4"/>
      <c r="J481" s="4"/>
    </row>
    <row r="482" spans="1:10">
      <c r="B482" s="7"/>
    </row>
    <row r="483" spans="1:10">
      <c r="F483" s="8"/>
      <c r="G483" s="9"/>
      <c r="H483" s="10"/>
      <c r="J483" s="12"/>
    </row>
    <row r="484" spans="1:10">
      <c r="F484" s="8"/>
      <c r="G484" s="9"/>
      <c r="H484" s="10"/>
      <c r="I484" s="12"/>
      <c r="J484" s="12"/>
    </row>
    <row r="485" spans="1:10">
      <c r="F485" s="8"/>
      <c r="G485" s="9"/>
      <c r="H485" s="10"/>
      <c r="J485" s="12"/>
    </row>
    <row r="486" spans="1:10">
      <c r="F486" s="8"/>
      <c r="G486" s="9"/>
      <c r="H486" s="10"/>
      <c r="J486" s="6"/>
    </row>
    <row r="487" spans="1:10">
      <c r="B487" s="7"/>
      <c r="F487" s="8"/>
      <c r="G487" s="9"/>
      <c r="H487" s="10"/>
      <c r="I487" s="10"/>
      <c r="J487" s="12"/>
    </row>
    <row r="488" spans="1:10">
      <c r="F488" s="8"/>
      <c r="G488" s="9"/>
      <c r="H488" s="10"/>
      <c r="J488" s="12"/>
    </row>
    <row r="489" spans="1:10">
      <c r="J489" s="6"/>
    </row>
    <row r="490" spans="1:10">
      <c r="B490" s="7"/>
    </row>
    <row r="491" spans="1:10">
      <c r="F491" s="8"/>
      <c r="H491" s="10"/>
      <c r="I491" s="12"/>
      <c r="J491" s="12"/>
    </row>
    <row r="492" spans="1:10">
      <c r="I492" s="2"/>
      <c r="J492" s="6"/>
    </row>
    <row r="493" spans="1:10">
      <c r="F493" s="8"/>
      <c r="G493" s="9"/>
      <c r="H493" s="10"/>
      <c r="J493" s="12"/>
    </row>
    <row r="494" spans="1:10">
      <c r="A494" s="2"/>
      <c r="B494" s="2"/>
      <c r="C494" s="2"/>
      <c r="D494" s="2"/>
    </row>
    <row r="495" spans="1:10">
      <c r="A495" s="2"/>
      <c r="B495" s="2"/>
      <c r="C495" s="4"/>
      <c r="D495" s="5"/>
      <c r="E495" s="4"/>
      <c r="F495" s="5"/>
      <c r="G495" s="2"/>
      <c r="I495" s="4"/>
      <c r="J495" s="6"/>
    </row>
    <row r="496" spans="1:10">
      <c r="A496" s="2"/>
      <c r="B496" s="2"/>
      <c r="F496" s="4"/>
      <c r="G496" s="4"/>
      <c r="H496" s="4"/>
      <c r="I496" s="4"/>
      <c r="J496" s="4"/>
    </row>
    <row r="497" spans="1:10">
      <c r="B497" s="7"/>
    </row>
    <row r="498" spans="1:10">
      <c r="F498" s="8"/>
      <c r="G498" s="9"/>
      <c r="H498" s="10"/>
      <c r="J498" s="12"/>
    </row>
    <row r="499" spans="1:10">
      <c r="F499" s="8"/>
      <c r="G499" s="9"/>
      <c r="H499" s="10"/>
      <c r="I499" s="12"/>
      <c r="J499" s="12"/>
    </row>
    <row r="500" spans="1:10">
      <c r="F500" s="8"/>
      <c r="G500" s="9"/>
      <c r="H500" s="10"/>
      <c r="J500" s="12"/>
    </row>
    <row r="501" spans="1:10">
      <c r="F501" s="8"/>
      <c r="G501" s="9"/>
      <c r="H501" s="10"/>
      <c r="J501" s="6"/>
    </row>
    <row r="502" spans="1:10">
      <c r="B502" s="7"/>
      <c r="F502" s="8"/>
      <c r="G502" s="9"/>
      <c r="H502" s="10"/>
      <c r="I502" s="10"/>
      <c r="J502" s="12"/>
    </row>
    <row r="503" spans="1:10">
      <c r="F503" s="8"/>
      <c r="G503" s="9"/>
      <c r="H503" s="10"/>
      <c r="J503" s="12"/>
    </row>
    <row r="504" spans="1:10">
      <c r="J504" s="6"/>
    </row>
    <row r="505" spans="1:10">
      <c r="B505" s="7"/>
    </row>
    <row r="506" spans="1:10">
      <c r="F506" s="8"/>
      <c r="H506" s="10"/>
      <c r="I506" s="12"/>
      <c r="J506" s="12"/>
    </row>
    <row r="507" spans="1:10">
      <c r="I507" s="2"/>
      <c r="J507" s="6"/>
    </row>
    <row r="509" spans="1:10">
      <c r="A509" s="2"/>
      <c r="B509" s="2"/>
      <c r="C509" s="2"/>
      <c r="D509" s="2"/>
    </row>
    <row r="510" spans="1:10">
      <c r="A510" s="2"/>
      <c r="B510" s="2"/>
      <c r="C510" s="4"/>
      <c r="D510" s="5"/>
      <c r="E510" s="4"/>
      <c r="F510" s="5"/>
      <c r="G510" s="2"/>
      <c r="I510" s="4"/>
      <c r="J510" s="6"/>
    </row>
    <row r="511" spans="1:10">
      <c r="A511" s="2"/>
      <c r="B511" s="2"/>
      <c r="F511" s="4"/>
      <c r="G511" s="4"/>
      <c r="H511" s="4"/>
      <c r="I511" s="4"/>
      <c r="J511" s="4"/>
    </row>
    <row r="512" spans="1:10">
      <c r="B512" s="7"/>
    </row>
    <row r="513" spans="1:10">
      <c r="F513" s="8"/>
      <c r="G513" s="9"/>
      <c r="H513" s="10"/>
      <c r="J513" s="12"/>
    </row>
    <row r="514" spans="1:10">
      <c r="F514" s="8"/>
      <c r="G514" s="9"/>
      <c r="H514" s="10"/>
      <c r="I514" s="12"/>
      <c r="J514" s="12"/>
    </row>
    <row r="515" spans="1:10">
      <c r="F515" s="8"/>
      <c r="G515" s="9"/>
      <c r="H515" s="10"/>
      <c r="J515" s="12"/>
    </row>
    <row r="516" spans="1:10">
      <c r="F516" s="8"/>
      <c r="G516" s="9"/>
      <c r="H516" s="10"/>
      <c r="J516" s="6"/>
    </row>
    <row r="517" spans="1:10">
      <c r="B517" s="7"/>
      <c r="F517" s="8"/>
      <c r="G517" s="9"/>
      <c r="H517" s="10"/>
      <c r="I517" s="10"/>
      <c r="J517" s="12"/>
    </row>
    <row r="518" spans="1:10">
      <c r="F518" s="8"/>
      <c r="G518" s="9"/>
      <c r="H518" s="10"/>
      <c r="J518" s="12"/>
    </row>
    <row r="519" spans="1:10">
      <c r="J519" s="6"/>
    </row>
    <row r="520" spans="1:10">
      <c r="B520" s="7"/>
    </row>
    <row r="521" spans="1:10">
      <c r="F521" s="8"/>
      <c r="H521" s="10"/>
      <c r="I521" s="12"/>
      <c r="J521" s="12"/>
    </row>
    <row r="522" spans="1:10">
      <c r="I522" s="2"/>
      <c r="J522" s="6"/>
    </row>
    <row r="524" spans="1:10">
      <c r="A524" s="2"/>
      <c r="B524" s="2"/>
      <c r="C524" s="2"/>
      <c r="D524" s="2"/>
    </row>
    <row r="525" spans="1:10">
      <c r="A525" s="2"/>
      <c r="B525" s="2"/>
      <c r="C525" s="4"/>
      <c r="D525" s="5"/>
      <c r="E525" s="4"/>
      <c r="F525" s="5"/>
      <c r="G525" s="2"/>
      <c r="I525" s="4"/>
      <c r="J525" s="6"/>
    </row>
    <row r="526" spans="1:10">
      <c r="A526" s="2"/>
      <c r="B526" s="2"/>
      <c r="F526" s="4"/>
      <c r="G526" s="4"/>
      <c r="H526" s="4"/>
      <c r="I526" s="4"/>
      <c r="J526" s="4"/>
    </row>
    <row r="527" spans="1:10">
      <c r="B527" s="7"/>
    </row>
    <row r="528" spans="1:10">
      <c r="F528" s="8"/>
      <c r="G528" s="9"/>
      <c r="H528" s="10"/>
      <c r="I528" s="12"/>
      <c r="J528" s="12"/>
    </row>
    <row r="529" spans="1:10">
      <c r="F529" s="8"/>
      <c r="G529" s="9"/>
      <c r="H529" s="10"/>
      <c r="J529" s="12"/>
    </row>
    <row r="530" spans="1:10">
      <c r="F530" s="8"/>
      <c r="G530" s="9"/>
      <c r="H530" s="10"/>
      <c r="J530" s="6"/>
    </row>
    <row r="531" spans="1:10">
      <c r="B531" s="7"/>
      <c r="F531" s="8"/>
      <c r="G531" s="9"/>
      <c r="H531" s="10"/>
      <c r="I531" s="10"/>
      <c r="J531" s="12"/>
    </row>
    <row r="532" spans="1:10">
      <c r="F532" s="8"/>
      <c r="G532" s="9"/>
      <c r="H532" s="10"/>
      <c r="J532" s="12"/>
    </row>
    <row r="533" spans="1:10">
      <c r="J533" s="6"/>
    </row>
    <row r="534" spans="1:10">
      <c r="B534" s="7"/>
    </row>
    <row r="535" spans="1:10">
      <c r="F535" s="8"/>
      <c r="H535" s="10"/>
      <c r="I535" s="12"/>
      <c r="J535" s="12"/>
    </row>
    <row r="536" spans="1:10">
      <c r="I536" s="2"/>
      <c r="J536" s="6"/>
    </row>
    <row r="538" spans="1:10">
      <c r="A538" s="2"/>
      <c r="B538" s="2"/>
      <c r="C538" s="2"/>
      <c r="D538" s="2"/>
    </row>
    <row r="539" spans="1:10">
      <c r="A539" s="2"/>
      <c r="B539" s="2"/>
      <c r="C539" s="4"/>
      <c r="D539" s="5"/>
      <c r="E539" s="4"/>
      <c r="F539" s="5"/>
      <c r="G539" s="2"/>
      <c r="I539" s="4"/>
      <c r="J539" s="6"/>
    </row>
    <row r="540" spans="1:10">
      <c r="A540" s="2"/>
      <c r="B540" s="2"/>
      <c r="F540" s="4"/>
      <c r="G540" s="4"/>
      <c r="H540" s="4"/>
      <c r="I540" s="4"/>
      <c r="J540" s="4"/>
    </row>
    <row r="541" spans="1:10">
      <c r="B541" s="7"/>
    </row>
    <row r="542" spans="1:10">
      <c r="F542" s="8"/>
      <c r="G542" s="9"/>
      <c r="H542" s="10"/>
      <c r="I542" s="12"/>
      <c r="J542" s="12"/>
    </row>
    <row r="543" spans="1:10">
      <c r="F543" s="8"/>
      <c r="G543" s="9"/>
      <c r="H543" s="10"/>
      <c r="J543" s="12"/>
    </row>
    <row r="544" spans="1:10">
      <c r="F544" s="8"/>
      <c r="G544" s="9"/>
      <c r="H544" s="10"/>
      <c r="J544" s="6"/>
    </row>
    <row r="545" spans="1:10">
      <c r="B545" s="7"/>
      <c r="F545" s="8"/>
      <c r="G545" s="9"/>
      <c r="H545" s="10"/>
      <c r="I545" s="10"/>
      <c r="J545" s="12"/>
    </row>
    <row r="546" spans="1:10">
      <c r="F546" s="8"/>
      <c r="G546" s="9"/>
      <c r="H546" s="10"/>
      <c r="J546" s="12"/>
    </row>
    <row r="547" spans="1:10">
      <c r="J547" s="6"/>
    </row>
    <row r="548" spans="1:10">
      <c r="B548" s="7"/>
    </row>
    <row r="549" spans="1:10">
      <c r="F549" s="8"/>
      <c r="H549" s="10"/>
      <c r="I549" s="12"/>
      <c r="J549" s="12"/>
    </row>
    <row r="550" spans="1:10">
      <c r="I550" s="2"/>
      <c r="J550" s="6"/>
    </row>
    <row r="551" spans="1:10">
      <c r="A551" s="53"/>
      <c r="B551" s="53"/>
      <c r="C551" s="53"/>
      <c r="D551" s="53"/>
      <c r="E551" s="53"/>
      <c r="F551" s="53"/>
      <c r="G551" s="53"/>
    </row>
    <row r="552" spans="1:10">
      <c r="A552" s="2"/>
      <c r="B552" s="2"/>
      <c r="C552" s="2"/>
      <c r="D552" s="2"/>
    </row>
    <row r="553" spans="1:10">
      <c r="A553" s="2"/>
      <c r="B553" s="2"/>
      <c r="C553" s="4"/>
      <c r="D553" s="5"/>
      <c r="E553" s="4"/>
      <c r="F553" s="5"/>
      <c r="G553" s="2"/>
      <c r="I553" s="4"/>
      <c r="J553" s="6"/>
    </row>
    <row r="554" spans="1:10">
      <c r="A554" s="2"/>
      <c r="B554" s="2"/>
      <c r="F554" s="4"/>
      <c r="G554" s="4"/>
      <c r="H554" s="4"/>
      <c r="I554" s="4"/>
      <c r="J554" s="4"/>
    </row>
    <row r="555" spans="1:10">
      <c r="B555" s="7"/>
    </row>
    <row r="556" spans="1:10">
      <c r="F556" s="8"/>
      <c r="G556" s="9"/>
      <c r="H556" s="10"/>
      <c r="I556" s="12"/>
      <c r="J556" s="12"/>
    </row>
    <row r="557" spans="1:10">
      <c r="F557" s="8"/>
      <c r="G557" s="9"/>
      <c r="H557" s="10"/>
      <c r="J557" s="12"/>
    </row>
    <row r="558" spans="1:10">
      <c r="F558" s="8"/>
      <c r="G558" s="9"/>
      <c r="H558" s="10"/>
      <c r="J558" s="6"/>
    </row>
    <row r="559" spans="1:10">
      <c r="B559" s="7"/>
      <c r="F559" s="8"/>
      <c r="G559" s="9"/>
      <c r="H559" s="10"/>
      <c r="I559" s="10"/>
      <c r="J559" s="12"/>
    </row>
    <row r="560" spans="1:10">
      <c r="F560" s="8"/>
      <c r="G560" s="9"/>
      <c r="H560" s="10"/>
      <c r="J560" s="12"/>
    </row>
    <row r="561" spans="1:10">
      <c r="J561" s="6"/>
    </row>
    <row r="562" spans="1:10">
      <c r="B562" s="7"/>
    </row>
    <row r="563" spans="1:10">
      <c r="F563" s="8"/>
      <c r="H563" s="10"/>
      <c r="I563" s="12"/>
      <c r="J563" s="12"/>
    </row>
    <row r="564" spans="1:10">
      <c r="I564" s="2"/>
      <c r="J564" s="6"/>
    </row>
    <row r="565" spans="1:10">
      <c r="A565" s="53"/>
      <c r="B565" s="53"/>
      <c r="C565" s="53"/>
      <c r="D565" s="53"/>
      <c r="E565" s="53"/>
      <c r="F565" s="53"/>
      <c r="G565" s="53"/>
    </row>
    <row r="566" spans="1:10">
      <c r="A566" s="2"/>
      <c r="B566" s="2"/>
      <c r="C566" s="2"/>
      <c r="D566" s="2"/>
    </row>
    <row r="567" spans="1:10">
      <c r="A567" s="2"/>
      <c r="B567" s="2"/>
      <c r="C567" s="4"/>
      <c r="D567" s="5"/>
      <c r="E567" s="4"/>
      <c r="F567" s="5"/>
      <c r="G567" s="2"/>
      <c r="I567" s="4"/>
      <c r="J567" s="6"/>
    </row>
    <row r="568" spans="1:10">
      <c r="A568" s="2"/>
      <c r="B568" s="2"/>
      <c r="F568" s="4"/>
      <c r="G568" s="4"/>
      <c r="H568" s="4"/>
      <c r="I568" s="4"/>
      <c r="J568" s="4"/>
    </row>
    <row r="569" spans="1:10">
      <c r="B569" s="7"/>
    </row>
    <row r="570" spans="1:10">
      <c r="F570" s="8"/>
      <c r="G570" s="9"/>
      <c r="H570" s="10"/>
      <c r="I570" s="12"/>
      <c r="J570" s="12"/>
    </row>
    <row r="571" spans="1:10">
      <c r="F571" s="8"/>
      <c r="G571" s="9"/>
      <c r="H571" s="10"/>
      <c r="J571" s="12"/>
    </row>
    <row r="572" spans="1:10">
      <c r="F572" s="8"/>
      <c r="G572" s="9"/>
      <c r="H572" s="10"/>
      <c r="J572" s="6"/>
    </row>
    <row r="573" spans="1:10">
      <c r="B573" s="7"/>
      <c r="F573" s="8"/>
      <c r="G573" s="9"/>
      <c r="H573" s="10"/>
      <c r="I573" s="10"/>
      <c r="J573" s="12"/>
    </row>
    <row r="574" spans="1:10">
      <c r="F574" s="8"/>
      <c r="G574" s="9"/>
      <c r="H574" s="10"/>
      <c r="J574" s="12"/>
    </row>
    <row r="575" spans="1:10">
      <c r="J575" s="6"/>
    </row>
    <row r="576" spans="1:10">
      <c r="B576" s="7"/>
    </row>
    <row r="577" spans="1:10">
      <c r="F577" s="8"/>
      <c r="H577" s="10"/>
      <c r="I577" s="12"/>
      <c r="J577" s="12"/>
    </row>
    <row r="578" spans="1:10">
      <c r="I578" s="2"/>
      <c r="J578" s="6"/>
    </row>
    <row r="579" spans="1:10">
      <c r="A579" s="53"/>
      <c r="B579" s="53"/>
      <c r="C579" s="53"/>
      <c r="D579" s="53"/>
      <c r="E579" s="53"/>
      <c r="F579" s="53"/>
      <c r="G579" s="56"/>
    </row>
    <row r="580" spans="1:10">
      <c r="A580" s="2"/>
      <c r="B580" s="2"/>
      <c r="C580" s="2"/>
      <c r="D580" s="2"/>
    </row>
    <row r="581" spans="1:10">
      <c r="A581" s="2"/>
      <c r="B581" s="2"/>
      <c r="C581" s="4"/>
      <c r="D581" s="5"/>
      <c r="E581" s="4"/>
      <c r="F581" s="5"/>
      <c r="G581" s="2"/>
      <c r="I581" s="4"/>
      <c r="J581" s="6"/>
    </row>
    <row r="582" spans="1:10">
      <c r="A582" s="2"/>
      <c r="B582" s="2"/>
      <c r="F582" s="4"/>
      <c r="G582" s="4"/>
      <c r="H582" s="4"/>
      <c r="I582" s="4"/>
      <c r="J582" s="4"/>
    </row>
    <row r="583" spans="1:10">
      <c r="B583" s="7"/>
    </row>
    <row r="584" spans="1:10">
      <c r="F584" s="8"/>
      <c r="G584" s="9"/>
      <c r="H584" s="10"/>
      <c r="I584" s="12"/>
      <c r="J584" s="12"/>
    </row>
    <row r="585" spans="1:10">
      <c r="F585" s="8"/>
      <c r="G585" s="9"/>
      <c r="H585" s="10"/>
      <c r="J585" s="12"/>
    </row>
    <row r="586" spans="1:10">
      <c r="F586" s="8"/>
      <c r="G586" s="9"/>
      <c r="H586" s="10"/>
      <c r="J586" s="6"/>
    </row>
    <row r="587" spans="1:10">
      <c r="B587" s="7"/>
      <c r="F587" s="8"/>
      <c r="G587" s="9"/>
      <c r="H587" s="10"/>
      <c r="I587" s="10"/>
      <c r="J587" s="12"/>
    </row>
    <row r="588" spans="1:10">
      <c r="F588" s="8"/>
      <c r="G588" s="9"/>
      <c r="H588" s="10"/>
      <c r="J588" s="12"/>
    </row>
    <row r="589" spans="1:10">
      <c r="J589" s="6"/>
    </row>
    <row r="590" spans="1:10">
      <c r="B590" s="7"/>
    </row>
    <row r="591" spans="1:10">
      <c r="F591" s="8"/>
      <c r="H591" s="10"/>
      <c r="I591" s="12"/>
      <c r="J591" s="12"/>
    </row>
    <row r="592" spans="1:10">
      <c r="I592" s="2"/>
      <c r="J592" s="6"/>
    </row>
    <row r="593" spans="1:10">
      <c r="A593" s="53"/>
      <c r="B593" s="53"/>
      <c r="C593" s="53"/>
      <c r="D593" s="53"/>
      <c r="E593" s="53"/>
      <c r="F593" s="53"/>
      <c r="G593" s="53"/>
    </row>
    <row r="594" spans="1:10">
      <c r="A594" s="2"/>
      <c r="B594" s="2"/>
      <c r="C594" s="2"/>
      <c r="D594" s="2"/>
    </row>
    <row r="595" spans="1:10">
      <c r="A595" s="2"/>
      <c r="B595" s="2"/>
      <c r="C595" s="4"/>
      <c r="D595" s="5"/>
      <c r="E595" s="4"/>
      <c r="F595" s="5"/>
      <c r="G595" s="2"/>
      <c r="I595" s="4"/>
      <c r="J595" s="6"/>
    </row>
    <row r="596" spans="1:10">
      <c r="A596" s="2"/>
      <c r="B596" s="2"/>
      <c r="F596" s="4"/>
      <c r="G596" s="4"/>
      <c r="H596" s="4"/>
      <c r="I596" s="4"/>
      <c r="J596" s="4"/>
    </row>
    <row r="597" spans="1:10">
      <c r="B597" s="7"/>
    </row>
    <row r="598" spans="1:10">
      <c r="F598" s="8"/>
      <c r="G598" s="9"/>
      <c r="H598" s="10"/>
      <c r="I598" s="12"/>
      <c r="J598" s="12"/>
    </row>
    <row r="599" spans="1:10">
      <c r="F599" s="8"/>
      <c r="G599" s="9"/>
      <c r="H599" s="10"/>
      <c r="J599" s="12"/>
    </row>
    <row r="600" spans="1:10">
      <c r="F600" s="8"/>
      <c r="G600" s="9"/>
      <c r="H600" s="10"/>
      <c r="J600" s="6"/>
    </row>
    <row r="601" spans="1:10">
      <c r="B601" s="7"/>
      <c r="F601" s="8"/>
      <c r="G601" s="9"/>
      <c r="H601" s="10"/>
      <c r="I601" s="10"/>
      <c r="J601" s="12"/>
    </row>
    <row r="602" spans="1:10">
      <c r="F602" s="8"/>
      <c r="G602" s="9"/>
      <c r="H602" s="10"/>
      <c r="J602" s="12"/>
    </row>
    <row r="603" spans="1:10">
      <c r="J603" s="6"/>
    </row>
    <row r="604" spans="1:10">
      <c r="B604" s="7"/>
    </row>
    <row r="605" spans="1:10">
      <c r="F605" s="8"/>
      <c r="H605" s="10"/>
      <c r="I605" s="12"/>
      <c r="J605" s="12"/>
    </row>
    <row r="606" spans="1:10">
      <c r="I606" s="2"/>
      <c r="J606" s="6"/>
    </row>
    <row r="607" spans="1:10">
      <c r="A607" s="53"/>
      <c r="B607" s="56"/>
      <c r="C607" s="53"/>
      <c r="D607" s="56"/>
      <c r="E607" s="56"/>
      <c r="F607" s="56"/>
      <c r="G607" s="56"/>
    </row>
    <row r="608" spans="1:10">
      <c r="A608" s="2"/>
      <c r="B608" s="2"/>
      <c r="C608" s="2"/>
      <c r="D608" s="2"/>
    </row>
    <row r="609" spans="1:10">
      <c r="A609" s="2"/>
      <c r="B609" s="2"/>
      <c r="C609" s="4"/>
      <c r="D609" s="5"/>
      <c r="E609" s="4"/>
      <c r="F609" s="5"/>
      <c r="G609" s="2"/>
      <c r="I609" s="4"/>
      <c r="J609" s="6"/>
    </row>
    <row r="610" spans="1:10">
      <c r="A610" s="2"/>
      <c r="B610" s="2"/>
      <c r="F610" s="4"/>
      <c r="G610" s="4"/>
      <c r="H610" s="4"/>
      <c r="I610" s="4"/>
      <c r="J610" s="4"/>
    </row>
    <row r="611" spans="1:10">
      <c r="B611" s="7"/>
    </row>
    <row r="612" spans="1:10">
      <c r="F612" s="8"/>
      <c r="G612" s="9"/>
      <c r="H612" s="10"/>
      <c r="I612" s="12"/>
      <c r="J612" s="12"/>
    </row>
    <row r="613" spans="1:10">
      <c r="F613" s="8"/>
      <c r="G613" s="9"/>
      <c r="H613" s="10"/>
      <c r="J613" s="12"/>
    </row>
    <row r="614" spans="1:10">
      <c r="F614" s="8"/>
      <c r="G614" s="9"/>
      <c r="H614" s="10"/>
      <c r="J614" s="6"/>
    </row>
    <row r="615" spans="1:10">
      <c r="B615" s="7"/>
      <c r="F615" s="8"/>
      <c r="G615" s="9"/>
      <c r="H615" s="10"/>
      <c r="I615" s="10"/>
      <c r="J615" s="12"/>
    </row>
    <row r="616" spans="1:10">
      <c r="F616" s="8"/>
      <c r="G616" s="9"/>
      <c r="H616" s="10"/>
      <c r="J616" s="12"/>
    </row>
    <row r="617" spans="1:10">
      <c r="J617" s="6"/>
    </row>
    <row r="618" spans="1:10">
      <c r="B618" s="7"/>
    </row>
    <row r="619" spans="1:10">
      <c r="F619" s="8"/>
      <c r="H619" s="10"/>
      <c r="I619" s="12"/>
      <c r="J619" s="12"/>
    </row>
    <row r="620" spans="1:10">
      <c r="I620" s="2"/>
      <c r="J620" s="6"/>
    </row>
    <row r="621" spans="1:10">
      <c r="A621" s="52"/>
      <c r="B621" s="56"/>
      <c r="C621" s="53"/>
      <c r="D621" s="53"/>
      <c r="E621" s="52"/>
      <c r="F621" s="57"/>
      <c r="G621" s="53"/>
    </row>
    <row r="622" spans="1:10">
      <c r="A622" s="2"/>
      <c r="B622" s="2"/>
      <c r="C622" s="2"/>
      <c r="D622" s="2"/>
    </row>
    <row r="623" spans="1:10">
      <c r="A623" s="2"/>
      <c r="B623" s="2"/>
      <c r="C623" s="4"/>
      <c r="D623" s="5"/>
      <c r="E623" s="4"/>
      <c r="F623" s="5"/>
      <c r="G623" s="2"/>
      <c r="I623" s="4"/>
      <c r="J623" s="6"/>
    </row>
    <row r="624" spans="1:10">
      <c r="A624" s="2"/>
      <c r="B624" s="2"/>
      <c r="F624" s="4"/>
      <c r="G624" s="4"/>
      <c r="H624" s="4"/>
      <c r="I624" s="4"/>
      <c r="J624" s="4"/>
    </row>
    <row r="625" spans="1:10">
      <c r="B625" s="7"/>
    </row>
    <row r="626" spans="1:10">
      <c r="F626" s="8"/>
      <c r="G626" s="9"/>
      <c r="H626" s="10"/>
      <c r="I626" s="12"/>
      <c r="J626" s="12"/>
    </row>
    <row r="627" spans="1:10">
      <c r="F627" s="8"/>
      <c r="G627" s="9"/>
      <c r="H627" s="10"/>
      <c r="J627" s="12"/>
    </row>
    <row r="628" spans="1:10">
      <c r="F628" s="8"/>
      <c r="G628" s="9"/>
      <c r="H628" s="10"/>
      <c r="J628" s="6"/>
    </row>
    <row r="629" spans="1:10">
      <c r="B629" s="7"/>
      <c r="F629" s="8"/>
      <c r="G629" s="9"/>
      <c r="H629" s="10"/>
      <c r="I629" s="10"/>
      <c r="J629" s="12"/>
    </row>
    <row r="630" spans="1:10">
      <c r="F630" s="8"/>
      <c r="G630" s="9"/>
      <c r="H630" s="10"/>
      <c r="J630" s="12"/>
    </row>
    <row r="631" spans="1:10">
      <c r="J631" s="6"/>
    </row>
    <row r="632" spans="1:10">
      <c r="B632" s="7"/>
    </row>
    <row r="633" spans="1:10">
      <c r="F633" s="8"/>
      <c r="H633" s="10"/>
      <c r="I633" s="12"/>
      <c r="J633" s="12"/>
    </row>
    <row r="634" spans="1:10">
      <c r="I634" s="2"/>
      <c r="J634" s="6"/>
    </row>
    <row r="635" spans="1:10">
      <c r="A635" s="52"/>
      <c r="B635" s="52"/>
      <c r="C635" s="53"/>
      <c r="D635" s="53"/>
      <c r="E635" s="52"/>
      <c r="F635" s="60"/>
      <c r="G635" s="52"/>
    </row>
    <row r="636" spans="1:10">
      <c r="A636" s="2"/>
      <c r="B636" s="2"/>
      <c r="C636" s="2"/>
      <c r="D636" s="2"/>
    </row>
    <row r="637" spans="1:10">
      <c r="A637" s="2"/>
      <c r="B637" s="2"/>
      <c r="C637" s="4"/>
      <c r="D637" s="5"/>
      <c r="E637" s="4"/>
      <c r="F637" s="5"/>
      <c r="G637" s="2"/>
      <c r="I637" s="4"/>
      <c r="J637" s="6"/>
    </row>
    <row r="638" spans="1:10">
      <c r="A638" s="2"/>
      <c r="B638" s="2"/>
      <c r="F638" s="4"/>
      <c r="G638" s="4"/>
      <c r="H638" s="4"/>
      <c r="I638" s="4"/>
      <c r="J638" s="4"/>
    </row>
    <row r="639" spans="1:10">
      <c r="B639" s="7"/>
    </row>
    <row r="640" spans="1:10">
      <c r="F640" s="8"/>
      <c r="G640" s="9"/>
      <c r="H640" s="10"/>
      <c r="I640" s="12"/>
      <c r="J640" s="12"/>
    </row>
    <row r="641" spans="1:10">
      <c r="F641" s="8"/>
      <c r="G641" s="9"/>
      <c r="H641" s="10"/>
      <c r="J641" s="12"/>
    </row>
    <row r="642" spans="1:10">
      <c r="F642" s="8"/>
      <c r="G642" s="9"/>
      <c r="H642" s="10"/>
      <c r="J642" s="6"/>
    </row>
    <row r="643" spans="1:10">
      <c r="B643" s="7"/>
      <c r="F643" s="8"/>
      <c r="G643" s="9"/>
      <c r="H643" s="10"/>
      <c r="I643" s="10"/>
      <c r="J643" s="12"/>
    </row>
    <row r="644" spans="1:10">
      <c r="F644" s="8"/>
      <c r="G644" s="9"/>
      <c r="H644" s="10"/>
      <c r="J644" s="12"/>
    </row>
    <row r="645" spans="1:10">
      <c r="J645" s="6"/>
    </row>
    <row r="646" spans="1:10">
      <c r="B646" s="7"/>
    </row>
    <row r="647" spans="1:10">
      <c r="F647" s="8"/>
      <c r="H647" s="10"/>
      <c r="I647" s="12"/>
      <c r="J647" s="12"/>
    </row>
    <row r="648" spans="1:10">
      <c r="F648" s="8"/>
      <c r="G648" s="9"/>
      <c r="H648" s="10"/>
      <c r="J648" s="12"/>
    </row>
    <row r="649" spans="1:10">
      <c r="I649" s="2"/>
      <c r="J649" s="6"/>
    </row>
    <row r="650" spans="1:10">
      <c r="A650" s="75"/>
      <c r="B650" s="1"/>
      <c r="C650" s="1"/>
      <c r="D650" s="1"/>
      <c r="E650" s="1"/>
      <c r="F650" s="72"/>
      <c r="G650" s="1"/>
      <c r="H650" s="73"/>
      <c r="I650" s="74"/>
      <c r="J650" s="74"/>
    </row>
    <row r="651" spans="1:10">
      <c r="A651" s="76"/>
      <c r="B651" s="76"/>
      <c r="C651" s="76"/>
      <c r="D651" s="76"/>
      <c r="E651" s="77"/>
      <c r="F651" s="77"/>
      <c r="G651" s="77"/>
      <c r="H651" s="77"/>
      <c r="I651" s="77"/>
      <c r="J651" s="77"/>
    </row>
    <row r="652" spans="1:10">
      <c r="A652" s="76"/>
      <c r="B652" s="76"/>
      <c r="C652" s="78"/>
      <c r="D652" s="79"/>
      <c r="E652" s="78"/>
      <c r="F652" s="79"/>
      <c r="G652" s="76"/>
      <c r="H652" s="77"/>
      <c r="I652" s="78"/>
      <c r="J652" s="80"/>
    </row>
    <row r="653" spans="1:10">
      <c r="A653" s="76"/>
      <c r="B653" s="76"/>
      <c r="C653" s="77"/>
      <c r="D653" s="77"/>
      <c r="E653" s="77"/>
      <c r="F653" s="78"/>
      <c r="G653" s="78"/>
      <c r="H653" s="78"/>
      <c r="I653" s="78"/>
      <c r="J653" s="78"/>
    </row>
    <row r="654" spans="1:10">
      <c r="A654" s="77"/>
      <c r="B654" s="7"/>
      <c r="C654" s="77"/>
      <c r="D654" s="77"/>
      <c r="E654" s="77"/>
      <c r="F654" s="77"/>
      <c r="G654" s="77"/>
      <c r="H654" s="77"/>
      <c r="I654" s="77"/>
      <c r="J654" s="77"/>
    </row>
    <row r="655" spans="1:10">
      <c r="A655" s="77"/>
      <c r="B655" s="77"/>
      <c r="C655" s="77"/>
      <c r="D655" s="77"/>
      <c r="E655" s="77"/>
      <c r="F655" s="81"/>
      <c r="G655" s="82"/>
      <c r="H655" s="83"/>
      <c r="I655" s="84"/>
      <c r="J655" s="84"/>
    </row>
    <row r="656" spans="1:10">
      <c r="A656" s="77"/>
      <c r="B656" s="77"/>
      <c r="C656" s="77"/>
      <c r="D656" s="77"/>
      <c r="E656" s="77"/>
      <c r="F656" s="81"/>
      <c r="G656" s="82"/>
      <c r="H656" s="83"/>
      <c r="I656" s="77"/>
      <c r="J656" s="84"/>
    </row>
    <row r="657" spans="1:10">
      <c r="A657" s="77"/>
      <c r="B657" s="77"/>
      <c r="C657" s="77"/>
      <c r="D657" s="77"/>
      <c r="E657" s="77"/>
      <c r="F657" s="81"/>
      <c r="G657" s="82"/>
      <c r="H657" s="83"/>
      <c r="I657" s="77"/>
      <c r="J657" s="80"/>
    </row>
    <row r="658" spans="1:10">
      <c r="A658" s="77"/>
      <c r="B658" s="7"/>
      <c r="C658" s="77"/>
      <c r="D658" s="77"/>
      <c r="E658" s="77"/>
      <c r="F658" s="81"/>
      <c r="G658" s="82"/>
      <c r="H658" s="83"/>
      <c r="I658" s="83"/>
      <c r="J658" s="84"/>
    </row>
    <row r="659" spans="1:10">
      <c r="A659" s="77"/>
      <c r="B659" s="77"/>
      <c r="C659" s="77"/>
      <c r="D659" s="77"/>
      <c r="E659" s="77"/>
      <c r="F659" s="81"/>
      <c r="G659" s="77"/>
      <c r="H659" s="83"/>
      <c r="I659" s="84"/>
      <c r="J659" s="84"/>
    </row>
    <row r="660" spans="1:10">
      <c r="A660" s="77"/>
      <c r="B660" s="77"/>
      <c r="C660" s="77"/>
      <c r="D660" s="77"/>
      <c r="E660" s="77"/>
      <c r="F660" s="77"/>
      <c r="G660" s="77"/>
      <c r="H660" s="77"/>
      <c r="I660" s="77"/>
      <c r="J660" s="80"/>
    </row>
    <row r="661" spans="1:10">
      <c r="A661" s="77"/>
      <c r="B661" s="7"/>
      <c r="C661" s="77"/>
      <c r="D661" s="77"/>
      <c r="E661" s="77"/>
      <c r="F661" s="77"/>
      <c r="G661" s="77"/>
      <c r="H661" s="77"/>
      <c r="I661" s="77"/>
      <c r="J661" s="77"/>
    </row>
    <row r="662" spans="1:10">
      <c r="A662" s="77"/>
      <c r="B662" s="77"/>
      <c r="C662" s="77"/>
      <c r="D662" s="77"/>
      <c r="E662" s="77"/>
      <c r="F662" s="81"/>
      <c r="G662" s="77"/>
      <c r="H662" s="83"/>
      <c r="I662" s="84"/>
      <c r="J662" s="84"/>
    </row>
    <row r="663" spans="1:10">
      <c r="A663" s="77"/>
      <c r="B663" s="77"/>
      <c r="C663" s="77"/>
      <c r="D663" s="77"/>
      <c r="E663" s="77"/>
      <c r="F663" s="81"/>
      <c r="G663" s="82"/>
      <c r="H663" s="83"/>
      <c r="I663" s="77"/>
      <c r="J663" s="84"/>
    </row>
    <row r="664" spans="1:10">
      <c r="A664" s="77"/>
      <c r="B664" s="77"/>
      <c r="C664" s="77"/>
      <c r="D664" s="77"/>
      <c r="E664" s="77"/>
      <c r="F664" s="77"/>
      <c r="G664" s="77"/>
      <c r="H664" s="77"/>
      <c r="I664" s="76"/>
      <c r="J664" s="80"/>
    </row>
    <row r="666" spans="1:10">
      <c r="A666" s="2"/>
      <c r="B666" s="2"/>
      <c r="C666" s="2"/>
      <c r="D666" s="2"/>
    </row>
    <row r="667" spans="1:10">
      <c r="A667" s="2"/>
      <c r="B667" s="2"/>
      <c r="C667" s="4"/>
      <c r="D667" s="5"/>
      <c r="E667" s="4"/>
      <c r="F667" s="5"/>
      <c r="G667" s="2"/>
      <c r="I667" s="4"/>
      <c r="J667" s="6"/>
    </row>
    <row r="668" spans="1:10">
      <c r="A668" s="2"/>
      <c r="B668" s="2"/>
      <c r="F668" s="4"/>
      <c r="G668" s="4"/>
      <c r="H668" s="4"/>
      <c r="I668" s="4"/>
      <c r="J668" s="4"/>
    </row>
    <row r="669" spans="1:10">
      <c r="B669" s="7"/>
    </row>
    <row r="670" spans="1:10">
      <c r="F670" s="8"/>
      <c r="G670" s="9"/>
      <c r="H670" s="10"/>
      <c r="I670" s="12"/>
      <c r="J670" s="12"/>
    </row>
    <row r="671" spans="1:10">
      <c r="F671" s="8"/>
      <c r="G671" s="9"/>
      <c r="H671" s="10"/>
      <c r="J671" s="12"/>
    </row>
    <row r="672" spans="1:10">
      <c r="F672" s="8"/>
      <c r="G672" s="9"/>
      <c r="H672" s="10"/>
      <c r="J672" s="6"/>
    </row>
    <row r="673" spans="1:10">
      <c r="B673" s="7"/>
      <c r="F673" s="8"/>
      <c r="G673" s="9"/>
      <c r="H673" s="10"/>
      <c r="I673" s="10"/>
      <c r="J673" s="12"/>
    </row>
    <row r="674" spans="1:10">
      <c r="F674" s="8"/>
      <c r="H674" s="10"/>
      <c r="I674" s="12"/>
      <c r="J674" s="12"/>
    </row>
    <row r="675" spans="1:10">
      <c r="J675" s="6"/>
    </row>
    <row r="676" spans="1:10">
      <c r="B676" s="7"/>
    </row>
    <row r="677" spans="1:10">
      <c r="F677" s="8"/>
      <c r="H677" s="10"/>
      <c r="I677" s="12"/>
      <c r="J677" s="12"/>
    </row>
    <row r="678" spans="1:10">
      <c r="F678" s="8"/>
      <c r="G678" s="9"/>
      <c r="H678" s="10"/>
      <c r="J678" s="12"/>
    </row>
    <row r="679" spans="1:10">
      <c r="I679" s="2"/>
      <c r="J679" s="6"/>
    </row>
    <row r="681" spans="1:10">
      <c r="A681" s="2"/>
      <c r="B681" s="2"/>
      <c r="C681" s="2"/>
      <c r="D681" s="2"/>
    </row>
    <row r="682" spans="1:10">
      <c r="A682" s="2"/>
      <c r="B682" s="2"/>
      <c r="C682" s="4"/>
      <c r="D682" s="5"/>
      <c r="E682" s="4"/>
      <c r="F682" s="5"/>
      <c r="G682" s="2"/>
      <c r="I682" s="4"/>
      <c r="J682" s="6"/>
    </row>
    <row r="683" spans="1:10">
      <c r="A683" s="2"/>
      <c r="B683" s="2"/>
      <c r="F683" s="4"/>
      <c r="G683" s="4"/>
      <c r="H683" s="4"/>
      <c r="I683" s="4"/>
      <c r="J683" s="4"/>
    </row>
    <row r="684" spans="1:10">
      <c r="B684" s="7"/>
    </row>
    <row r="685" spans="1:10">
      <c r="F685" s="8"/>
      <c r="G685" s="9"/>
      <c r="H685" s="10"/>
      <c r="I685" s="12"/>
      <c r="J685" s="12"/>
    </row>
    <row r="686" spans="1:10">
      <c r="F686" s="8"/>
      <c r="G686" s="9"/>
      <c r="H686" s="10"/>
      <c r="J686" s="12"/>
    </row>
    <row r="687" spans="1:10">
      <c r="F687" s="8"/>
      <c r="G687" s="9"/>
      <c r="H687" s="10"/>
      <c r="J687" s="6"/>
    </row>
    <row r="688" spans="1:10">
      <c r="B688" s="7"/>
      <c r="F688" s="8"/>
      <c r="G688" s="9"/>
      <c r="H688" s="10"/>
      <c r="I688" s="10"/>
      <c r="J688" s="12"/>
    </row>
    <row r="689" spans="1:10">
      <c r="F689" s="8"/>
      <c r="H689" s="10"/>
      <c r="I689" s="12"/>
      <c r="J689" s="12"/>
    </row>
    <row r="690" spans="1:10">
      <c r="J690" s="6"/>
    </row>
    <row r="691" spans="1:10">
      <c r="B691" s="7"/>
    </row>
    <row r="692" spans="1:10">
      <c r="F692" s="8"/>
      <c r="H692" s="10"/>
      <c r="I692" s="12"/>
      <c r="J692" s="12"/>
    </row>
    <row r="693" spans="1:10">
      <c r="F693" s="8"/>
      <c r="G693" s="9"/>
      <c r="H693" s="10"/>
      <c r="J693" s="12"/>
    </row>
    <row r="694" spans="1:10">
      <c r="I694" s="2"/>
      <c r="J694" s="6"/>
    </row>
    <row r="696" spans="1:10">
      <c r="A696" s="2"/>
      <c r="B696" s="2"/>
      <c r="C696" s="2"/>
      <c r="D696" s="2"/>
    </row>
    <row r="697" spans="1:10">
      <c r="A697" s="2"/>
      <c r="B697" s="2"/>
      <c r="C697" s="4"/>
      <c r="D697" s="5"/>
      <c r="E697" s="4"/>
      <c r="F697" s="5"/>
      <c r="G697" s="2"/>
      <c r="I697" s="4"/>
      <c r="J697" s="6"/>
    </row>
    <row r="698" spans="1:10">
      <c r="A698" s="2"/>
      <c r="B698" s="2"/>
      <c r="F698" s="4"/>
      <c r="G698" s="4"/>
      <c r="H698" s="4"/>
      <c r="I698" s="4"/>
      <c r="J698" s="4"/>
    </row>
    <row r="699" spans="1:10">
      <c r="B699" s="7"/>
    </row>
    <row r="700" spans="1:10">
      <c r="F700" s="8"/>
      <c r="G700" s="9"/>
      <c r="H700" s="10"/>
      <c r="I700" s="12"/>
      <c r="J700" s="12"/>
    </row>
    <row r="701" spans="1:10">
      <c r="F701" s="8"/>
      <c r="G701" s="9"/>
      <c r="H701" s="10"/>
      <c r="J701" s="12"/>
    </row>
    <row r="702" spans="1:10">
      <c r="F702" s="8"/>
      <c r="G702" s="9"/>
      <c r="H702" s="10"/>
      <c r="J702" s="6"/>
    </row>
    <row r="703" spans="1:10">
      <c r="B703" s="7"/>
      <c r="F703" s="8"/>
      <c r="G703" s="9"/>
      <c r="H703" s="10"/>
      <c r="I703" s="10"/>
      <c r="J703" s="12"/>
    </row>
    <row r="704" spans="1:10">
      <c r="F704" s="8"/>
      <c r="H704" s="10"/>
      <c r="I704" s="12"/>
      <c r="J704" s="12"/>
    </row>
    <row r="705" spans="1:10">
      <c r="J705" s="6"/>
    </row>
    <row r="706" spans="1:10">
      <c r="B706" s="7"/>
    </row>
    <row r="707" spans="1:10">
      <c r="F707" s="8"/>
      <c r="H707" s="10"/>
      <c r="I707" s="12"/>
      <c r="J707" s="12"/>
    </row>
    <row r="708" spans="1:10">
      <c r="I708" s="2"/>
      <c r="J708" s="6"/>
    </row>
    <row r="710" spans="1:10">
      <c r="A710" s="2"/>
      <c r="B710" s="2"/>
      <c r="C710" s="2"/>
      <c r="D710" s="2"/>
    </row>
    <row r="711" spans="1:10">
      <c r="A711" s="2"/>
      <c r="B711" s="2"/>
      <c r="C711" s="4"/>
      <c r="D711" s="5"/>
      <c r="E711" s="4"/>
      <c r="F711" s="5"/>
      <c r="G711" s="2"/>
      <c r="I711" s="4"/>
      <c r="J711" s="6"/>
    </row>
    <row r="712" spans="1:10">
      <c r="A712" s="2"/>
      <c r="B712" s="2"/>
      <c r="F712" s="4"/>
      <c r="G712" s="4"/>
      <c r="H712" s="4"/>
      <c r="I712" s="4"/>
      <c r="J712" s="4"/>
    </row>
    <row r="713" spans="1:10">
      <c r="B713" s="7"/>
    </row>
    <row r="714" spans="1:10">
      <c r="F714" s="8"/>
      <c r="G714" s="9"/>
      <c r="H714" s="10"/>
      <c r="I714" s="12"/>
      <c r="J714" s="12"/>
    </row>
    <row r="715" spans="1:10">
      <c r="F715" s="8"/>
      <c r="G715" s="9"/>
      <c r="H715" s="10"/>
      <c r="J715" s="12"/>
    </row>
    <row r="716" spans="1:10">
      <c r="F716" s="8"/>
      <c r="G716" s="9"/>
      <c r="H716" s="10"/>
      <c r="J716" s="6"/>
    </row>
    <row r="717" spans="1:10">
      <c r="B717" s="7"/>
      <c r="F717" s="8"/>
      <c r="G717" s="9"/>
      <c r="H717" s="10"/>
      <c r="I717" s="10"/>
      <c r="J717" s="12"/>
    </row>
    <row r="718" spans="1:10">
      <c r="F718" s="8"/>
      <c r="H718" s="10"/>
      <c r="I718" s="12"/>
      <c r="J718" s="12"/>
    </row>
    <row r="719" spans="1:10">
      <c r="J719" s="6"/>
    </row>
    <row r="720" spans="1:10">
      <c r="B720" s="7"/>
    </row>
    <row r="721" spans="1:10">
      <c r="F721" s="8"/>
      <c r="H721" s="10"/>
      <c r="I721" s="12"/>
      <c r="J721" s="12"/>
    </row>
    <row r="722" spans="1:10">
      <c r="I722" s="2"/>
      <c r="J722" s="6"/>
    </row>
    <row r="724" spans="1:10">
      <c r="A724" s="2"/>
      <c r="B724" s="2"/>
      <c r="C724" s="2"/>
      <c r="D724" s="2"/>
    </row>
    <row r="725" spans="1:10">
      <c r="A725" s="2"/>
      <c r="B725" s="2"/>
      <c r="C725" s="4"/>
      <c r="D725" s="5"/>
      <c r="E725" s="4"/>
      <c r="F725" s="5"/>
      <c r="G725" s="2"/>
      <c r="I725" s="4"/>
      <c r="J725" s="6"/>
    </row>
    <row r="726" spans="1:10">
      <c r="A726" s="2"/>
      <c r="B726" s="2"/>
      <c r="F726" s="4"/>
      <c r="G726" s="4"/>
      <c r="H726" s="4"/>
      <c r="I726" s="4"/>
      <c r="J726" s="4"/>
    </row>
    <row r="727" spans="1:10">
      <c r="B727" s="7"/>
    </row>
    <row r="728" spans="1:10">
      <c r="F728" s="8"/>
      <c r="G728" s="9"/>
      <c r="H728" s="10"/>
      <c r="I728" s="12"/>
      <c r="J728" s="12"/>
    </row>
    <row r="729" spans="1:10">
      <c r="F729" s="8"/>
      <c r="G729" s="9"/>
      <c r="H729" s="10"/>
      <c r="J729" s="12"/>
    </row>
    <row r="730" spans="1:10">
      <c r="F730" s="8"/>
      <c r="G730" s="9"/>
      <c r="H730" s="10"/>
      <c r="J730" s="6"/>
    </row>
    <row r="731" spans="1:10">
      <c r="B731" s="7"/>
      <c r="F731" s="8"/>
      <c r="G731" s="9"/>
      <c r="H731" s="10"/>
      <c r="I731" s="10"/>
      <c r="J731" s="12"/>
    </row>
    <row r="732" spans="1:10">
      <c r="F732" s="8"/>
      <c r="H732" s="10"/>
      <c r="I732" s="12"/>
      <c r="J732" s="12"/>
    </row>
    <row r="733" spans="1:10">
      <c r="F733" s="8"/>
      <c r="H733" s="10"/>
      <c r="I733" s="12"/>
      <c r="J733" s="12"/>
    </row>
    <row r="734" spans="1:10">
      <c r="F734" s="8"/>
      <c r="H734" s="10"/>
      <c r="I734" s="12"/>
      <c r="J734" s="12"/>
    </row>
    <row r="735" spans="1:10">
      <c r="F735" s="8"/>
      <c r="H735" s="10"/>
      <c r="I735" s="12"/>
      <c r="J735" s="12"/>
    </row>
    <row r="736" spans="1:10">
      <c r="J736" s="6"/>
    </row>
    <row r="737" spans="1:10">
      <c r="B737" s="7"/>
    </row>
    <row r="738" spans="1:10">
      <c r="F738" s="8"/>
      <c r="H738" s="10"/>
      <c r="I738" s="12"/>
      <c r="J738" s="12"/>
    </row>
    <row r="739" spans="1:10">
      <c r="I739" s="2"/>
      <c r="J739" s="6"/>
    </row>
    <row r="741" spans="1:10">
      <c r="A741" s="2"/>
      <c r="B741" s="2"/>
      <c r="C741" s="2"/>
      <c r="D741" s="2"/>
    </row>
    <row r="742" spans="1:10">
      <c r="A742" s="2"/>
      <c r="B742" s="2"/>
      <c r="C742" s="4"/>
      <c r="D742" s="5"/>
      <c r="E742" s="4"/>
      <c r="F742" s="5"/>
      <c r="G742" s="2"/>
      <c r="I742" s="4"/>
      <c r="J742" s="6"/>
    </row>
    <row r="743" spans="1:10">
      <c r="A743" s="2"/>
      <c r="B743" s="2"/>
      <c r="F743" s="4"/>
      <c r="G743" s="4"/>
      <c r="H743" s="4"/>
      <c r="I743" s="4"/>
      <c r="J743" s="4"/>
    </row>
    <row r="744" spans="1:10">
      <c r="B744" s="7"/>
    </row>
    <row r="745" spans="1:10">
      <c r="F745" s="8"/>
      <c r="G745" s="9"/>
      <c r="H745" s="10"/>
      <c r="I745" s="12"/>
      <c r="J745" s="12"/>
    </row>
    <row r="746" spans="1:10">
      <c r="F746" s="8"/>
      <c r="G746" s="9"/>
      <c r="H746" s="10"/>
      <c r="J746" s="12"/>
    </row>
    <row r="747" spans="1:10">
      <c r="F747" s="8"/>
      <c r="G747" s="9"/>
      <c r="H747" s="10"/>
      <c r="J747" s="6"/>
    </row>
    <row r="748" spans="1:10">
      <c r="B748" s="7"/>
      <c r="F748" s="8"/>
      <c r="G748" s="9"/>
      <c r="H748" s="10"/>
      <c r="I748" s="10"/>
      <c r="J748" s="12"/>
    </row>
    <row r="749" spans="1:10">
      <c r="F749" s="8"/>
      <c r="H749" s="10"/>
      <c r="I749" s="12"/>
      <c r="J749" s="12"/>
    </row>
    <row r="750" spans="1:10">
      <c r="J750" s="6"/>
    </row>
    <row r="751" spans="1:10">
      <c r="B751" s="7"/>
    </row>
    <row r="752" spans="1:10">
      <c r="F752" s="8"/>
      <c r="H752" s="10"/>
      <c r="I752" s="12"/>
      <c r="J752" s="12"/>
    </row>
    <row r="753" spans="1:10">
      <c r="I753" s="2"/>
      <c r="J753" s="6"/>
    </row>
    <row r="755" spans="1:10">
      <c r="A755" s="2"/>
      <c r="B755" s="2"/>
      <c r="C755" s="2"/>
      <c r="D755" s="2"/>
    </row>
    <row r="756" spans="1:10">
      <c r="A756" s="2"/>
      <c r="B756" s="2"/>
      <c r="C756" s="4"/>
      <c r="D756" s="5"/>
      <c r="E756" s="4"/>
      <c r="F756" s="5"/>
      <c r="G756" s="2"/>
      <c r="I756" s="4"/>
      <c r="J756" s="6"/>
    </row>
    <row r="757" spans="1:10">
      <c r="A757" s="2"/>
      <c r="B757" s="2"/>
      <c r="F757" s="4"/>
      <c r="G757" s="4"/>
      <c r="H757" s="4"/>
      <c r="I757" s="4"/>
      <c r="J757" s="4"/>
    </row>
    <row r="758" spans="1:10">
      <c r="B758" s="7"/>
    </row>
    <row r="759" spans="1:10">
      <c r="F759" s="8"/>
      <c r="G759" s="9"/>
      <c r="H759" s="10"/>
      <c r="I759" s="12"/>
      <c r="J759" s="12"/>
    </row>
    <row r="760" spans="1:10">
      <c r="F760" s="8"/>
      <c r="G760" s="9"/>
      <c r="H760" s="10"/>
      <c r="J760" s="12"/>
    </row>
    <row r="761" spans="1:10">
      <c r="F761" s="8"/>
      <c r="G761" s="9"/>
      <c r="H761" s="10"/>
      <c r="J761" s="6"/>
    </row>
    <row r="762" spans="1:10">
      <c r="B762" s="7"/>
      <c r="F762" s="8"/>
      <c r="G762" s="9"/>
      <c r="H762" s="10"/>
      <c r="I762" s="10"/>
      <c r="J762" s="12"/>
    </row>
    <row r="763" spans="1:10">
      <c r="F763" s="8"/>
      <c r="H763" s="10"/>
      <c r="I763" s="12"/>
      <c r="J763" s="12"/>
    </row>
    <row r="764" spans="1:10">
      <c r="F764" s="8"/>
      <c r="H764" s="10"/>
      <c r="I764" s="12"/>
      <c r="J764" s="12"/>
    </row>
    <row r="765" spans="1:10">
      <c r="F765" s="8"/>
      <c r="H765" s="10"/>
      <c r="I765" s="12"/>
      <c r="J765" s="12"/>
    </row>
    <row r="766" spans="1:10">
      <c r="F766" s="8"/>
      <c r="H766" s="10"/>
      <c r="I766" s="12"/>
      <c r="J766" s="12"/>
    </row>
    <row r="767" spans="1:10">
      <c r="J767" s="6"/>
    </row>
    <row r="768" spans="1:10">
      <c r="B768" s="7"/>
    </row>
    <row r="769" spans="1:10">
      <c r="F769" s="8"/>
      <c r="H769" s="10"/>
      <c r="I769" s="12"/>
      <c r="J769" s="12"/>
    </row>
    <row r="770" spans="1:10">
      <c r="F770" s="8"/>
      <c r="G770" s="9"/>
      <c r="H770" s="10"/>
      <c r="J770" s="12"/>
    </row>
    <row r="771" spans="1:10">
      <c r="I771" s="2"/>
      <c r="J771" s="6"/>
    </row>
    <row r="773" spans="1:10">
      <c r="A773" s="2"/>
      <c r="B773" s="2"/>
      <c r="C773" s="2"/>
      <c r="D773" s="2"/>
    </row>
    <row r="774" spans="1:10">
      <c r="A774" s="2"/>
      <c r="B774" s="2"/>
      <c r="C774" s="4"/>
      <c r="D774" s="5"/>
      <c r="E774" s="4"/>
      <c r="F774" s="5"/>
      <c r="G774" s="2"/>
      <c r="I774" s="4"/>
      <c r="J774" s="6"/>
    </row>
    <row r="775" spans="1:10">
      <c r="A775" s="2"/>
      <c r="B775" s="2"/>
      <c r="F775" s="4"/>
      <c r="G775" s="4"/>
      <c r="H775" s="4"/>
      <c r="I775" s="4"/>
      <c r="J775" s="4"/>
    </row>
    <row r="776" spans="1:10">
      <c r="B776" s="7"/>
    </row>
    <row r="777" spans="1:10">
      <c r="F777" s="8"/>
      <c r="G777" s="9"/>
      <c r="H777" s="10"/>
      <c r="I777" s="12"/>
      <c r="J777" s="12"/>
    </row>
    <row r="778" spans="1:10">
      <c r="F778" s="8"/>
      <c r="G778" s="9"/>
      <c r="H778" s="10"/>
      <c r="J778" s="12"/>
    </row>
    <row r="779" spans="1:10">
      <c r="F779" s="8"/>
      <c r="G779" s="9"/>
      <c r="H779" s="10"/>
      <c r="J779" s="6"/>
    </row>
    <row r="780" spans="1:10">
      <c r="B780" s="7"/>
      <c r="F780" s="8"/>
      <c r="G780" s="9"/>
      <c r="H780" s="10"/>
      <c r="I780" s="10"/>
      <c r="J780" s="12"/>
    </row>
    <row r="781" spans="1:10">
      <c r="F781" s="8"/>
      <c r="H781" s="10"/>
      <c r="I781" s="12"/>
      <c r="J781" s="12"/>
    </row>
    <row r="782" spans="1:10">
      <c r="J782" s="6"/>
    </row>
    <row r="783" spans="1:10">
      <c r="B783" s="7"/>
    </row>
    <row r="784" spans="1:10">
      <c r="F784" s="8"/>
      <c r="H784" s="10"/>
      <c r="I784" s="12"/>
      <c r="J784" s="12"/>
    </row>
    <row r="785" spans="1:10">
      <c r="F785" s="8"/>
      <c r="G785" s="9"/>
      <c r="H785" s="10"/>
      <c r="J785" s="12"/>
    </row>
    <row r="786" spans="1:10">
      <c r="I786" s="2"/>
      <c r="J786" s="6"/>
    </row>
    <row r="788" spans="1:10">
      <c r="A788" s="2"/>
      <c r="B788" s="2"/>
      <c r="C788" s="2"/>
      <c r="D788" s="2"/>
    </row>
    <row r="789" spans="1:10">
      <c r="A789" s="2"/>
      <c r="B789" s="2"/>
      <c r="C789" s="4"/>
      <c r="D789" s="5"/>
      <c r="E789" s="4"/>
      <c r="F789" s="5"/>
      <c r="G789" s="2"/>
      <c r="I789" s="4"/>
      <c r="J789" s="6"/>
    </row>
    <row r="790" spans="1:10">
      <c r="A790" s="2"/>
      <c r="B790" s="2"/>
      <c r="F790" s="4"/>
      <c r="G790" s="4"/>
      <c r="H790" s="4"/>
      <c r="I790" s="4"/>
      <c r="J790" s="4"/>
    </row>
    <row r="791" spans="1:10">
      <c r="B791" s="7"/>
    </row>
    <row r="792" spans="1:10">
      <c r="F792" s="8"/>
      <c r="G792" s="9"/>
      <c r="H792" s="10"/>
      <c r="I792" s="12"/>
      <c r="J792" s="12"/>
    </row>
    <row r="793" spans="1:10">
      <c r="F793" s="8"/>
      <c r="G793" s="9"/>
      <c r="H793" s="10"/>
      <c r="J793" s="12"/>
    </row>
    <row r="794" spans="1:10">
      <c r="F794" s="8"/>
      <c r="G794" s="9"/>
      <c r="H794" s="10"/>
      <c r="J794" s="6"/>
    </row>
    <row r="795" spans="1:10">
      <c r="B795" s="7"/>
      <c r="F795" s="8"/>
      <c r="G795" s="9"/>
      <c r="H795" s="10"/>
      <c r="I795" s="10"/>
      <c r="J795" s="12"/>
    </row>
    <row r="796" spans="1:10">
      <c r="F796" s="8"/>
      <c r="H796" s="10"/>
      <c r="I796" s="12"/>
      <c r="J796" s="12"/>
    </row>
    <row r="797" spans="1:10">
      <c r="J797" s="6"/>
    </row>
    <row r="798" spans="1:10">
      <c r="B798" s="7"/>
    </row>
    <row r="799" spans="1:10">
      <c r="F799" s="8"/>
      <c r="H799" s="10"/>
      <c r="I799" s="12"/>
      <c r="J799" s="12"/>
    </row>
    <row r="800" spans="1:10">
      <c r="I800" s="2"/>
      <c r="J800" s="6"/>
    </row>
    <row r="802" spans="1:10">
      <c r="A802" s="2"/>
      <c r="B802" s="2"/>
      <c r="C802" s="2"/>
      <c r="D802" s="2"/>
    </row>
    <row r="803" spans="1:10">
      <c r="A803" s="2"/>
      <c r="B803" s="2"/>
      <c r="C803" s="4"/>
      <c r="D803" s="5"/>
      <c r="E803" s="4"/>
      <c r="F803" s="5"/>
      <c r="G803" s="2"/>
      <c r="I803" s="4"/>
      <c r="J803" s="6"/>
    </row>
    <row r="804" spans="1:10">
      <c r="A804" s="2"/>
      <c r="B804" s="2"/>
      <c r="F804" s="4"/>
      <c r="G804" s="4"/>
      <c r="H804" s="4"/>
      <c r="I804" s="4"/>
      <c r="J804" s="4"/>
    </row>
    <row r="805" spans="1:10">
      <c r="B805" s="7"/>
    </row>
    <row r="806" spans="1:10">
      <c r="F806" s="8"/>
      <c r="G806" s="9"/>
      <c r="H806" s="10"/>
      <c r="I806" s="12"/>
      <c r="J806" s="12"/>
    </row>
    <row r="807" spans="1:10">
      <c r="F807" s="8"/>
      <c r="G807" s="9"/>
      <c r="H807" s="10"/>
      <c r="J807" s="12"/>
    </row>
    <row r="808" spans="1:10">
      <c r="F808" s="8"/>
      <c r="G808" s="9"/>
      <c r="H808" s="10"/>
      <c r="J808" s="6"/>
    </row>
    <row r="809" spans="1:10">
      <c r="B809" s="7"/>
      <c r="F809" s="8"/>
      <c r="G809" s="9"/>
      <c r="H809" s="10"/>
      <c r="I809" s="10"/>
      <c r="J809" s="12"/>
    </row>
    <row r="810" spans="1:10">
      <c r="F810" s="8"/>
      <c r="H810" s="10"/>
      <c r="I810" s="12"/>
      <c r="J810" s="12"/>
    </row>
    <row r="811" spans="1:10">
      <c r="J811" s="6"/>
    </row>
    <row r="812" spans="1:10">
      <c r="B812" s="7"/>
    </row>
    <row r="813" spans="1:10">
      <c r="F813" s="8"/>
      <c r="H813" s="10"/>
      <c r="I813" s="12"/>
      <c r="J813" s="12"/>
    </row>
    <row r="814" spans="1:10">
      <c r="F814" s="8"/>
      <c r="G814" s="9"/>
      <c r="H814" s="10"/>
      <c r="J814" s="12"/>
    </row>
    <row r="815" spans="1:10">
      <c r="I815" s="2"/>
      <c r="J815" s="6"/>
    </row>
    <row r="817" spans="1:12">
      <c r="A817" s="2"/>
      <c r="B817" s="2"/>
      <c r="C817" s="2"/>
      <c r="D817" s="2"/>
    </row>
    <row r="818" spans="1:12">
      <c r="A818" s="2"/>
      <c r="B818" s="2"/>
      <c r="C818" s="4"/>
      <c r="D818" s="5"/>
      <c r="E818" s="4"/>
      <c r="F818" s="5"/>
      <c r="G818" s="2"/>
      <c r="I818" s="4"/>
      <c r="J818" s="6"/>
    </row>
    <row r="819" spans="1:12">
      <c r="A819" s="2"/>
      <c r="B819" s="2"/>
      <c r="F819" s="4"/>
      <c r="G819" s="4"/>
      <c r="H819" s="4"/>
      <c r="I819" s="4"/>
      <c r="J819" s="4"/>
    </row>
    <row r="820" spans="1:12">
      <c r="B820" s="7"/>
    </row>
    <row r="821" spans="1:12">
      <c r="F821" s="8"/>
      <c r="G821" s="9"/>
      <c r="H821" s="10"/>
      <c r="J821" s="12"/>
    </row>
    <row r="822" spans="1:12">
      <c r="F822" s="8"/>
      <c r="G822" s="9"/>
      <c r="H822" s="10"/>
      <c r="J822" s="6"/>
    </row>
    <row r="823" spans="1:12">
      <c r="B823" s="7"/>
      <c r="F823" s="8"/>
      <c r="G823" s="9"/>
      <c r="H823" s="10"/>
      <c r="I823" s="10"/>
      <c r="J823" s="12"/>
    </row>
    <row r="824" spans="1:12">
      <c r="F824" s="8"/>
      <c r="H824" s="10"/>
      <c r="I824" s="12"/>
      <c r="J824" s="12"/>
    </row>
    <row r="825" spans="1:12">
      <c r="J825" s="6"/>
    </row>
    <row r="826" spans="1:12">
      <c r="B826" s="7"/>
    </row>
    <row r="827" spans="1:12">
      <c r="F827" s="8"/>
      <c r="H827" s="10"/>
      <c r="I827" s="12"/>
      <c r="J827" s="12"/>
    </row>
    <row r="828" spans="1:12">
      <c r="I828" s="2"/>
      <c r="J828" s="6"/>
    </row>
    <row r="830" spans="1:12">
      <c r="A830" s="2"/>
      <c r="B830" s="2"/>
      <c r="C830" s="2"/>
      <c r="D830" s="2"/>
    </row>
    <row r="831" spans="1:12">
      <c r="A831" s="2"/>
      <c r="B831" s="2"/>
      <c r="C831" s="4"/>
      <c r="D831" s="5"/>
      <c r="E831" s="4"/>
      <c r="F831" s="5"/>
      <c r="G831" s="2"/>
      <c r="I831" s="4"/>
      <c r="J831" s="6"/>
    </row>
    <row r="832" spans="1:12">
      <c r="A832" s="2"/>
      <c r="B832" s="2"/>
      <c r="F832" s="4"/>
      <c r="G832" s="4"/>
      <c r="H832" s="4"/>
      <c r="I832" s="4"/>
      <c r="J832" s="4"/>
      <c r="L832" s="2"/>
    </row>
    <row r="833" spans="1:13">
      <c r="B833" s="7"/>
      <c r="L833" s="2"/>
    </row>
    <row r="834" spans="1:13">
      <c r="F834" s="8"/>
      <c r="G834" s="9"/>
      <c r="H834" s="10"/>
      <c r="J834" s="12"/>
      <c r="L834" s="2"/>
      <c r="M834" s="2"/>
    </row>
    <row r="835" spans="1:13">
      <c r="F835" s="8"/>
      <c r="G835" s="9"/>
      <c r="H835" s="10"/>
      <c r="J835" s="12"/>
      <c r="M835" s="7"/>
    </row>
    <row r="836" spans="1:13">
      <c r="F836" s="8"/>
      <c r="G836" s="9"/>
      <c r="H836" s="10"/>
      <c r="J836" s="12"/>
    </row>
    <row r="837" spans="1:13">
      <c r="F837" s="8"/>
      <c r="G837" s="9"/>
      <c r="H837" s="10"/>
      <c r="J837" s="6"/>
    </row>
    <row r="838" spans="1:13">
      <c r="B838" s="7"/>
      <c r="F838" s="8"/>
      <c r="G838" s="9"/>
      <c r="H838" s="10"/>
      <c r="I838" s="10"/>
      <c r="J838" s="12"/>
    </row>
    <row r="839" spans="1:13">
      <c r="F839" s="8"/>
      <c r="H839" s="10"/>
      <c r="I839" s="12"/>
      <c r="J839" s="12"/>
    </row>
    <row r="840" spans="1:13">
      <c r="J840" s="6"/>
    </row>
    <row r="841" spans="1:13">
      <c r="B841" s="7"/>
      <c r="M841" s="7"/>
    </row>
    <row r="842" spans="1:13">
      <c r="F842" s="8"/>
      <c r="H842" s="10"/>
      <c r="I842" s="12"/>
      <c r="J842" s="12"/>
    </row>
    <row r="843" spans="1:13">
      <c r="F843" s="8"/>
      <c r="G843" s="9"/>
      <c r="H843" s="10"/>
      <c r="J843" s="12"/>
    </row>
    <row r="844" spans="1:13">
      <c r="I844" s="2"/>
      <c r="J844" s="6"/>
      <c r="M844" s="7"/>
    </row>
    <row r="846" spans="1:13">
      <c r="A846" s="2"/>
      <c r="B846" s="2"/>
      <c r="C846" s="2"/>
      <c r="D846" s="2"/>
    </row>
    <row r="847" spans="1:13">
      <c r="A847" s="2"/>
      <c r="B847" s="2"/>
      <c r="C847" s="4"/>
      <c r="D847" s="5"/>
      <c r="E847" s="4"/>
      <c r="F847" s="5"/>
      <c r="G847" s="2"/>
      <c r="I847" s="4"/>
      <c r="J847" s="6"/>
    </row>
    <row r="848" spans="1:13">
      <c r="A848" s="2"/>
      <c r="B848" s="2"/>
      <c r="F848" s="4"/>
      <c r="G848" s="4"/>
      <c r="H848" s="4"/>
      <c r="I848" s="4"/>
      <c r="J848" s="4"/>
    </row>
    <row r="849" spans="2:10">
      <c r="B849" s="7"/>
    </row>
    <row r="850" spans="2:10">
      <c r="F850" s="8"/>
      <c r="G850" s="9"/>
      <c r="H850" s="10"/>
      <c r="J850" s="12"/>
    </row>
    <row r="851" spans="2:10">
      <c r="F851" s="8"/>
      <c r="G851" s="9"/>
      <c r="H851" s="10"/>
      <c r="J851" s="12"/>
    </row>
    <row r="852" spans="2:10">
      <c r="F852" s="8"/>
      <c r="G852" s="9"/>
      <c r="H852" s="10"/>
      <c r="J852" s="12"/>
    </row>
    <row r="853" spans="2:10">
      <c r="F853" s="8"/>
      <c r="G853" s="9"/>
      <c r="H853" s="10"/>
      <c r="J853" s="6"/>
    </row>
    <row r="854" spans="2:10">
      <c r="B854" s="7"/>
      <c r="F854" s="8"/>
      <c r="G854" s="9"/>
      <c r="H854" s="10"/>
      <c r="I854" s="10"/>
      <c r="J854" s="12"/>
    </row>
    <row r="855" spans="2:10">
      <c r="F855" s="8"/>
      <c r="H855" s="10"/>
      <c r="I855" s="12"/>
      <c r="J855" s="12"/>
    </row>
    <row r="856" spans="2:10">
      <c r="F856" s="8"/>
      <c r="H856" s="10"/>
      <c r="I856" s="12"/>
      <c r="J856" s="12"/>
    </row>
    <row r="857" spans="2:10">
      <c r="F857" s="8"/>
      <c r="H857" s="10"/>
      <c r="I857" s="12"/>
      <c r="J857" s="12"/>
    </row>
    <row r="858" spans="2:10">
      <c r="J858" s="6"/>
    </row>
    <row r="859" spans="2:10">
      <c r="B859" s="7"/>
    </row>
    <row r="860" spans="2:10">
      <c r="F860" s="8"/>
      <c r="H860" s="10"/>
      <c r="I860" s="12"/>
      <c r="J860" s="12"/>
    </row>
    <row r="861" spans="2:10">
      <c r="I861" s="2"/>
      <c r="J861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252B-83F4-41E7-BDDE-E4D854D4BC71}">
  <sheetPr>
    <tabColor rgb="FFFF0000"/>
  </sheetPr>
  <dimension ref="A2:P19"/>
  <sheetViews>
    <sheetView workbookViewId="0">
      <selection activeCell="M3" sqref="M3"/>
    </sheetView>
  </sheetViews>
  <sheetFormatPr defaultRowHeight="15"/>
  <cols>
    <col min="10" max="10" width="13.42578125" customWidth="1"/>
    <col min="11" max="11" width="14" customWidth="1"/>
  </cols>
  <sheetData>
    <row r="2" spans="1:16">
      <c r="G2" s="4" t="s">
        <v>127</v>
      </c>
      <c r="H2" s="4" t="s">
        <v>132</v>
      </c>
      <c r="I2" s="4" t="s">
        <v>133</v>
      </c>
      <c r="J2" s="4" t="s">
        <v>462</v>
      </c>
      <c r="K2" s="4" t="s">
        <v>463</v>
      </c>
    </row>
    <row r="3" spans="1:16">
      <c r="A3" s="2">
        <v>5</v>
      </c>
      <c r="B3" s="227" t="s">
        <v>1057</v>
      </c>
      <c r="J3" s="19"/>
      <c r="K3" s="276">
        <f>J4+J9</f>
        <v>266619.99</v>
      </c>
      <c r="M3" s="29"/>
      <c r="O3" s="2"/>
      <c r="P3" s="2"/>
    </row>
    <row r="4" spans="1:16">
      <c r="A4" s="2">
        <v>5.01</v>
      </c>
      <c r="B4" s="67" t="s">
        <v>1058</v>
      </c>
      <c r="J4" s="229">
        <f>SUM(J5:J8)</f>
        <v>181212.1</v>
      </c>
      <c r="K4" s="29"/>
      <c r="P4" s="2"/>
    </row>
    <row r="5" spans="1:16">
      <c r="A5" s="2" t="s">
        <v>1059</v>
      </c>
      <c r="B5" t="s">
        <v>1060</v>
      </c>
      <c r="G5" s="19" t="s">
        <v>223</v>
      </c>
      <c r="H5" s="12">
        <f>ROUNDUP(SUM(BIBLIOTECA:INGRESO!G59),0)</f>
        <v>449</v>
      </c>
      <c r="I5" s="12">
        <f>ROUND('APUS ELECTRICAS'!J5,2)</f>
        <v>121.05</v>
      </c>
      <c r="J5" s="29">
        <f t="shared" ref="J5:J8" si="0">ROUND(H5*I5,2)</f>
        <v>54351.45</v>
      </c>
      <c r="O5" s="12"/>
      <c r="P5" s="2"/>
    </row>
    <row r="6" spans="1:16">
      <c r="A6" s="2" t="s">
        <v>1061</v>
      </c>
      <c r="B6" t="s">
        <v>1062</v>
      </c>
      <c r="G6" s="19" t="s">
        <v>223</v>
      </c>
      <c r="H6" s="12">
        <f>ROUNDUP(SUM(BIBLIOTECA:INGRESO!G60),0)</f>
        <v>449</v>
      </c>
      <c r="I6" s="12">
        <f>ROUND('APUS ELECTRICAS'!J26,2)</f>
        <v>163.75</v>
      </c>
      <c r="J6" s="29">
        <f t="shared" si="0"/>
        <v>73523.75</v>
      </c>
      <c r="K6" s="287"/>
      <c r="O6" s="12"/>
    </row>
    <row r="7" spans="1:16">
      <c r="A7" s="2" t="s">
        <v>1063</v>
      </c>
      <c r="B7" t="s">
        <v>1064</v>
      </c>
      <c r="G7" s="19" t="s">
        <v>223</v>
      </c>
      <c r="H7" s="12">
        <f>ROUNDUP(SUM(BIBLIOTECA:INGRESO!G61),0)</f>
        <v>449</v>
      </c>
      <c r="I7" s="12">
        <f>ROUND('APUS ELECTRICAS'!J48,2)</f>
        <v>118.3</v>
      </c>
      <c r="J7" s="29">
        <f t="shared" si="0"/>
        <v>53116.7</v>
      </c>
      <c r="O7" s="12"/>
    </row>
    <row r="8" spans="1:16">
      <c r="A8" s="2" t="s">
        <v>1065</v>
      </c>
      <c r="B8" t="s">
        <v>1066</v>
      </c>
      <c r="G8" s="19" t="s">
        <v>223</v>
      </c>
      <c r="H8" s="12">
        <f>ROUNDUP(SUM(BIBLIOTECA:INGRESO!G62),0)</f>
        <v>30</v>
      </c>
      <c r="I8" s="12">
        <f>ROUND('APUS ELECTRICAS'!J66,2)</f>
        <v>7.34</v>
      </c>
      <c r="J8" s="29">
        <f t="shared" si="0"/>
        <v>220.2</v>
      </c>
      <c r="O8" s="12"/>
    </row>
    <row r="9" spans="1:16">
      <c r="A9" s="2">
        <v>5.0199999999999996</v>
      </c>
      <c r="B9" s="67" t="s">
        <v>1067</v>
      </c>
      <c r="G9" s="19"/>
      <c r="H9" s="12"/>
      <c r="I9" s="12"/>
      <c r="J9" s="229">
        <f>SUM(J10:J15)</f>
        <v>85407.89</v>
      </c>
      <c r="O9" s="12"/>
    </row>
    <row r="10" spans="1:16">
      <c r="A10" s="2" t="s">
        <v>1068</v>
      </c>
      <c r="B10" t="s">
        <v>1069</v>
      </c>
      <c r="G10" s="19" t="s">
        <v>158</v>
      </c>
      <c r="H10" s="12">
        <f>ROUNDUP(SUM(BIBLIOTECA:INGRESO!G64),0)</f>
        <v>141</v>
      </c>
      <c r="I10" s="12">
        <f>ROUND('APUS ELECTRICAS'!J74,2)</f>
        <v>396.15</v>
      </c>
      <c r="J10" s="29">
        <f t="shared" ref="J10:J15" si="1">ROUND(H10*I10,2)</f>
        <v>55857.15</v>
      </c>
      <c r="O10" s="12"/>
      <c r="P10" s="2"/>
    </row>
    <row r="11" spans="1:16">
      <c r="A11" s="2" t="s">
        <v>1070</v>
      </c>
      <c r="B11" t="s">
        <v>1071</v>
      </c>
      <c r="G11" s="19" t="s">
        <v>158</v>
      </c>
      <c r="H11" s="12">
        <f>ROUNDUP(SUM(BIBLIOTECA:INGRESO!G65),0)</f>
        <v>141</v>
      </c>
      <c r="I11" s="12">
        <f>ROUND('APUS ELECTRICAS'!J88,2)</f>
        <v>125.39</v>
      </c>
      <c r="J11" s="29">
        <f t="shared" si="1"/>
        <v>17679.990000000002</v>
      </c>
      <c r="O11" s="12"/>
    </row>
    <row r="12" spans="1:16">
      <c r="A12" s="2" t="s">
        <v>1072</v>
      </c>
      <c r="B12" t="s">
        <v>1073</v>
      </c>
      <c r="G12" s="19" t="s">
        <v>158</v>
      </c>
      <c r="H12" s="12">
        <f>ROUNDUP(SUM(BIBLIOTECA:INGRESO!G66),0)</f>
        <v>11</v>
      </c>
      <c r="I12" s="12">
        <f>ROUND('APUS ELECTRICAS'!J106,2)</f>
        <v>143.11000000000001</v>
      </c>
      <c r="J12" s="29">
        <f t="shared" si="1"/>
        <v>1574.21</v>
      </c>
      <c r="O12" s="12"/>
    </row>
    <row r="13" spans="1:16">
      <c r="A13" s="2" t="s">
        <v>1074</v>
      </c>
      <c r="B13" t="s">
        <v>1075</v>
      </c>
      <c r="G13" s="19" t="s">
        <v>158</v>
      </c>
      <c r="H13" s="12">
        <f>ROUNDUP(SUM(BIBLIOTECA:INGRESO!G67),0)</f>
        <v>3</v>
      </c>
      <c r="I13" s="12">
        <f>ROUND('APUS ELECTRICAS'!J114,2)</f>
        <v>86.82</v>
      </c>
      <c r="J13" s="29">
        <f t="shared" si="1"/>
        <v>260.45999999999998</v>
      </c>
      <c r="O13" s="12"/>
    </row>
    <row r="14" spans="1:16">
      <c r="A14" s="2" t="s">
        <v>1076</v>
      </c>
      <c r="B14" t="s">
        <v>1077</v>
      </c>
      <c r="G14" s="19" t="s">
        <v>158</v>
      </c>
      <c r="H14" s="12">
        <f>ROUND('Datos iniciales '!B69,2)</f>
        <v>106</v>
      </c>
      <c r="I14" s="12">
        <f>ROUND('APUS ELECTRICAS'!J133,2)</f>
        <v>87.34</v>
      </c>
      <c r="J14" s="29">
        <f t="shared" si="1"/>
        <v>9258.0400000000009</v>
      </c>
      <c r="O14" s="12"/>
    </row>
    <row r="15" spans="1:16">
      <c r="A15" s="2" t="s">
        <v>1078</v>
      </c>
      <c r="B15" t="s">
        <v>1079</v>
      </c>
      <c r="G15" s="19" t="s">
        <v>158</v>
      </c>
      <c r="H15" s="12">
        <f>ROUND('Datos iniciales '!B69,2)</f>
        <v>106</v>
      </c>
      <c r="I15" s="12">
        <f>ROUND('APUS ELECTRICAS'!J140,2)</f>
        <v>7.34</v>
      </c>
      <c r="J15" s="29">
        <f t="shared" si="1"/>
        <v>778.04</v>
      </c>
      <c r="O15" s="12"/>
    </row>
    <row r="19" spans="11:11">
      <c r="K19" s="2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A3E0-7A4A-4B0C-9233-CB6FE24224C6}">
  <sheetPr>
    <tabColor rgb="FFFF0000"/>
  </sheetPr>
  <dimension ref="A4:T158"/>
  <sheetViews>
    <sheetView topLeftCell="A83" workbookViewId="0">
      <selection activeCell="J96" sqref="J96"/>
    </sheetView>
  </sheetViews>
  <sheetFormatPr defaultRowHeight="15"/>
  <cols>
    <col min="9" max="9" width="9.28515625" bestFit="1" customWidth="1"/>
    <col min="16" max="17" width="10.85546875" bestFit="1" customWidth="1"/>
  </cols>
  <sheetData>
    <row r="4" spans="1:11">
      <c r="A4" s="2" t="s">
        <v>286</v>
      </c>
      <c r="B4" s="2" t="str">
        <f>ELECTRICAS!A5</f>
        <v>05.01.01</v>
      </c>
      <c r="C4" s="2" t="s">
        <v>1080</v>
      </c>
      <c r="D4" s="2"/>
    </row>
    <row r="5" spans="1:11">
      <c r="A5" s="2" t="s">
        <v>287</v>
      </c>
      <c r="B5" s="2" t="s">
        <v>422</v>
      </c>
      <c r="C5" s="4" t="s">
        <v>289</v>
      </c>
      <c r="D5" s="5">
        <v>5</v>
      </c>
      <c r="E5" s="4" t="s">
        <v>290</v>
      </c>
      <c r="F5" s="5">
        <f>D5</f>
        <v>5</v>
      </c>
      <c r="G5" s="2" t="s">
        <v>291</v>
      </c>
      <c r="I5" s="4" t="s">
        <v>223</v>
      </c>
      <c r="J5" s="6">
        <f>J11+J20+J23</f>
        <v>121.05000000000001</v>
      </c>
    </row>
    <row r="6" spans="1:11">
      <c r="A6" s="2" t="s">
        <v>292</v>
      </c>
      <c r="B6" s="2" t="s">
        <v>293</v>
      </c>
      <c r="F6" s="4" t="s">
        <v>127</v>
      </c>
      <c r="G6" s="4" t="s">
        <v>294</v>
      </c>
      <c r="H6" s="4" t="s">
        <v>295</v>
      </c>
      <c r="I6" s="4" t="s">
        <v>296</v>
      </c>
      <c r="J6" s="4" t="s">
        <v>297</v>
      </c>
    </row>
    <row r="7" spans="1:11">
      <c r="B7" s="7" t="s">
        <v>298</v>
      </c>
    </row>
    <row r="8" spans="1:11">
      <c r="B8" t="s">
        <v>659</v>
      </c>
      <c r="F8" s="8" t="s">
        <v>300</v>
      </c>
      <c r="G8" s="9">
        <v>0.1</v>
      </c>
      <c r="H8" s="9">
        <f>ROUND(G8*8/$D$5,4)</f>
        <v>0.16</v>
      </c>
      <c r="I8" s="12">
        <v>34.729999999999997</v>
      </c>
      <c r="J8" s="12">
        <f>ROUND(H8*I8,2)</f>
        <v>5.56</v>
      </c>
      <c r="K8">
        <v>47</v>
      </c>
    </row>
    <row r="9" spans="1:11">
      <c r="B9" t="s">
        <v>414</v>
      </c>
      <c r="F9" s="8" t="s">
        <v>300</v>
      </c>
      <c r="G9" s="9">
        <v>1</v>
      </c>
      <c r="H9" s="9">
        <f t="shared" ref="H9:H10" si="0">ROUND(G9*8/$D$5,4)</f>
        <v>1.6</v>
      </c>
      <c r="I9">
        <v>28.94</v>
      </c>
      <c r="J9" s="12">
        <f t="shared" ref="J9:J10" si="1">ROUND(H9*I9,2)</f>
        <v>46.3</v>
      </c>
      <c r="K9">
        <v>47</v>
      </c>
    </row>
    <row r="10" spans="1:11">
      <c r="B10" t="s">
        <v>302</v>
      </c>
      <c r="F10" s="8" t="s">
        <v>300</v>
      </c>
      <c r="G10" s="9">
        <v>1</v>
      </c>
      <c r="H10" s="9">
        <f t="shared" si="0"/>
        <v>1.6</v>
      </c>
      <c r="I10">
        <v>20.51</v>
      </c>
      <c r="J10" s="12">
        <f t="shared" si="1"/>
        <v>32.82</v>
      </c>
      <c r="K10">
        <v>47</v>
      </c>
    </row>
    <row r="11" spans="1:11">
      <c r="H11" s="9"/>
      <c r="J11" s="6">
        <f>ROUND(SUM(J8:J10),2)</f>
        <v>84.68</v>
      </c>
    </row>
    <row r="12" spans="1:11">
      <c r="B12" s="7" t="s">
        <v>662</v>
      </c>
      <c r="F12" s="8"/>
      <c r="G12" s="9"/>
      <c r="H12" s="9"/>
      <c r="J12" s="12"/>
    </row>
    <row r="13" spans="1:11">
      <c r="B13" t="s">
        <v>1081</v>
      </c>
      <c r="F13" s="8" t="s">
        <v>158</v>
      </c>
      <c r="H13" s="9">
        <v>1.5</v>
      </c>
      <c r="I13">
        <v>10.68</v>
      </c>
      <c r="J13" s="12">
        <f>ROUND(H13*I13,2)</f>
        <v>16.02</v>
      </c>
      <c r="K13">
        <v>72</v>
      </c>
    </row>
    <row r="14" spans="1:11">
      <c r="B14" t="s">
        <v>1082</v>
      </c>
      <c r="F14" s="8" t="s">
        <v>158</v>
      </c>
      <c r="H14" s="9">
        <v>3</v>
      </c>
      <c r="I14">
        <v>2.12</v>
      </c>
      <c r="J14" s="12">
        <f t="shared" ref="J14:J19" si="2">ROUND(H14*I14,2)</f>
        <v>6.36</v>
      </c>
      <c r="K14">
        <v>72</v>
      </c>
    </row>
    <row r="15" spans="1:11">
      <c r="B15" t="s">
        <v>1083</v>
      </c>
      <c r="F15" s="8" t="s">
        <v>158</v>
      </c>
      <c r="H15" s="9">
        <v>1</v>
      </c>
      <c r="I15">
        <v>0.68</v>
      </c>
      <c r="J15" s="12">
        <f t="shared" si="2"/>
        <v>0.68</v>
      </c>
      <c r="K15">
        <v>72</v>
      </c>
    </row>
    <row r="16" spans="1:11">
      <c r="B16" t="s">
        <v>1084</v>
      </c>
      <c r="F16" s="8" t="s">
        <v>158</v>
      </c>
      <c r="H16" s="9">
        <v>1</v>
      </c>
      <c r="I16">
        <v>0.51</v>
      </c>
      <c r="J16" s="12">
        <f t="shared" si="2"/>
        <v>0.51</v>
      </c>
      <c r="K16">
        <v>39</v>
      </c>
    </row>
    <row r="17" spans="1:11">
      <c r="B17" t="s">
        <v>1085</v>
      </c>
      <c r="F17" s="8" t="s">
        <v>158</v>
      </c>
      <c r="H17" s="9">
        <v>0.1</v>
      </c>
      <c r="I17">
        <v>4.66</v>
      </c>
      <c r="J17" s="12">
        <f t="shared" si="2"/>
        <v>0.47</v>
      </c>
      <c r="K17">
        <v>30</v>
      </c>
    </row>
    <row r="18" spans="1:11">
      <c r="B18" t="s">
        <v>1086</v>
      </c>
      <c r="F18" s="8" t="s">
        <v>158</v>
      </c>
      <c r="H18" s="9">
        <v>1</v>
      </c>
      <c r="I18">
        <v>1.69</v>
      </c>
      <c r="J18" s="12">
        <f t="shared" si="2"/>
        <v>1.69</v>
      </c>
      <c r="K18">
        <v>39</v>
      </c>
    </row>
    <row r="19" spans="1:11">
      <c r="B19" t="s">
        <v>1087</v>
      </c>
      <c r="F19" s="8" t="s">
        <v>153</v>
      </c>
      <c r="H19" s="9">
        <v>9</v>
      </c>
      <c r="I19">
        <v>0.9</v>
      </c>
      <c r="J19" s="12">
        <f t="shared" si="2"/>
        <v>8.1</v>
      </c>
      <c r="K19">
        <v>2</v>
      </c>
    </row>
    <row r="20" spans="1:11">
      <c r="H20" s="9"/>
      <c r="J20" s="6">
        <f>ROUND(SUM(J13:J19),2)</f>
        <v>33.83</v>
      </c>
    </row>
    <row r="21" spans="1:11">
      <c r="B21" s="7" t="s">
        <v>318</v>
      </c>
      <c r="H21" s="9"/>
    </row>
    <row r="22" spans="1:11">
      <c r="B22" t="s">
        <v>319</v>
      </c>
      <c r="F22" s="8" t="s">
        <v>320</v>
      </c>
      <c r="H22" s="9">
        <v>3</v>
      </c>
      <c r="I22" s="12">
        <f>J11</f>
        <v>84.68</v>
      </c>
      <c r="J22" s="12">
        <f>ROUND(H22%*I22,2)</f>
        <v>2.54</v>
      </c>
      <c r="K22">
        <v>37</v>
      </c>
    </row>
    <row r="23" spans="1:11">
      <c r="A23" s="14"/>
      <c r="B23" s="14"/>
      <c r="C23" s="14"/>
      <c r="D23" s="14"/>
      <c r="E23" s="14"/>
      <c r="F23" s="14"/>
      <c r="G23" s="14"/>
      <c r="H23" s="45"/>
      <c r="I23" s="15"/>
      <c r="J23" s="16">
        <f>ROUND(SUM(J22),2)</f>
        <v>2.54</v>
      </c>
    </row>
    <row r="24" spans="1:11">
      <c r="H24" s="9"/>
    </row>
    <row r="25" spans="1:11">
      <c r="A25" s="2" t="s">
        <v>286</v>
      </c>
      <c r="B25" s="2" t="str">
        <f>ELECTRICAS!A6</f>
        <v>05.01.02</v>
      </c>
      <c r="C25" s="2" t="s">
        <v>1088</v>
      </c>
      <c r="D25" s="2"/>
      <c r="H25" s="9"/>
    </row>
    <row r="26" spans="1:11">
      <c r="A26" s="2" t="s">
        <v>287</v>
      </c>
      <c r="B26" s="2" t="s">
        <v>422</v>
      </c>
      <c r="C26" s="4" t="s">
        <v>289</v>
      </c>
      <c r="D26" s="5">
        <v>4</v>
      </c>
      <c r="E26" s="4" t="s">
        <v>290</v>
      </c>
      <c r="F26" s="5">
        <f>D26</f>
        <v>4</v>
      </c>
      <c r="G26" s="2" t="s">
        <v>291</v>
      </c>
      <c r="H26" s="9"/>
      <c r="I26" s="4" t="s">
        <v>223</v>
      </c>
      <c r="J26" s="6">
        <f>J32+J42+J45</f>
        <v>163.75</v>
      </c>
    </row>
    <row r="27" spans="1:11">
      <c r="A27" s="2" t="s">
        <v>292</v>
      </c>
      <c r="B27" s="2" t="s">
        <v>293</v>
      </c>
      <c r="F27" s="4" t="s">
        <v>127</v>
      </c>
      <c r="G27" s="4" t="s">
        <v>294</v>
      </c>
      <c r="H27" s="314" t="s">
        <v>295</v>
      </c>
      <c r="I27" s="4" t="s">
        <v>296</v>
      </c>
      <c r="J27" s="4" t="s">
        <v>297</v>
      </c>
    </row>
    <row r="28" spans="1:11">
      <c r="B28" s="7" t="s">
        <v>298</v>
      </c>
      <c r="H28" s="9"/>
    </row>
    <row r="29" spans="1:11">
      <c r="B29" t="s">
        <v>659</v>
      </c>
      <c r="F29" s="8" t="s">
        <v>300</v>
      </c>
      <c r="G29" s="9">
        <v>0.1</v>
      </c>
      <c r="H29" s="9">
        <f>ROUND(G29*8/$D$26,4)</f>
        <v>0.2</v>
      </c>
      <c r="I29" s="12">
        <v>34.729999999999997</v>
      </c>
      <c r="J29" s="12">
        <f>ROUND(H29*I29,2)</f>
        <v>6.95</v>
      </c>
      <c r="K29">
        <v>47</v>
      </c>
    </row>
    <row r="30" spans="1:11">
      <c r="B30" t="s">
        <v>414</v>
      </c>
      <c r="F30" s="8" t="s">
        <v>300</v>
      </c>
      <c r="G30" s="9">
        <v>1</v>
      </c>
      <c r="H30" s="9">
        <f t="shared" ref="H30:H31" si="3">ROUND(G30*8/$D$26,4)</f>
        <v>2</v>
      </c>
      <c r="I30">
        <v>28.94</v>
      </c>
      <c r="J30" s="12">
        <f t="shared" ref="J30:J31" si="4">ROUND(H30*I30,2)</f>
        <v>57.88</v>
      </c>
      <c r="K30">
        <v>47</v>
      </c>
    </row>
    <row r="31" spans="1:11">
      <c r="B31" t="s">
        <v>302</v>
      </c>
      <c r="F31" s="8" t="s">
        <v>300</v>
      </c>
      <c r="G31" s="9">
        <v>1</v>
      </c>
      <c r="H31" s="9">
        <f t="shared" si="3"/>
        <v>2</v>
      </c>
      <c r="I31">
        <v>20.51</v>
      </c>
      <c r="J31" s="12">
        <f t="shared" si="4"/>
        <v>41.02</v>
      </c>
      <c r="K31">
        <v>47</v>
      </c>
    </row>
    <row r="32" spans="1:11">
      <c r="H32" s="9"/>
      <c r="J32" s="6">
        <f>ROUND(SUM(J29:J31),2)</f>
        <v>105.85</v>
      </c>
    </row>
    <row r="33" spans="1:11">
      <c r="B33" s="7" t="s">
        <v>662</v>
      </c>
      <c r="F33" s="8"/>
      <c r="G33" s="9"/>
      <c r="H33" s="9"/>
      <c r="J33" s="12"/>
    </row>
    <row r="34" spans="1:11">
      <c r="B34" t="s">
        <v>1081</v>
      </c>
      <c r="F34" s="8" t="s">
        <v>158</v>
      </c>
      <c r="H34" s="9">
        <v>1.5</v>
      </c>
      <c r="I34">
        <v>10.68</v>
      </c>
      <c r="J34" s="12">
        <f>ROUND(H34*I34,2)</f>
        <v>16.02</v>
      </c>
      <c r="K34">
        <v>72</v>
      </c>
    </row>
    <row r="35" spans="1:11">
      <c r="B35" t="s">
        <v>1082</v>
      </c>
      <c r="F35" s="8" t="s">
        <v>158</v>
      </c>
      <c r="H35" s="9">
        <v>3</v>
      </c>
      <c r="I35">
        <v>2.12</v>
      </c>
      <c r="J35" s="12">
        <f t="shared" ref="J35:J41" si="5">ROUND(H35*I35,2)</f>
        <v>6.36</v>
      </c>
      <c r="K35">
        <v>72</v>
      </c>
    </row>
    <row r="36" spans="1:11">
      <c r="B36" t="s">
        <v>1083</v>
      </c>
      <c r="F36" s="8" t="s">
        <v>158</v>
      </c>
      <c r="H36" s="9">
        <v>1</v>
      </c>
      <c r="I36">
        <v>0.68</v>
      </c>
      <c r="J36" s="12">
        <f t="shared" si="5"/>
        <v>0.68</v>
      </c>
      <c r="K36">
        <v>72</v>
      </c>
    </row>
    <row r="37" spans="1:11">
      <c r="B37" t="s">
        <v>1084</v>
      </c>
      <c r="F37" s="8" t="s">
        <v>158</v>
      </c>
      <c r="H37" s="9">
        <v>2</v>
      </c>
      <c r="I37">
        <v>0.51</v>
      </c>
      <c r="J37" s="12">
        <f t="shared" si="5"/>
        <v>1.02</v>
      </c>
      <c r="K37">
        <v>39</v>
      </c>
    </row>
    <row r="38" spans="1:11">
      <c r="B38" t="s">
        <v>1085</v>
      </c>
      <c r="F38" s="8" t="s">
        <v>158</v>
      </c>
      <c r="H38" s="9">
        <v>0.1</v>
      </c>
      <c r="I38">
        <v>4.66</v>
      </c>
      <c r="J38" s="12">
        <f t="shared" si="5"/>
        <v>0.47</v>
      </c>
      <c r="K38">
        <v>30</v>
      </c>
    </row>
    <row r="39" spans="1:11">
      <c r="B39" t="s">
        <v>1089</v>
      </c>
      <c r="F39" s="8" t="s">
        <v>158</v>
      </c>
      <c r="H39" s="9">
        <v>1.05</v>
      </c>
      <c r="I39">
        <v>16.02</v>
      </c>
      <c r="J39" s="12">
        <f t="shared" si="5"/>
        <v>16.82</v>
      </c>
      <c r="K39">
        <v>11</v>
      </c>
    </row>
    <row r="40" spans="1:11">
      <c r="B40" t="s">
        <v>1090</v>
      </c>
      <c r="F40" s="8" t="s">
        <v>158</v>
      </c>
      <c r="H40" s="9">
        <v>1.05</v>
      </c>
      <c r="I40">
        <v>5</v>
      </c>
      <c r="J40" s="12">
        <f t="shared" si="5"/>
        <v>5.25</v>
      </c>
      <c r="K40">
        <v>39</v>
      </c>
    </row>
    <row r="41" spans="1:11">
      <c r="B41" t="s">
        <v>1087</v>
      </c>
      <c r="F41" s="8" t="s">
        <v>153</v>
      </c>
      <c r="H41" s="9">
        <v>9</v>
      </c>
      <c r="I41">
        <v>0.9</v>
      </c>
      <c r="J41" s="12">
        <f t="shared" si="5"/>
        <v>8.1</v>
      </c>
      <c r="K41">
        <v>2</v>
      </c>
    </row>
    <row r="42" spans="1:11">
      <c r="H42" s="9"/>
      <c r="J42" s="6">
        <f>ROUND(SUM(J34:J41),2)</f>
        <v>54.72</v>
      </c>
    </row>
    <row r="43" spans="1:11">
      <c r="B43" s="7" t="s">
        <v>318</v>
      </c>
      <c r="H43" s="9"/>
    </row>
    <row r="44" spans="1:11">
      <c r="B44" t="s">
        <v>319</v>
      </c>
      <c r="F44" s="8" t="s">
        <v>320</v>
      </c>
      <c r="H44" s="9">
        <v>3</v>
      </c>
      <c r="I44" s="12">
        <f>J32</f>
        <v>105.85</v>
      </c>
      <c r="J44" s="12">
        <f>ROUND(H44%*I44,2)</f>
        <v>3.18</v>
      </c>
      <c r="K44">
        <v>37</v>
      </c>
    </row>
    <row r="45" spans="1:11">
      <c r="A45" s="14"/>
      <c r="B45" s="14"/>
      <c r="C45" s="14"/>
      <c r="D45" s="14"/>
      <c r="E45" s="14"/>
      <c r="F45" s="14"/>
      <c r="G45" s="14"/>
      <c r="H45" s="45"/>
      <c r="I45" s="15"/>
      <c r="J45" s="16">
        <f>ROUND(SUM(J44),2)</f>
        <v>3.18</v>
      </c>
    </row>
    <row r="46" spans="1:11">
      <c r="H46" s="9"/>
    </row>
    <row r="47" spans="1:11">
      <c r="A47" s="2" t="s">
        <v>286</v>
      </c>
      <c r="B47" s="2" t="str">
        <f>ELECTRICAS!A7</f>
        <v>05.01.03</v>
      </c>
      <c r="C47" s="2" t="s">
        <v>1091</v>
      </c>
      <c r="D47" s="2"/>
      <c r="H47" s="9"/>
    </row>
    <row r="48" spans="1:11">
      <c r="A48" s="2" t="s">
        <v>287</v>
      </c>
      <c r="B48" s="2" t="s">
        <v>422</v>
      </c>
      <c r="C48" s="4" t="s">
        <v>289</v>
      </c>
      <c r="D48" s="5">
        <v>3</v>
      </c>
      <c r="E48" s="4" t="s">
        <v>290</v>
      </c>
      <c r="F48" s="5">
        <f>D48</f>
        <v>3</v>
      </c>
      <c r="G48" s="2" t="s">
        <v>291</v>
      </c>
      <c r="H48" s="9"/>
      <c r="I48" s="4" t="s">
        <v>223</v>
      </c>
      <c r="J48" s="6">
        <f>J53+J60+J63</f>
        <v>118.30000000000001</v>
      </c>
    </row>
    <row r="49" spans="1:11">
      <c r="A49" s="2" t="s">
        <v>292</v>
      </c>
      <c r="B49" s="2" t="s">
        <v>293</v>
      </c>
      <c r="F49" s="4" t="s">
        <v>127</v>
      </c>
      <c r="G49" s="4" t="s">
        <v>294</v>
      </c>
      <c r="H49" s="314" t="s">
        <v>295</v>
      </c>
      <c r="I49" s="4" t="s">
        <v>296</v>
      </c>
      <c r="J49" s="4" t="s">
        <v>297</v>
      </c>
    </row>
    <row r="50" spans="1:11">
      <c r="B50" s="7" t="s">
        <v>298</v>
      </c>
      <c r="H50" s="9"/>
    </row>
    <row r="51" spans="1:11">
      <c r="B51" t="s">
        <v>659</v>
      </c>
      <c r="F51" s="8" t="s">
        <v>300</v>
      </c>
      <c r="G51" s="9">
        <v>0.1</v>
      </c>
      <c r="H51" s="9">
        <f>ROUND(G51*8/$D$48,4)</f>
        <v>0.26669999999999999</v>
      </c>
      <c r="I51" s="12">
        <v>34.729999999999997</v>
      </c>
      <c r="J51" s="12">
        <f>ROUND(H51*I51,2)</f>
        <v>9.26</v>
      </c>
      <c r="K51">
        <v>47</v>
      </c>
    </row>
    <row r="52" spans="1:11">
      <c r="B52" t="s">
        <v>414</v>
      </c>
      <c r="F52" s="8" t="s">
        <v>300</v>
      </c>
      <c r="G52" s="9">
        <v>1</v>
      </c>
      <c r="H52" s="9">
        <f>ROUND(G52*8/$D$48,4)</f>
        <v>2.6667000000000001</v>
      </c>
      <c r="I52">
        <v>28.94</v>
      </c>
      <c r="J52" s="12">
        <f>ROUND(H52*I52,2)</f>
        <v>77.17</v>
      </c>
      <c r="K52">
        <v>47</v>
      </c>
    </row>
    <row r="53" spans="1:11">
      <c r="H53" s="9"/>
      <c r="J53" s="6">
        <f>ROUND(SUM(J51:J52),2)</f>
        <v>86.43</v>
      </c>
    </row>
    <row r="54" spans="1:11">
      <c r="B54" s="7" t="s">
        <v>662</v>
      </c>
      <c r="F54" s="8"/>
      <c r="G54" s="9"/>
      <c r="H54" s="9"/>
      <c r="J54" s="12"/>
    </row>
    <row r="55" spans="1:11">
      <c r="B55" t="s">
        <v>1081</v>
      </c>
      <c r="F55" s="8" t="s">
        <v>158</v>
      </c>
      <c r="H55" s="9">
        <v>2</v>
      </c>
      <c r="I55">
        <v>10.68</v>
      </c>
      <c r="J55" s="12">
        <f>ROUND(H55*I55,2)</f>
        <v>21.36</v>
      </c>
      <c r="K55">
        <v>72</v>
      </c>
    </row>
    <row r="56" spans="1:11">
      <c r="B56" t="s">
        <v>1082</v>
      </c>
      <c r="F56" s="8" t="s">
        <v>158</v>
      </c>
      <c r="H56" s="9">
        <v>1</v>
      </c>
      <c r="I56">
        <v>2.12</v>
      </c>
      <c r="J56" s="12">
        <f t="shared" ref="J56:J59" si="6">ROUND(H56*I56,2)</f>
        <v>2.12</v>
      </c>
      <c r="K56">
        <v>72</v>
      </c>
    </row>
    <row r="57" spans="1:11">
      <c r="B57" t="s">
        <v>1083</v>
      </c>
      <c r="F57" s="8" t="s">
        <v>158</v>
      </c>
      <c r="H57" s="9">
        <v>2</v>
      </c>
      <c r="I57">
        <v>0.68</v>
      </c>
      <c r="J57" s="12">
        <f t="shared" si="6"/>
        <v>1.36</v>
      </c>
      <c r="K57">
        <v>72</v>
      </c>
    </row>
    <row r="58" spans="1:11">
      <c r="B58" t="s">
        <v>1084</v>
      </c>
      <c r="F58" s="8" t="s">
        <v>158</v>
      </c>
      <c r="H58" s="9">
        <v>2</v>
      </c>
      <c r="I58">
        <v>0.51</v>
      </c>
      <c r="J58" s="12">
        <f t="shared" si="6"/>
        <v>1.02</v>
      </c>
      <c r="K58">
        <v>39</v>
      </c>
    </row>
    <row r="59" spans="1:11">
      <c r="B59" t="s">
        <v>1092</v>
      </c>
      <c r="F59" s="8" t="s">
        <v>158</v>
      </c>
      <c r="H59" s="9">
        <v>1.05</v>
      </c>
      <c r="I59">
        <v>1.61</v>
      </c>
      <c r="J59" s="12">
        <f t="shared" si="6"/>
        <v>1.69</v>
      </c>
      <c r="K59">
        <v>39</v>
      </c>
    </row>
    <row r="60" spans="1:11">
      <c r="F60" s="8"/>
      <c r="H60" s="9"/>
      <c r="J60" s="6">
        <f>ROUND(SUM(J55:J59),2)</f>
        <v>27.55</v>
      </c>
    </row>
    <row r="61" spans="1:11">
      <c r="B61" s="7" t="s">
        <v>318</v>
      </c>
      <c r="H61" s="9"/>
    </row>
    <row r="62" spans="1:11">
      <c r="B62" t="s">
        <v>319</v>
      </c>
      <c r="F62" s="8" t="s">
        <v>320</v>
      </c>
      <c r="H62" s="9">
        <v>5</v>
      </c>
      <c r="I62" s="12">
        <f>J53</f>
        <v>86.43</v>
      </c>
      <c r="J62" s="12">
        <f>ROUND(H62%*I62,2)</f>
        <v>4.32</v>
      </c>
      <c r="K62">
        <v>37</v>
      </c>
    </row>
    <row r="63" spans="1:11">
      <c r="A63" s="14"/>
      <c r="B63" s="14"/>
      <c r="C63" s="14"/>
      <c r="D63" s="14"/>
      <c r="E63" s="14"/>
      <c r="F63" s="14"/>
      <c r="G63" s="14"/>
      <c r="H63" s="45"/>
      <c r="I63" s="15"/>
      <c r="J63" s="16">
        <f>ROUND(SUM(J62),2)</f>
        <v>4.32</v>
      </c>
    </row>
    <row r="64" spans="1:11">
      <c r="H64" s="9"/>
      <c r="I64" s="2"/>
      <c r="J64" s="6"/>
    </row>
    <row r="65" spans="1:20">
      <c r="A65" s="2" t="s">
        <v>286</v>
      </c>
      <c r="B65" s="2" t="str">
        <f>ELECTRICAS!A8</f>
        <v>05.01.04</v>
      </c>
      <c r="C65" s="2" t="s">
        <v>1093</v>
      </c>
      <c r="D65" s="2"/>
      <c r="H65" s="9"/>
    </row>
    <row r="66" spans="1:20">
      <c r="A66" s="2" t="s">
        <v>287</v>
      </c>
      <c r="B66" s="2" t="s">
        <v>1094</v>
      </c>
      <c r="C66" s="4" t="s">
        <v>289</v>
      </c>
      <c r="D66" s="5">
        <v>1</v>
      </c>
      <c r="E66" s="4" t="s">
        <v>290</v>
      </c>
      <c r="F66" s="5">
        <f>D66</f>
        <v>1</v>
      </c>
      <c r="G66" s="2" t="s">
        <v>291</v>
      </c>
      <c r="H66" s="9"/>
      <c r="I66" s="4" t="s">
        <v>223</v>
      </c>
      <c r="J66" s="6">
        <f>+J70</f>
        <v>7.34</v>
      </c>
    </row>
    <row r="67" spans="1:20">
      <c r="A67" s="2" t="s">
        <v>292</v>
      </c>
      <c r="B67" s="2" t="s">
        <v>293</v>
      </c>
      <c r="F67" s="4" t="s">
        <v>127</v>
      </c>
      <c r="G67" s="4" t="s">
        <v>294</v>
      </c>
      <c r="H67" s="314" t="s">
        <v>295</v>
      </c>
      <c r="I67" s="4" t="s">
        <v>296</v>
      </c>
      <c r="J67" s="4" t="s">
        <v>297</v>
      </c>
    </row>
    <row r="68" spans="1:20">
      <c r="B68" s="7" t="s">
        <v>662</v>
      </c>
      <c r="H68" s="9"/>
    </row>
    <row r="69" spans="1:20">
      <c r="B69" t="s">
        <v>1093</v>
      </c>
      <c r="F69" s="8" t="s">
        <v>223</v>
      </c>
      <c r="G69" s="9"/>
      <c r="H69" s="9">
        <v>1</v>
      </c>
      <c r="I69">
        <v>7.34</v>
      </c>
      <c r="J69" s="12">
        <f>ROUND(H69*I69,2)</f>
        <v>7.34</v>
      </c>
      <c r="K69">
        <v>39</v>
      </c>
    </row>
    <row r="70" spans="1:20">
      <c r="A70" s="14"/>
      <c r="B70" s="14"/>
      <c r="C70" s="14"/>
      <c r="D70" s="14"/>
      <c r="E70" s="14"/>
      <c r="F70" s="44"/>
      <c r="G70" s="45"/>
      <c r="H70" s="45"/>
      <c r="I70" s="14"/>
      <c r="J70" s="16">
        <f>ROUND(SUM(J69:J69),2)</f>
        <v>7.34</v>
      </c>
    </row>
    <row r="71" spans="1:20">
      <c r="H71" s="9"/>
    </row>
    <row r="72" spans="1:20">
      <c r="H72" s="9"/>
    </row>
    <row r="73" spans="1:20">
      <c r="A73" s="2" t="s">
        <v>286</v>
      </c>
      <c r="B73" s="2" t="str">
        <f>ELECTRICAS!A10</f>
        <v>05.02.01</v>
      </c>
      <c r="C73" s="2" t="s">
        <v>1069</v>
      </c>
      <c r="D73" s="2"/>
      <c r="H73" s="9"/>
    </row>
    <row r="74" spans="1:20">
      <c r="A74" s="2" t="s">
        <v>287</v>
      </c>
      <c r="B74" s="2" t="s">
        <v>1095</v>
      </c>
      <c r="C74" s="4" t="s">
        <v>289</v>
      </c>
      <c r="D74" s="5">
        <v>10</v>
      </c>
      <c r="E74" s="4" t="s">
        <v>290</v>
      </c>
      <c r="F74" s="5">
        <f>D74</f>
        <v>10</v>
      </c>
      <c r="G74" s="2" t="s">
        <v>291</v>
      </c>
      <c r="H74" s="9"/>
      <c r="I74" s="4" t="s">
        <v>158</v>
      </c>
      <c r="J74" s="6">
        <f>+J79+J82+J85</f>
        <v>396.15000000000003</v>
      </c>
    </row>
    <row r="75" spans="1:20">
      <c r="A75" s="2" t="s">
        <v>292</v>
      </c>
      <c r="B75" s="2" t="s">
        <v>293</v>
      </c>
      <c r="F75" s="4" t="s">
        <v>127</v>
      </c>
      <c r="G75" s="4" t="s">
        <v>294</v>
      </c>
      <c r="H75" s="314" t="s">
        <v>295</v>
      </c>
      <c r="I75" s="4" t="s">
        <v>296</v>
      </c>
      <c r="J75" s="4" t="s">
        <v>297</v>
      </c>
    </row>
    <row r="76" spans="1:20">
      <c r="B76" s="7" t="s">
        <v>298</v>
      </c>
      <c r="H76" s="9"/>
      <c r="T76" s="12"/>
    </row>
    <row r="77" spans="1:20">
      <c r="B77" t="s">
        <v>659</v>
      </c>
      <c r="F77" s="8" t="s">
        <v>300</v>
      </c>
      <c r="G77" s="9">
        <v>0.1</v>
      </c>
      <c r="H77" s="9">
        <f>ROUND(G77*8/$D$74,4)</f>
        <v>0.08</v>
      </c>
      <c r="I77" s="12">
        <v>34.729999999999997</v>
      </c>
      <c r="J77" s="12">
        <f>ROUND(H77*I77,2)</f>
        <v>2.78</v>
      </c>
      <c r="K77">
        <v>47</v>
      </c>
      <c r="T77" s="12"/>
    </row>
    <row r="78" spans="1:20">
      <c r="B78" t="s">
        <v>414</v>
      </c>
      <c r="F78" s="8" t="s">
        <v>300</v>
      </c>
      <c r="G78" s="9">
        <v>0.5</v>
      </c>
      <c r="H78" s="9">
        <f>ROUND(G78*8/$D$74,4)</f>
        <v>0.4</v>
      </c>
      <c r="I78">
        <v>28.94</v>
      </c>
      <c r="J78" s="12">
        <f>ROUND(H78*I78,2)</f>
        <v>11.58</v>
      </c>
      <c r="K78">
        <v>47</v>
      </c>
    </row>
    <row r="79" spans="1:20">
      <c r="H79" s="9"/>
      <c r="J79" s="6">
        <f>ROUND(SUM(J77:J78),2)</f>
        <v>14.36</v>
      </c>
      <c r="T79" s="12"/>
    </row>
    <row r="80" spans="1:20">
      <c r="B80" s="7" t="s">
        <v>662</v>
      </c>
      <c r="F80" s="8"/>
      <c r="G80" s="9"/>
      <c r="H80" s="9"/>
      <c r="J80" s="12"/>
      <c r="S80" s="70"/>
    </row>
    <row r="81" spans="1:20">
      <c r="B81" t="s">
        <v>1096</v>
      </c>
      <c r="F81" s="8" t="s">
        <v>158</v>
      </c>
      <c r="G81" s="9"/>
      <c r="H81" s="9">
        <v>1</v>
      </c>
      <c r="I81">
        <v>381.36</v>
      </c>
      <c r="J81" s="12">
        <f>ROUND(H81*I81,2)</f>
        <v>381.36</v>
      </c>
      <c r="K81">
        <v>12</v>
      </c>
    </row>
    <row r="82" spans="1:20">
      <c r="F82" s="8"/>
      <c r="H82" s="9"/>
      <c r="J82" s="6">
        <f>ROUND(SUM(J81:J81),2)</f>
        <v>381.36</v>
      </c>
    </row>
    <row r="83" spans="1:20">
      <c r="B83" s="7" t="s">
        <v>318</v>
      </c>
      <c r="H83" s="9"/>
    </row>
    <row r="84" spans="1:20">
      <c r="B84" t="s">
        <v>319</v>
      </c>
      <c r="F84" s="8" t="s">
        <v>320</v>
      </c>
      <c r="H84" s="9">
        <v>3</v>
      </c>
      <c r="I84" s="12">
        <f>J79</f>
        <v>14.36</v>
      </c>
      <c r="J84" s="12">
        <f>ROUND(H84%*I84,2)</f>
        <v>0.43</v>
      </c>
      <c r="K84">
        <v>37</v>
      </c>
    </row>
    <row r="85" spans="1:20">
      <c r="A85" s="14"/>
      <c r="B85" s="14"/>
      <c r="C85" s="14"/>
      <c r="D85" s="14"/>
      <c r="E85" s="14"/>
      <c r="F85" s="14"/>
      <c r="G85" s="14"/>
      <c r="H85" s="45"/>
      <c r="I85" s="15"/>
      <c r="J85" s="16">
        <f>ROUND(SUM(J84),2)</f>
        <v>0.43</v>
      </c>
    </row>
    <row r="86" spans="1:20">
      <c r="H86" s="9"/>
    </row>
    <row r="87" spans="1:20">
      <c r="A87" s="2" t="s">
        <v>286</v>
      </c>
      <c r="B87" s="2" t="str">
        <f>ELECTRICAS!A11</f>
        <v>05.02.02</v>
      </c>
      <c r="C87" s="2" t="s">
        <v>1071</v>
      </c>
      <c r="D87" s="2"/>
      <c r="H87" s="9"/>
    </row>
    <row r="88" spans="1:20">
      <c r="A88" s="2" t="s">
        <v>287</v>
      </c>
      <c r="B88" s="2" t="s">
        <v>1095</v>
      </c>
      <c r="C88" s="4" t="s">
        <v>289</v>
      </c>
      <c r="D88" s="5">
        <v>6</v>
      </c>
      <c r="E88" s="4" t="s">
        <v>290</v>
      </c>
      <c r="F88" s="5">
        <f>D88</f>
        <v>6</v>
      </c>
      <c r="G88" s="2" t="s">
        <v>291</v>
      </c>
      <c r="H88" s="9"/>
      <c r="I88" s="4" t="s">
        <v>158</v>
      </c>
      <c r="J88" s="6">
        <f>+J94+J99+J103</f>
        <v>125.39000000000001</v>
      </c>
    </row>
    <row r="89" spans="1:20">
      <c r="A89" s="2" t="s">
        <v>292</v>
      </c>
      <c r="B89" s="2" t="s">
        <v>293</v>
      </c>
      <c r="F89" s="4" t="s">
        <v>127</v>
      </c>
      <c r="G89" s="4" t="s">
        <v>294</v>
      </c>
      <c r="H89" s="314" t="s">
        <v>295</v>
      </c>
      <c r="I89" s="4" t="s">
        <v>296</v>
      </c>
      <c r="J89" s="4" t="s">
        <v>297</v>
      </c>
    </row>
    <row r="90" spans="1:20">
      <c r="B90" s="7" t="s">
        <v>298</v>
      </c>
      <c r="H90" s="9"/>
    </row>
    <row r="91" spans="1:20">
      <c r="B91" t="s">
        <v>414</v>
      </c>
      <c r="F91" s="8" t="s">
        <v>300</v>
      </c>
      <c r="G91" s="9">
        <v>1.1000000000000001</v>
      </c>
      <c r="H91" s="9">
        <f>ROUND(G91*8/$D$88,4)</f>
        <v>1.4666999999999999</v>
      </c>
      <c r="I91">
        <v>28.94</v>
      </c>
      <c r="J91" s="12">
        <f>ROUND(H91*I91,2)</f>
        <v>42.45</v>
      </c>
      <c r="K91">
        <v>47</v>
      </c>
      <c r="T91" s="70"/>
    </row>
    <row r="92" spans="1:20">
      <c r="B92" t="s">
        <v>685</v>
      </c>
      <c r="F92" s="8" t="s">
        <v>300</v>
      </c>
      <c r="G92" s="9">
        <v>1</v>
      </c>
      <c r="H92" s="9">
        <f>ROUND(G92*8/$D$88,4)</f>
        <v>1.3332999999999999</v>
      </c>
      <c r="I92">
        <v>22.66</v>
      </c>
      <c r="J92" s="12">
        <f t="shared" ref="J92:J93" si="7">ROUND(H92*I92,2)</f>
        <v>30.21</v>
      </c>
      <c r="K92">
        <v>47</v>
      </c>
    </row>
    <row r="93" spans="1:20">
      <c r="B93" t="s">
        <v>302</v>
      </c>
      <c r="F93" s="8" t="s">
        <v>300</v>
      </c>
      <c r="G93" s="9">
        <v>1</v>
      </c>
      <c r="H93" s="9">
        <f t="shared" ref="H92:H93" si="8">ROUND(G93*8/$D$88,4)</f>
        <v>1.3332999999999999</v>
      </c>
      <c r="I93">
        <v>20.51</v>
      </c>
      <c r="J93" s="12">
        <f t="shared" si="7"/>
        <v>27.35</v>
      </c>
      <c r="K93">
        <v>47</v>
      </c>
    </row>
    <row r="94" spans="1:20">
      <c r="H94" s="9"/>
      <c r="J94" s="6">
        <f>ROUND(SUM(J91:J93),2)</f>
        <v>100.01</v>
      </c>
    </row>
    <row r="95" spans="1:20">
      <c r="B95" s="7" t="s">
        <v>662</v>
      </c>
      <c r="F95" s="8"/>
      <c r="G95" s="9"/>
      <c r="H95" s="9"/>
      <c r="J95" s="12"/>
    </row>
    <row r="96" spans="1:20">
      <c r="B96" t="s">
        <v>690</v>
      </c>
      <c r="F96" s="8" t="s">
        <v>382</v>
      </c>
      <c r="G96" s="9"/>
      <c r="H96" s="9">
        <v>0.05</v>
      </c>
      <c r="I96">
        <v>2.64</v>
      </c>
      <c r="J96" s="12">
        <f>ROUND(H96*I96,2)</f>
        <v>0.13</v>
      </c>
      <c r="K96">
        <v>2</v>
      </c>
      <c r="M96" s="2"/>
      <c r="N96" s="2"/>
    </row>
    <row r="97" spans="1:14">
      <c r="B97" t="s">
        <v>1097</v>
      </c>
      <c r="F97" s="8" t="s">
        <v>382</v>
      </c>
      <c r="G97" s="9"/>
      <c r="H97" s="9">
        <v>0.1</v>
      </c>
      <c r="I97">
        <v>5.08</v>
      </c>
      <c r="J97" s="12">
        <f t="shared" ref="J97:J98" si="9">ROUND(H97*I97,2)</f>
        <v>0.51</v>
      </c>
      <c r="K97">
        <v>30</v>
      </c>
      <c r="N97" s="2"/>
    </row>
    <row r="98" spans="1:14">
      <c r="B98" t="s">
        <v>1098</v>
      </c>
      <c r="F98" s="8" t="s">
        <v>316</v>
      </c>
      <c r="H98" s="9">
        <v>0.01</v>
      </c>
      <c r="I98">
        <v>45</v>
      </c>
      <c r="J98" s="12">
        <f t="shared" si="9"/>
        <v>0.45</v>
      </c>
      <c r="K98">
        <v>39</v>
      </c>
      <c r="N98" s="2"/>
    </row>
    <row r="99" spans="1:14">
      <c r="F99" s="8"/>
      <c r="H99" s="9"/>
      <c r="J99" s="6">
        <f>ROUND(SUM(J96:J98),2)</f>
        <v>1.0900000000000001</v>
      </c>
      <c r="N99" s="2"/>
    </row>
    <row r="100" spans="1:14">
      <c r="B100" s="7" t="s">
        <v>318</v>
      </c>
      <c r="H100" s="9"/>
      <c r="M100" s="2"/>
      <c r="N100" s="2"/>
    </row>
    <row r="101" spans="1:14">
      <c r="B101" t="s">
        <v>319</v>
      </c>
      <c r="F101" s="8" t="s">
        <v>320</v>
      </c>
      <c r="H101" s="9">
        <v>5</v>
      </c>
      <c r="I101" s="12">
        <f>J94</f>
        <v>100.01</v>
      </c>
      <c r="J101" s="12">
        <f>ROUND(H101%*I101,2)</f>
        <v>5</v>
      </c>
      <c r="K101">
        <v>37</v>
      </c>
      <c r="N101" s="2"/>
    </row>
    <row r="102" spans="1:14">
      <c r="B102" t="s">
        <v>1099</v>
      </c>
      <c r="F102" s="8" t="s">
        <v>347</v>
      </c>
      <c r="G102" s="9">
        <v>0.5</v>
      </c>
      <c r="H102" s="9">
        <f>ROUND(G102*8/$D$88,4)</f>
        <v>0.66669999999999996</v>
      </c>
      <c r="I102">
        <v>28.94</v>
      </c>
      <c r="J102" s="12">
        <f>ROUND(H102*I102,2)</f>
        <v>19.29</v>
      </c>
      <c r="K102">
        <v>39</v>
      </c>
      <c r="N102" s="2"/>
    </row>
    <row r="103" spans="1:14">
      <c r="A103" s="14"/>
      <c r="B103" s="14"/>
      <c r="C103" s="14"/>
      <c r="D103" s="14"/>
      <c r="E103" s="14"/>
      <c r="F103" s="14"/>
      <c r="G103" s="14"/>
      <c r="H103" s="45"/>
      <c r="I103" s="15"/>
      <c r="J103" s="16">
        <f>ROUND(SUM(J101:J102),2)</f>
        <v>24.29</v>
      </c>
      <c r="N103" s="2"/>
    </row>
    <row r="104" spans="1:14">
      <c r="H104" s="9"/>
      <c r="I104" s="2"/>
      <c r="J104" s="6"/>
    </row>
    <row r="105" spans="1:14">
      <c r="A105" s="2" t="s">
        <v>286</v>
      </c>
      <c r="B105" s="2" t="str">
        <f>ELECTRICAS!A12</f>
        <v>05.02.03</v>
      </c>
      <c r="C105" s="2" t="s">
        <v>1100</v>
      </c>
      <c r="D105" s="2"/>
      <c r="H105" s="9"/>
    </row>
    <row r="106" spans="1:14">
      <c r="A106" s="2" t="s">
        <v>287</v>
      </c>
      <c r="B106" s="2" t="s">
        <v>422</v>
      </c>
      <c r="C106" s="4" t="s">
        <v>289</v>
      </c>
      <c r="D106" s="5">
        <v>1</v>
      </c>
      <c r="E106" s="4" t="s">
        <v>290</v>
      </c>
      <c r="F106" s="5">
        <f>D106</f>
        <v>1</v>
      </c>
      <c r="G106" s="2" t="s">
        <v>291</v>
      </c>
      <c r="H106" s="9"/>
      <c r="I106" s="4" t="s">
        <v>223</v>
      </c>
      <c r="J106" s="6">
        <f>+J110</f>
        <v>143.11000000000001</v>
      </c>
    </row>
    <row r="107" spans="1:14">
      <c r="A107" s="2" t="s">
        <v>292</v>
      </c>
      <c r="B107" s="2" t="s">
        <v>293</v>
      </c>
      <c r="F107" s="4" t="s">
        <v>127</v>
      </c>
      <c r="G107" s="4" t="s">
        <v>294</v>
      </c>
      <c r="H107" s="314" t="s">
        <v>295</v>
      </c>
      <c r="I107" s="4" t="s">
        <v>296</v>
      </c>
      <c r="J107" s="4" t="s">
        <v>297</v>
      </c>
    </row>
    <row r="108" spans="1:14">
      <c r="B108" s="7" t="s">
        <v>662</v>
      </c>
      <c r="H108" s="9"/>
    </row>
    <row r="109" spans="1:14">
      <c r="B109" t="s">
        <v>1101</v>
      </c>
      <c r="F109" s="8" t="s">
        <v>223</v>
      </c>
      <c r="G109" s="9"/>
      <c r="H109" s="9">
        <v>1</v>
      </c>
      <c r="I109">
        <v>143.11000000000001</v>
      </c>
      <c r="J109" s="12">
        <f>ROUND(H109*I109,2)</f>
        <v>143.11000000000001</v>
      </c>
      <c r="K109">
        <v>39</v>
      </c>
    </row>
    <row r="110" spans="1:14">
      <c r="A110" s="14"/>
      <c r="B110" s="14"/>
      <c r="C110" s="14"/>
      <c r="D110" s="14"/>
      <c r="E110" s="14"/>
      <c r="F110" s="44"/>
      <c r="G110" s="45"/>
      <c r="H110" s="45"/>
      <c r="I110" s="14"/>
      <c r="J110" s="16">
        <f>ROUND(SUM(J109:J109),2)</f>
        <v>143.11000000000001</v>
      </c>
    </row>
    <row r="111" spans="1:14">
      <c r="H111" s="9"/>
      <c r="I111" s="2"/>
      <c r="J111" s="6"/>
    </row>
    <row r="112" spans="1:14">
      <c r="H112" s="9"/>
      <c r="I112" s="2"/>
      <c r="J112" s="6"/>
    </row>
    <row r="113" spans="1:11">
      <c r="A113" s="2" t="s">
        <v>286</v>
      </c>
      <c r="B113" s="2" t="str">
        <f>ELECTRICAS!A13</f>
        <v>05.02.04</v>
      </c>
      <c r="C113" s="2" t="s">
        <v>1102</v>
      </c>
      <c r="D113" s="2"/>
      <c r="H113" s="9"/>
    </row>
    <row r="114" spans="1:11">
      <c r="A114" s="2" t="s">
        <v>287</v>
      </c>
      <c r="B114" s="2" t="s">
        <v>335</v>
      </c>
      <c r="C114" s="4" t="s">
        <v>289</v>
      </c>
      <c r="D114" s="5">
        <v>5</v>
      </c>
      <c r="E114" s="4" t="s">
        <v>290</v>
      </c>
      <c r="F114" s="5">
        <f>D114</f>
        <v>5</v>
      </c>
      <c r="G114" s="2" t="s">
        <v>291</v>
      </c>
      <c r="H114" s="9"/>
      <c r="I114" s="4" t="s">
        <v>158</v>
      </c>
      <c r="J114" s="6">
        <f>+J119+J127+J130</f>
        <v>86.820000000000007</v>
      </c>
    </row>
    <row r="115" spans="1:11">
      <c r="A115" s="2" t="s">
        <v>292</v>
      </c>
      <c r="B115" s="2" t="s">
        <v>293</v>
      </c>
      <c r="F115" s="4" t="s">
        <v>127</v>
      </c>
      <c r="G115" s="4" t="s">
        <v>294</v>
      </c>
      <c r="H115" s="314" t="s">
        <v>295</v>
      </c>
      <c r="I115" s="4" t="s">
        <v>296</v>
      </c>
      <c r="J115" s="4" t="s">
        <v>297</v>
      </c>
    </row>
    <row r="116" spans="1:11">
      <c r="B116" s="7" t="s">
        <v>298</v>
      </c>
      <c r="H116" s="9"/>
    </row>
    <row r="117" spans="1:11">
      <c r="B117" t="s">
        <v>414</v>
      </c>
      <c r="F117" s="8" t="s">
        <v>300</v>
      </c>
      <c r="G117" s="9">
        <v>1.1000000000000001</v>
      </c>
      <c r="H117" s="9">
        <f>ROUND(G117*8/$D$114,4)</f>
        <v>1.76</v>
      </c>
      <c r="I117">
        <v>28.94</v>
      </c>
      <c r="J117" s="12">
        <f>ROUND(H117*I117,2)</f>
        <v>50.93</v>
      </c>
      <c r="K117">
        <v>47</v>
      </c>
    </row>
    <row r="118" spans="1:11">
      <c r="B118" t="s">
        <v>302</v>
      </c>
      <c r="F118" s="8" t="s">
        <v>300</v>
      </c>
      <c r="G118" s="9">
        <v>0.5</v>
      </c>
      <c r="H118" s="9">
        <f>ROUND(G118*8/$D$114,4)</f>
        <v>0.8</v>
      </c>
      <c r="I118">
        <v>20.51</v>
      </c>
      <c r="J118" s="12">
        <f>ROUND(H118*I118,2)</f>
        <v>16.41</v>
      </c>
      <c r="K118">
        <v>47</v>
      </c>
    </row>
    <row r="119" spans="1:11">
      <c r="H119" s="9"/>
      <c r="J119" s="6">
        <f>ROUND(SUM(J117:J118),2)</f>
        <v>67.34</v>
      </c>
    </row>
    <row r="120" spans="1:11">
      <c r="B120" s="7" t="s">
        <v>662</v>
      </c>
      <c r="F120" s="8"/>
      <c r="G120" s="9"/>
      <c r="H120" s="9"/>
      <c r="J120" s="12"/>
    </row>
    <row r="121" spans="1:11">
      <c r="B121" t="s">
        <v>1103</v>
      </c>
      <c r="F121" s="8" t="s">
        <v>340</v>
      </c>
      <c r="G121" s="9"/>
      <c r="H121" s="9">
        <v>1</v>
      </c>
      <c r="I121">
        <v>5</v>
      </c>
      <c r="J121" s="12">
        <f>ROUND(H121*I121,2)</f>
        <v>5</v>
      </c>
      <c r="K121">
        <v>39</v>
      </c>
    </row>
    <row r="122" spans="1:11">
      <c r="B122" t="s">
        <v>1085</v>
      </c>
      <c r="F122" s="8" t="s">
        <v>158</v>
      </c>
      <c r="H122" s="9">
        <v>0.15</v>
      </c>
      <c r="I122">
        <v>4.66</v>
      </c>
      <c r="J122" s="12">
        <f t="shared" ref="J122:J126" si="10">ROUND(H122*I122,2)</f>
        <v>0.7</v>
      </c>
      <c r="K122">
        <v>30</v>
      </c>
    </row>
    <row r="123" spans="1:11">
      <c r="B123" t="s">
        <v>1028</v>
      </c>
      <c r="F123" s="8" t="s">
        <v>447</v>
      </c>
      <c r="H123" s="9">
        <v>7.0000000000000001E-3</v>
      </c>
      <c r="I123">
        <v>189.66</v>
      </c>
      <c r="J123" s="12">
        <f t="shared" si="10"/>
        <v>1.33</v>
      </c>
      <c r="K123">
        <v>30</v>
      </c>
    </row>
    <row r="124" spans="1:11">
      <c r="B124" t="s">
        <v>1104</v>
      </c>
      <c r="F124" s="8" t="s">
        <v>153</v>
      </c>
      <c r="G124" s="9"/>
      <c r="H124" s="9">
        <v>2.5</v>
      </c>
      <c r="I124">
        <v>2.74</v>
      </c>
      <c r="J124" s="12">
        <f t="shared" si="10"/>
        <v>6.85</v>
      </c>
      <c r="K124">
        <v>72</v>
      </c>
    </row>
    <row r="125" spans="1:11">
      <c r="B125" t="s">
        <v>1105</v>
      </c>
      <c r="F125" s="8" t="s">
        <v>340</v>
      </c>
      <c r="G125" s="9"/>
      <c r="H125" s="9">
        <v>1</v>
      </c>
      <c r="I125">
        <v>1.69</v>
      </c>
      <c r="J125" s="12">
        <f t="shared" si="10"/>
        <v>1.69</v>
      </c>
      <c r="K125">
        <v>72</v>
      </c>
    </row>
    <row r="126" spans="1:11">
      <c r="B126" t="s">
        <v>1106</v>
      </c>
      <c r="F126" s="8" t="s">
        <v>340</v>
      </c>
      <c r="G126" s="9"/>
      <c r="H126" s="9">
        <v>1</v>
      </c>
      <c r="I126">
        <v>0.54</v>
      </c>
      <c r="J126" s="12">
        <f t="shared" si="10"/>
        <v>0.54</v>
      </c>
      <c r="K126">
        <v>72</v>
      </c>
    </row>
    <row r="127" spans="1:11">
      <c r="F127" s="8"/>
      <c r="H127" s="9"/>
      <c r="J127" s="6">
        <f>ROUND(SUM(J121:J126),2)</f>
        <v>16.11</v>
      </c>
    </row>
    <row r="128" spans="1:11">
      <c r="B128" s="7" t="s">
        <v>318</v>
      </c>
      <c r="H128" s="9"/>
    </row>
    <row r="129" spans="1:14">
      <c r="B129" t="s">
        <v>319</v>
      </c>
      <c r="F129" s="8" t="s">
        <v>320</v>
      </c>
      <c r="H129" s="9">
        <v>5</v>
      </c>
      <c r="I129" s="12">
        <f>J119</f>
        <v>67.34</v>
      </c>
      <c r="J129" s="12">
        <f>ROUND(H129%*I129,2)</f>
        <v>3.37</v>
      </c>
      <c r="K129">
        <v>37</v>
      </c>
    </row>
    <row r="130" spans="1:14">
      <c r="A130" s="14"/>
      <c r="B130" s="14"/>
      <c r="C130" s="14"/>
      <c r="D130" s="14"/>
      <c r="E130" s="14"/>
      <c r="F130" s="14"/>
      <c r="G130" s="14"/>
      <c r="H130" s="45"/>
      <c r="I130" s="15"/>
      <c r="J130" s="16">
        <f>ROUND(SUM(J129),2)</f>
        <v>3.37</v>
      </c>
    </row>
    <row r="131" spans="1:14">
      <c r="H131" s="9"/>
    </row>
    <row r="132" spans="1:14">
      <c r="A132" s="2" t="s">
        <v>286</v>
      </c>
      <c r="B132" s="2" t="str">
        <f>ELECTRICAS!A14</f>
        <v>05.02.05</v>
      </c>
      <c r="C132" s="2" t="s">
        <v>1077</v>
      </c>
      <c r="D132" s="2"/>
      <c r="H132" s="9"/>
    </row>
    <row r="133" spans="1:14">
      <c r="A133" s="2" t="s">
        <v>287</v>
      </c>
      <c r="B133" s="2" t="s">
        <v>341</v>
      </c>
      <c r="C133" s="4" t="s">
        <v>289</v>
      </c>
      <c r="D133" s="5">
        <v>1</v>
      </c>
      <c r="E133" s="4" t="s">
        <v>290</v>
      </c>
      <c r="F133" s="5">
        <f>D133</f>
        <v>1</v>
      </c>
      <c r="G133" s="2" t="s">
        <v>291</v>
      </c>
      <c r="H133" s="9"/>
      <c r="I133" s="4" t="s">
        <v>163</v>
      </c>
      <c r="J133" s="6">
        <f>+J137</f>
        <v>87.34</v>
      </c>
    </row>
    <row r="134" spans="1:14">
      <c r="A134" s="2" t="s">
        <v>292</v>
      </c>
      <c r="B134" s="2" t="s">
        <v>293</v>
      </c>
      <c r="F134" s="4" t="s">
        <v>127</v>
      </c>
      <c r="G134" s="4" t="s">
        <v>294</v>
      </c>
      <c r="H134" s="314" t="s">
        <v>295</v>
      </c>
      <c r="I134" s="4" t="s">
        <v>296</v>
      </c>
      <c r="J134" s="4" t="s">
        <v>297</v>
      </c>
    </row>
    <row r="135" spans="1:14">
      <c r="B135" s="7" t="s">
        <v>662</v>
      </c>
      <c r="H135" s="9"/>
      <c r="N135" s="2"/>
    </row>
    <row r="136" spans="1:14">
      <c r="B136" t="s">
        <v>1077</v>
      </c>
      <c r="F136" s="8" t="s">
        <v>163</v>
      </c>
      <c r="G136" s="9"/>
      <c r="H136" s="9">
        <v>1</v>
      </c>
      <c r="I136">
        <v>87.34</v>
      </c>
      <c r="J136" s="12">
        <f>ROUND(H136*I136,2)</f>
        <v>87.34</v>
      </c>
      <c r="K136">
        <v>39</v>
      </c>
      <c r="N136" s="2"/>
    </row>
    <row r="137" spans="1:14">
      <c r="A137" s="14"/>
      <c r="B137" s="14"/>
      <c r="C137" s="14"/>
      <c r="D137" s="14"/>
      <c r="E137" s="14"/>
      <c r="F137" s="44"/>
      <c r="G137" s="45"/>
      <c r="H137" s="45"/>
      <c r="I137" s="14"/>
      <c r="J137" s="16">
        <f>ROUND(SUM(J136:J136),2)</f>
        <v>87.34</v>
      </c>
      <c r="N137" s="2"/>
    </row>
    <row r="138" spans="1:14">
      <c r="H138" s="9"/>
      <c r="M138" s="2"/>
      <c r="N138" s="2"/>
    </row>
    <row r="139" spans="1:14">
      <c r="A139" s="2" t="s">
        <v>286</v>
      </c>
      <c r="B139" s="2" t="str">
        <f>ELECTRICAS!A15</f>
        <v>05.02.06</v>
      </c>
      <c r="C139" s="2" t="s">
        <v>1079</v>
      </c>
      <c r="D139" s="2"/>
      <c r="H139" s="9"/>
      <c r="M139" s="2"/>
      <c r="N139" s="2"/>
    </row>
    <row r="140" spans="1:14">
      <c r="A140" s="2" t="s">
        <v>287</v>
      </c>
      <c r="B140" s="2" t="s">
        <v>341</v>
      </c>
      <c r="C140" s="4" t="s">
        <v>289</v>
      </c>
      <c r="D140" s="5">
        <v>1</v>
      </c>
      <c r="E140" s="4" t="s">
        <v>290</v>
      </c>
      <c r="F140" s="5">
        <f>D140</f>
        <v>1</v>
      </c>
      <c r="G140" s="2" t="s">
        <v>291</v>
      </c>
      <c r="H140" s="9"/>
      <c r="I140" s="4" t="s">
        <v>163</v>
      </c>
      <c r="J140" s="6">
        <f>+J144</f>
        <v>7.34</v>
      </c>
      <c r="M140" s="2"/>
      <c r="N140" s="2"/>
    </row>
    <row r="141" spans="1:14">
      <c r="A141" s="2" t="s">
        <v>292</v>
      </c>
      <c r="B141" s="2" t="s">
        <v>293</v>
      </c>
      <c r="F141" s="4" t="s">
        <v>127</v>
      </c>
      <c r="G141" s="4" t="s">
        <v>294</v>
      </c>
      <c r="H141" s="314" t="s">
        <v>295</v>
      </c>
      <c r="I141" s="4" t="s">
        <v>296</v>
      </c>
      <c r="J141" s="4" t="s">
        <v>297</v>
      </c>
    </row>
    <row r="142" spans="1:14">
      <c r="B142" s="7" t="s">
        <v>662</v>
      </c>
      <c r="H142" s="9"/>
      <c r="N142" s="12"/>
    </row>
    <row r="143" spans="1:14">
      <c r="B143" t="s">
        <v>1079</v>
      </c>
      <c r="F143" s="8" t="s">
        <v>163</v>
      </c>
      <c r="G143" s="9"/>
      <c r="H143" s="9">
        <v>1</v>
      </c>
      <c r="I143">
        <v>7.34</v>
      </c>
      <c r="J143" s="12">
        <f>ROUND(H143*I143,2)</f>
        <v>7.34</v>
      </c>
      <c r="K143">
        <v>39</v>
      </c>
      <c r="N143" s="12"/>
    </row>
    <row r="144" spans="1:14">
      <c r="A144" s="14"/>
      <c r="B144" s="14"/>
      <c r="C144" s="14"/>
      <c r="D144" s="14"/>
      <c r="E144" s="14"/>
      <c r="F144" s="44"/>
      <c r="G144" s="45"/>
      <c r="H144" s="45"/>
      <c r="I144" s="14"/>
      <c r="J144" s="16">
        <f>ROUND(SUM(J143:J143),2)</f>
        <v>7.34</v>
      </c>
      <c r="N144" s="12"/>
    </row>
    <row r="145" spans="8:10">
      <c r="H145" s="9"/>
    </row>
    <row r="146" spans="8:10">
      <c r="H146" s="9"/>
      <c r="J146" s="6"/>
    </row>
    <row r="147" spans="8:10">
      <c r="H147" s="9"/>
    </row>
    <row r="148" spans="8:10">
      <c r="H148" s="9"/>
    </row>
    <row r="149" spans="8:10">
      <c r="H149" s="9"/>
    </row>
    <row r="150" spans="8:10">
      <c r="H150" s="9"/>
    </row>
    <row r="151" spans="8:10">
      <c r="H151" s="9"/>
    </row>
    <row r="152" spans="8:10">
      <c r="H152" s="9"/>
    </row>
    <row r="153" spans="8:10">
      <c r="H153" s="9"/>
    </row>
    <row r="154" spans="8:10">
      <c r="H154" s="9"/>
    </row>
    <row r="155" spans="8:10">
      <c r="H155" s="9"/>
    </row>
    <row r="156" spans="8:10">
      <c r="H156" s="9"/>
    </row>
    <row r="157" spans="8:10">
      <c r="H157" s="9"/>
    </row>
    <row r="158" spans="8:10">
      <c r="H158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4B15-4D3B-40EE-B3EA-C146CBC9139D}">
  <sheetPr>
    <tabColor rgb="FFFF0000"/>
  </sheetPr>
  <dimension ref="A2:P44"/>
  <sheetViews>
    <sheetView workbookViewId="0">
      <selection activeCell="M3" sqref="M3"/>
    </sheetView>
  </sheetViews>
  <sheetFormatPr defaultRowHeight="15"/>
  <cols>
    <col min="10" max="10" width="13.7109375" customWidth="1"/>
    <col min="11" max="11" width="13.5703125" customWidth="1"/>
    <col min="14" max="14" width="9.85546875" bestFit="1" customWidth="1"/>
  </cols>
  <sheetData>
    <row r="2" spans="1:16">
      <c r="G2" s="4" t="s">
        <v>127</v>
      </c>
      <c r="H2" s="4" t="s">
        <v>132</v>
      </c>
      <c r="I2" s="4" t="s">
        <v>133</v>
      </c>
      <c r="J2" s="4" t="s">
        <v>462</v>
      </c>
      <c r="K2" s="4" t="s">
        <v>463</v>
      </c>
    </row>
    <row r="3" spans="1:16">
      <c r="A3" s="2">
        <v>6</v>
      </c>
      <c r="B3" s="227" t="s">
        <v>1107</v>
      </c>
      <c r="J3" s="19"/>
      <c r="K3" s="230">
        <f>J4+J16+J32+J36+J39</f>
        <v>141077.33999999997</v>
      </c>
      <c r="M3" s="29"/>
      <c r="O3" s="2"/>
      <c r="P3" s="2"/>
    </row>
    <row r="4" spans="1:16">
      <c r="A4" s="2">
        <v>6.01</v>
      </c>
      <c r="B4" s="67" t="s">
        <v>1108</v>
      </c>
      <c r="J4" s="229">
        <f>SUM(J5:J15)</f>
        <v>21248.12</v>
      </c>
      <c r="M4" s="20"/>
    </row>
    <row r="5" spans="1:16">
      <c r="A5" t="s">
        <v>1109</v>
      </c>
      <c r="B5" t="s">
        <v>1110</v>
      </c>
      <c r="G5" s="19" t="s">
        <v>158</v>
      </c>
      <c r="H5" s="12">
        <f>ROUNDUP(SUM(BIBLIOTECA:INGRESO!G72),0)</f>
        <v>26</v>
      </c>
      <c r="I5" s="61">
        <f>ROUND('APUS COMUNICACIONES'!J5,2)</f>
        <v>279.85000000000002</v>
      </c>
      <c r="J5" s="29">
        <f t="shared" ref="J5:J42" si="0">ROUND(H5*I5,2)</f>
        <v>7276.1</v>
      </c>
      <c r="L5" s="53"/>
    </row>
    <row r="6" spans="1:16">
      <c r="A6" t="s">
        <v>1111</v>
      </c>
      <c r="B6" t="s">
        <v>1112</v>
      </c>
      <c r="G6" s="19" t="s">
        <v>158</v>
      </c>
      <c r="H6" s="12">
        <f>ROUNDUP(SUM(BIBLIOTECA:INGRESO!G73),0)</f>
        <v>26</v>
      </c>
      <c r="I6" s="61">
        <f>ROUND('APUS COMUNICACIONES'!J23,2)</f>
        <v>95.84</v>
      </c>
      <c r="J6" s="29">
        <f t="shared" si="0"/>
        <v>2491.84</v>
      </c>
      <c r="L6" s="53"/>
    </row>
    <row r="7" spans="1:16">
      <c r="A7" t="s">
        <v>1113</v>
      </c>
      <c r="B7" t="s">
        <v>1114</v>
      </c>
      <c r="G7" s="19" t="s">
        <v>158</v>
      </c>
      <c r="H7" s="12">
        <f>ROUNDUP(SUM(BIBLIOTECA:INGRESO!G74),0)</f>
        <v>26</v>
      </c>
      <c r="I7" s="12">
        <f>ROUND('APUS COMUNICACIONES'!J41,2)</f>
        <v>95.84</v>
      </c>
      <c r="J7" s="29">
        <f t="shared" si="0"/>
        <v>2491.84</v>
      </c>
      <c r="K7" s="61"/>
      <c r="L7" s="53"/>
    </row>
    <row r="8" spans="1:16">
      <c r="A8" t="s">
        <v>1115</v>
      </c>
      <c r="B8" t="s">
        <v>1116</v>
      </c>
      <c r="G8" s="19" t="s">
        <v>153</v>
      </c>
      <c r="H8" s="12">
        <f>ROUND(SUM(BIBLIOTECA:INGRESO!G75),2)</f>
        <v>1.56</v>
      </c>
      <c r="I8" s="12">
        <f>ROUND('APUS COMUNICACIONES'!J59,2)</f>
        <v>26.42</v>
      </c>
      <c r="J8" s="29">
        <f>ROUND(H8*I8,2)</f>
        <v>41.22</v>
      </c>
      <c r="K8" s="61"/>
      <c r="L8" s="53"/>
    </row>
    <row r="9" spans="1:16">
      <c r="A9" t="s">
        <v>1117</v>
      </c>
      <c r="B9" t="s">
        <v>1118</v>
      </c>
      <c r="G9" s="19" t="s">
        <v>153</v>
      </c>
      <c r="H9" s="12">
        <f>ROUND(SUM(BIBLIOTECA:INGRESO!G76),2)</f>
        <v>35.36</v>
      </c>
      <c r="I9" s="12">
        <f>ROUND('APUS COMUNICACIONES'!J77,2)</f>
        <v>25.01</v>
      </c>
      <c r="J9" s="29">
        <f t="shared" si="0"/>
        <v>884.35</v>
      </c>
      <c r="K9" s="61"/>
      <c r="L9" s="53"/>
    </row>
    <row r="10" spans="1:16">
      <c r="A10" t="s">
        <v>1119</v>
      </c>
      <c r="B10" t="s">
        <v>1120</v>
      </c>
      <c r="G10" s="19" t="s">
        <v>153</v>
      </c>
      <c r="H10" s="12">
        <f>ROUND(SUM(BIBLIOTECA:INGRESO!G77),2)</f>
        <v>142.47999999999999</v>
      </c>
      <c r="I10" s="12">
        <f>ROUND('APUS COMUNICACIONES'!J95,2)</f>
        <v>19.23</v>
      </c>
      <c r="J10" s="29">
        <f t="shared" si="0"/>
        <v>2739.89</v>
      </c>
      <c r="K10" s="61"/>
      <c r="L10" s="53"/>
    </row>
    <row r="11" spans="1:16">
      <c r="A11" t="s">
        <v>1121</v>
      </c>
      <c r="B11" t="s">
        <v>1122</v>
      </c>
      <c r="G11" s="19" t="s">
        <v>153</v>
      </c>
      <c r="H11" s="12">
        <f>ROUND(SUM(BIBLIOTECA:INGRESO!G78),2)</f>
        <v>0.78</v>
      </c>
      <c r="I11" s="12">
        <f>ROUND('APUS COMUNICACIONES'!J113,2)</f>
        <v>16.37</v>
      </c>
      <c r="J11" s="29">
        <f t="shared" si="0"/>
        <v>12.77</v>
      </c>
      <c r="K11" s="61"/>
      <c r="L11" s="53"/>
    </row>
    <row r="12" spans="1:16">
      <c r="A12" t="s">
        <v>1123</v>
      </c>
      <c r="B12" t="s">
        <v>1124</v>
      </c>
      <c r="G12" s="19" t="s">
        <v>158</v>
      </c>
      <c r="H12" s="12">
        <f>ROUNDUP(SUM(BIBLIOTECA:INGRESO!G79),0)</f>
        <v>26</v>
      </c>
      <c r="I12" s="12">
        <f>ROUND('APUS COMUNICACIONES'!J131,2)</f>
        <v>62.67</v>
      </c>
      <c r="J12" s="29">
        <f t="shared" si="0"/>
        <v>1629.42</v>
      </c>
      <c r="K12" s="61"/>
      <c r="L12" s="53"/>
    </row>
    <row r="13" spans="1:16">
      <c r="A13" t="s">
        <v>1125</v>
      </c>
      <c r="B13" t="s">
        <v>1126</v>
      </c>
      <c r="G13" s="19" t="s">
        <v>158</v>
      </c>
      <c r="H13" s="12">
        <f>ROUNDUP(SUM(BIBLIOTECA:INGRESO!G80),0)</f>
        <v>26</v>
      </c>
      <c r="I13" s="12">
        <f>ROUND('APUS COMUNICACIONES'!J146,2)</f>
        <v>58.85</v>
      </c>
      <c r="J13" s="29">
        <f t="shared" si="0"/>
        <v>1530.1</v>
      </c>
      <c r="K13" s="61"/>
      <c r="L13" s="53"/>
    </row>
    <row r="14" spans="1:16">
      <c r="A14" t="s">
        <v>1127</v>
      </c>
      <c r="B14" t="s">
        <v>1128</v>
      </c>
      <c r="G14" s="19" t="s">
        <v>158</v>
      </c>
      <c r="H14" s="12">
        <f>ROUNDUP(SUM(BIBLIOTECA:INGRESO!G81),0)</f>
        <v>26</v>
      </c>
      <c r="I14" s="12">
        <f>ROUND('APUS COMUNICACIONES'!J161,2)</f>
        <v>57.88</v>
      </c>
      <c r="J14" s="29">
        <f t="shared" si="0"/>
        <v>1504.88</v>
      </c>
      <c r="K14" s="61"/>
      <c r="L14" s="324"/>
    </row>
    <row r="15" spans="1:16">
      <c r="A15" t="s">
        <v>1129</v>
      </c>
      <c r="B15" t="s">
        <v>1130</v>
      </c>
      <c r="G15" s="19" t="s">
        <v>153</v>
      </c>
      <c r="H15" s="12">
        <f>ROUND(SUM(BIBLIOTECA:INGRESO!G82),2)</f>
        <v>6.5</v>
      </c>
      <c r="I15" s="12">
        <f>ROUND('APUS COMUNICACIONES'!J176,2)</f>
        <v>99.34</v>
      </c>
      <c r="J15" s="29">
        <f t="shared" si="0"/>
        <v>645.71</v>
      </c>
      <c r="K15" s="61"/>
      <c r="L15" s="53"/>
    </row>
    <row r="16" spans="1:16">
      <c r="A16" s="2">
        <v>6.02</v>
      </c>
      <c r="B16" s="67" t="s">
        <v>1131</v>
      </c>
      <c r="G16" s="19"/>
      <c r="H16" s="12"/>
      <c r="J16" s="229">
        <f>SUM(J17:J31)</f>
        <v>63099.669999999991</v>
      </c>
      <c r="L16" s="21"/>
      <c r="M16" s="87"/>
    </row>
    <row r="17" spans="1:15">
      <c r="A17" t="s">
        <v>1132</v>
      </c>
      <c r="B17" t="s">
        <v>1133</v>
      </c>
      <c r="G17" s="19" t="s">
        <v>158</v>
      </c>
      <c r="H17" s="12">
        <v>1</v>
      </c>
      <c r="I17" s="12">
        <f>ROUND('APUS COMUNICACIONES'!J191,2)</f>
        <v>2842.98</v>
      </c>
      <c r="J17" s="29">
        <f t="shared" si="0"/>
        <v>2842.98</v>
      </c>
      <c r="K17" s="12"/>
      <c r="L17" s="21"/>
      <c r="M17" s="87"/>
    </row>
    <row r="18" spans="1:15">
      <c r="A18" t="s">
        <v>1134</v>
      </c>
      <c r="B18" t="s">
        <v>1135</v>
      </c>
      <c r="G18" s="19" t="s">
        <v>158</v>
      </c>
      <c r="H18" s="12">
        <v>1</v>
      </c>
      <c r="I18" s="12">
        <f>ROUND('APUS COMUNICACIONES'!J205,2)</f>
        <v>813.09</v>
      </c>
      <c r="J18" s="29">
        <f t="shared" si="0"/>
        <v>813.09</v>
      </c>
      <c r="K18" s="12"/>
      <c r="L18" s="21"/>
    </row>
    <row r="19" spans="1:15">
      <c r="A19" t="s">
        <v>1136</v>
      </c>
      <c r="B19" t="s">
        <v>1137</v>
      </c>
      <c r="G19" s="19" t="s">
        <v>158</v>
      </c>
      <c r="H19" s="12">
        <v>1</v>
      </c>
      <c r="I19" s="12">
        <f>ROUND('APUS COMUNICACIONES'!J219,2)</f>
        <v>2276.0100000000002</v>
      </c>
      <c r="J19" s="29">
        <f t="shared" si="0"/>
        <v>2276.0100000000002</v>
      </c>
      <c r="K19" s="12"/>
      <c r="L19" s="21"/>
    </row>
    <row r="20" spans="1:15">
      <c r="A20" t="s">
        <v>1138</v>
      </c>
      <c r="B20" t="s">
        <v>1139</v>
      </c>
      <c r="G20" s="19" t="s">
        <v>158</v>
      </c>
      <c r="H20" s="12">
        <v>1</v>
      </c>
      <c r="I20" s="12">
        <f>ROUND('APUS COMUNICACIONES'!J233,2)</f>
        <v>460.54</v>
      </c>
      <c r="J20" s="29">
        <f t="shared" si="0"/>
        <v>460.54</v>
      </c>
      <c r="K20" s="12"/>
      <c r="L20" s="21"/>
      <c r="M20" s="87"/>
    </row>
    <row r="21" spans="1:15">
      <c r="A21" t="s">
        <v>1140</v>
      </c>
      <c r="B21" t="s">
        <v>1141</v>
      </c>
      <c r="G21" s="19" t="s">
        <v>158</v>
      </c>
      <c r="H21" s="12">
        <v>1</v>
      </c>
      <c r="I21" s="12">
        <f>ROUND('APUS COMUNICACIONES'!J247,2)</f>
        <v>15436.01</v>
      </c>
      <c r="J21" s="29">
        <f t="shared" si="0"/>
        <v>15436.01</v>
      </c>
      <c r="K21" s="12"/>
      <c r="L21" s="21"/>
    </row>
    <row r="22" spans="1:15">
      <c r="A22" t="s">
        <v>1142</v>
      </c>
      <c r="B22" t="s">
        <v>1143</v>
      </c>
      <c r="G22" s="19" t="s">
        <v>158</v>
      </c>
      <c r="H22" s="12">
        <v>1</v>
      </c>
      <c r="I22" s="12">
        <f>ROUND('APUS COMUNICACIONES'!J261,2)</f>
        <v>14367.01</v>
      </c>
      <c r="J22" s="29">
        <f t="shared" si="0"/>
        <v>14367.01</v>
      </c>
      <c r="K22" s="12"/>
      <c r="L22" s="21"/>
      <c r="M22" s="87"/>
    </row>
    <row r="23" spans="1:15">
      <c r="A23" t="s">
        <v>1144</v>
      </c>
      <c r="B23" t="s">
        <v>1145</v>
      </c>
      <c r="G23" s="19" t="s">
        <v>158</v>
      </c>
      <c r="H23" s="12">
        <v>1</v>
      </c>
      <c r="I23" s="12">
        <f>ROUND('APUS COMUNICACIONES'!J275,2)</f>
        <v>1343.81</v>
      </c>
      <c r="J23" s="29">
        <f t="shared" si="0"/>
        <v>1343.81</v>
      </c>
      <c r="K23" s="12"/>
      <c r="L23" s="21"/>
    </row>
    <row r="24" spans="1:15">
      <c r="A24" t="s">
        <v>1146</v>
      </c>
      <c r="B24" t="s">
        <v>1147</v>
      </c>
      <c r="G24" s="19" t="s">
        <v>158</v>
      </c>
      <c r="H24" s="12">
        <v>1</v>
      </c>
      <c r="I24" s="12">
        <f>ROUND('APUS COMUNICACIONES'!J289,2)</f>
        <v>456.64</v>
      </c>
      <c r="J24" s="29">
        <f t="shared" si="0"/>
        <v>456.64</v>
      </c>
      <c r="K24" s="12"/>
      <c r="L24" s="21"/>
    </row>
    <row r="25" spans="1:15">
      <c r="A25" t="s">
        <v>1148</v>
      </c>
      <c r="B25" t="s">
        <v>1149</v>
      </c>
      <c r="G25" s="19" t="s">
        <v>158</v>
      </c>
      <c r="H25" s="12">
        <v>1</v>
      </c>
      <c r="I25" s="12">
        <f>ROUND('APUS COMUNICACIONES'!J303,2)</f>
        <v>168.56</v>
      </c>
      <c r="J25" s="29">
        <f t="shared" si="0"/>
        <v>168.56</v>
      </c>
      <c r="K25" s="12"/>
      <c r="L25" s="21"/>
      <c r="O25" s="12"/>
    </row>
    <row r="26" spans="1:15">
      <c r="A26" t="s">
        <v>1150</v>
      </c>
      <c r="B26" t="s">
        <v>1151</v>
      </c>
      <c r="G26" s="19" t="s">
        <v>158</v>
      </c>
      <c r="H26" s="12">
        <v>1</v>
      </c>
      <c r="I26" s="12">
        <f>ROUND('APUS COMUNICACIONES'!J318,2)</f>
        <v>138.47</v>
      </c>
      <c r="J26" s="29">
        <f t="shared" si="0"/>
        <v>138.47</v>
      </c>
      <c r="K26" s="12"/>
      <c r="L26" s="21"/>
      <c r="O26" s="12"/>
    </row>
    <row r="27" spans="1:15">
      <c r="A27" t="s">
        <v>1152</v>
      </c>
      <c r="B27" t="s">
        <v>1153</v>
      </c>
      <c r="G27" s="19" t="s">
        <v>158</v>
      </c>
      <c r="H27" s="12">
        <v>1</v>
      </c>
      <c r="I27" s="12">
        <f>ROUND('APUS COMUNICACIONES'!J333,2)</f>
        <v>146.57</v>
      </c>
      <c r="J27" s="29">
        <f t="shared" si="0"/>
        <v>146.57</v>
      </c>
      <c r="K27" s="12"/>
      <c r="L27" s="21"/>
      <c r="O27" s="12"/>
    </row>
    <row r="28" spans="1:15">
      <c r="A28" t="s">
        <v>1154</v>
      </c>
      <c r="B28" t="s">
        <v>1149</v>
      </c>
      <c r="G28" s="19" t="s">
        <v>158</v>
      </c>
      <c r="H28" s="12">
        <v>1</v>
      </c>
      <c r="I28" s="12">
        <f>ROUND('APUS COMUNICACIONES'!J348,2)</f>
        <v>165.77</v>
      </c>
      <c r="J28" s="29">
        <f t="shared" si="0"/>
        <v>165.77</v>
      </c>
      <c r="K28" s="12"/>
      <c r="L28" s="21"/>
      <c r="O28" s="12"/>
    </row>
    <row r="29" spans="1:15">
      <c r="A29" t="s">
        <v>1155</v>
      </c>
      <c r="B29" t="s">
        <v>1156</v>
      </c>
      <c r="G29" s="19" t="s">
        <v>158</v>
      </c>
      <c r="H29" s="12">
        <v>1</v>
      </c>
      <c r="I29" s="12">
        <f>ROUND('APUS COMUNICACIONES'!J363,2)</f>
        <v>6296.12</v>
      </c>
      <c r="J29" s="29">
        <f t="shared" si="0"/>
        <v>6296.12</v>
      </c>
      <c r="K29" s="12"/>
      <c r="L29" s="21"/>
      <c r="O29" s="12"/>
    </row>
    <row r="30" spans="1:15">
      <c r="A30" t="s">
        <v>1157</v>
      </c>
      <c r="B30" t="s">
        <v>1158</v>
      </c>
      <c r="G30" s="19" t="s">
        <v>158</v>
      </c>
      <c r="H30" s="12">
        <v>1</v>
      </c>
      <c r="I30" s="12">
        <f>ROUND('APUS COMUNICACIONES'!J377,2)</f>
        <v>8654.52</v>
      </c>
      <c r="J30" s="29">
        <f t="shared" si="0"/>
        <v>8654.52</v>
      </c>
      <c r="K30" s="12"/>
      <c r="L30" s="21"/>
      <c r="O30" s="12"/>
    </row>
    <row r="31" spans="1:15">
      <c r="A31" t="s">
        <v>1159</v>
      </c>
      <c r="B31" t="s">
        <v>1160</v>
      </c>
      <c r="G31" s="19" t="s">
        <v>158</v>
      </c>
      <c r="H31" s="12">
        <v>1</v>
      </c>
      <c r="I31" s="12">
        <f>ROUND('APUS COMUNICACIONES'!J391,2)</f>
        <v>9533.57</v>
      </c>
      <c r="J31" s="29">
        <f t="shared" si="0"/>
        <v>9533.57</v>
      </c>
      <c r="K31" s="12"/>
      <c r="L31" s="21"/>
      <c r="O31" s="12"/>
    </row>
    <row r="32" spans="1:15">
      <c r="A32" s="2">
        <v>6.03</v>
      </c>
      <c r="B32" s="67" t="s">
        <v>1161</v>
      </c>
      <c r="G32" s="19"/>
      <c r="H32" s="12"/>
      <c r="J32" s="229">
        <f>SUM(J33:J35)</f>
        <v>40291.79</v>
      </c>
      <c r="L32" s="21"/>
      <c r="O32" s="12"/>
    </row>
    <row r="33" spans="1:16">
      <c r="A33" t="s">
        <v>1162</v>
      </c>
      <c r="B33" t="s">
        <v>1163</v>
      </c>
      <c r="G33" s="19" t="s">
        <v>158</v>
      </c>
      <c r="H33" s="12">
        <v>1</v>
      </c>
      <c r="I33" s="12">
        <f>ROUND('APUS COMUNICACIONES'!J408,2)</f>
        <v>8346.11</v>
      </c>
      <c r="J33" s="29">
        <f t="shared" si="0"/>
        <v>8346.11</v>
      </c>
      <c r="K33" s="12"/>
      <c r="L33" s="21"/>
      <c r="O33" s="12"/>
      <c r="P33" s="2"/>
    </row>
    <row r="34" spans="1:16">
      <c r="A34" t="s">
        <v>1164</v>
      </c>
      <c r="B34" t="s">
        <v>1165</v>
      </c>
      <c r="G34" s="19" t="s">
        <v>158</v>
      </c>
      <c r="H34" s="12">
        <f>ROUNDUP(SUM(BIBLIOTECA:INGRESO!G85),0)</f>
        <v>26</v>
      </c>
      <c r="I34" s="12">
        <f>ROUND('APUS COMUNICACIONES'!J422,2)</f>
        <v>670.77</v>
      </c>
      <c r="J34" s="29">
        <f t="shared" si="0"/>
        <v>17440.02</v>
      </c>
      <c r="K34" s="12"/>
      <c r="L34" s="21"/>
      <c r="O34" s="12"/>
    </row>
    <row r="35" spans="1:16">
      <c r="A35" t="s">
        <v>1166</v>
      </c>
      <c r="B35" t="s">
        <v>1167</v>
      </c>
      <c r="G35" s="19" t="s">
        <v>158</v>
      </c>
      <c r="H35" s="12">
        <f>ROUNDUP(SUM(BIBLIOTECA:INGRESO!G86),0)</f>
        <v>26</v>
      </c>
      <c r="I35" s="12">
        <f>ROUND('APUS COMUNICACIONES'!J440,2)</f>
        <v>557.91</v>
      </c>
      <c r="J35" s="29">
        <f t="shared" si="0"/>
        <v>14505.66</v>
      </c>
      <c r="K35" s="12"/>
      <c r="L35" s="21"/>
      <c r="O35" s="12"/>
    </row>
    <row r="36" spans="1:16">
      <c r="A36" s="2">
        <v>6.04</v>
      </c>
      <c r="B36" s="67" t="s">
        <v>1168</v>
      </c>
      <c r="G36" s="19"/>
      <c r="H36" s="12"/>
      <c r="J36" s="229">
        <f>SUM(J37:J38)</f>
        <v>11049.869999999999</v>
      </c>
      <c r="L36" s="21"/>
      <c r="O36" s="12"/>
    </row>
    <row r="37" spans="1:16">
      <c r="A37" t="s">
        <v>1169</v>
      </c>
      <c r="B37" t="s">
        <v>1170</v>
      </c>
      <c r="G37" s="19" t="s">
        <v>158</v>
      </c>
      <c r="H37" s="12">
        <v>1</v>
      </c>
      <c r="I37" s="12">
        <f>ROUND('APUS COMUNICACIONES'!J455,2)</f>
        <v>526.63</v>
      </c>
      <c r="J37" s="29">
        <f t="shared" si="0"/>
        <v>526.63</v>
      </c>
      <c r="K37" s="12"/>
      <c r="L37" s="21"/>
      <c r="O37" s="12"/>
      <c r="P37" s="2"/>
    </row>
    <row r="38" spans="1:16">
      <c r="A38" t="s">
        <v>1171</v>
      </c>
      <c r="B38" t="s">
        <v>1172</v>
      </c>
      <c r="G38" s="19" t="s">
        <v>158</v>
      </c>
      <c r="H38" s="12">
        <f>ROUNDUP(SUM(BIBLIOTECA:INGRESO!G88),0)</f>
        <v>26</v>
      </c>
      <c r="I38" s="12">
        <f>ROUND('APUS COMUNICACIONES'!J469,2)</f>
        <v>404.74</v>
      </c>
      <c r="J38" s="29">
        <f t="shared" si="0"/>
        <v>10523.24</v>
      </c>
      <c r="K38" s="12"/>
      <c r="L38" s="21"/>
      <c r="O38" s="12"/>
    </row>
    <row r="39" spans="1:16">
      <c r="A39" s="2">
        <v>6.05</v>
      </c>
      <c r="B39" s="67" t="s">
        <v>1173</v>
      </c>
      <c r="G39" s="19"/>
      <c r="H39" s="12"/>
      <c r="J39" s="229">
        <f>SUM(J40:J42)</f>
        <v>5387.8899999999994</v>
      </c>
      <c r="L39" s="21"/>
      <c r="O39" s="12"/>
    </row>
    <row r="40" spans="1:16">
      <c r="A40" t="s">
        <v>1174</v>
      </c>
      <c r="B40" t="s">
        <v>1175</v>
      </c>
      <c r="G40" s="19" t="s">
        <v>158</v>
      </c>
      <c r="H40" s="12">
        <v>1</v>
      </c>
      <c r="I40" s="12">
        <f>ROUND('APUS COMUNICACIONES'!J484,2)</f>
        <v>949.43</v>
      </c>
      <c r="J40" s="29">
        <f t="shared" si="0"/>
        <v>949.43</v>
      </c>
      <c r="K40" s="12"/>
      <c r="L40" s="21"/>
      <c r="O40" s="12"/>
      <c r="P40" s="2"/>
    </row>
    <row r="41" spans="1:16">
      <c r="A41" t="s">
        <v>1176</v>
      </c>
      <c r="B41" t="s">
        <v>1177</v>
      </c>
      <c r="G41" s="19" t="s">
        <v>158</v>
      </c>
      <c r="H41" s="12">
        <f>ROUNDUP(SUM(BIBLIOTECA:INGRESO!G90),0)</f>
        <v>26</v>
      </c>
      <c r="I41" s="12">
        <f>ROUND('APUS COMUNICACIONES'!J497,2)</f>
        <v>106.38</v>
      </c>
      <c r="J41" s="29">
        <f t="shared" si="0"/>
        <v>2765.88</v>
      </c>
      <c r="K41" s="12"/>
      <c r="L41" s="21"/>
      <c r="O41" s="12"/>
    </row>
    <row r="42" spans="1:16">
      <c r="A42" t="s">
        <v>1178</v>
      </c>
      <c r="B42" t="s">
        <v>1179</v>
      </c>
      <c r="G42" s="19" t="s">
        <v>158</v>
      </c>
      <c r="H42" s="12">
        <f>ROUNDUP(SUM(BIBLIOTECA:INGRESO!G91),0)</f>
        <v>26</v>
      </c>
      <c r="I42" s="12">
        <f>ROUND('APUS COMUNICACIONES'!J513,2)</f>
        <v>64.33</v>
      </c>
      <c r="J42" s="29">
        <f t="shared" si="0"/>
        <v>1672.58</v>
      </c>
      <c r="K42" s="12"/>
      <c r="L42" s="21"/>
      <c r="O42" s="12"/>
    </row>
    <row r="43" spans="1:16">
      <c r="G43" s="19"/>
    </row>
    <row r="44" spans="1:16">
      <c r="G44" s="1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A950-7644-47C5-B948-2762A623E946}">
  <sheetPr>
    <tabColor rgb="FFFF0000"/>
  </sheetPr>
  <dimension ref="A4:N529"/>
  <sheetViews>
    <sheetView workbookViewId="0">
      <selection activeCell="L15" sqref="L15"/>
    </sheetView>
  </sheetViews>
  <sheetFormatPr defaultRowHeight="15"/>
  <cols>
    <col min="9" max="9" width="10.42578125" bestFit="1" customWidth="1"/>
    <col min="10" max="14" width="9.140625" bestFit="1" customWidth="1"/>
    <col min="15" max="16" width="10.85546875" bestFit="1" customWidth="1"/>
  </cols>
  <sheetData>
    <row r="4" spans="1:11">
      <c r="A4" s="2" t="s">
        <v>286</v>
      </c>
      <c r="B4" s="2" t="str">
        <f>COMUNICACIONES!A5</f>
        <v>06.01.01</v>
      </c>
      <c r="C4" s="2" t="s">
        <v>1110</v>
      </c>
      <c r="D4" s="2"/>
    </row>
    <row r="5" spans="1:11">
      <c r="A5" s="2" t="s">
        <v>287</v>
      </c>
      <c r="B5" s="2" t="s">
        <v>335</v>
      </c>
      <c r="C5" s="4" t="s">
        <v>289</v>
      </c>
      <c r="D5" s="5">
        <v>8</v>
      </c>
      <c r="E5" s="4" t="s">
        <v>290</v>
      </c>
      <c r="F5" s="5">
        <f>D5</f>
        <v>8</v>
      </c>
      <c r="G5" s="2" t="s">
        <v>291</v>
      </c>
      <c r="I5" s="4" t="s">
        <v>158</v>
      </c>
      <c r="J5" s="6">
        <f>J10+J17+J20</f>
        <v>279.84999999999997</v>
      </c>
    </row>
    <row r="6" spans="1:11">
      <c r="A6" s="2" t="s">
        <v>292</v>
      </c>
      <c r="B6" s="2" t="s">
        <v>293</v>
      </c>
      <c r="F6" s="4" t="s">
        <v>127</v>
      </c>
      <c r="G6" s="4" t="s">
        <v>294</v>
      </c>
      <c r="H6" s="4" t="s">
        <v>295</v>
      </c>
      <c r="I6" s="4" t="s">
        <v>296</v>
      </c>
      <c r="J6" s="4" t="s">
        <v>297</v>
      </c>
    </row>
    <row r="7" spans="1:11">
      <c r="B7" s="7" t="s">
        <v>298</v>
      </c>
    </row>
    <row r="8" spans="1:11">
      <c r="B8" t="s">
        <v>685</v>
      </c>
      <c r="F8" s="8" t="s">
        <v>300</v>
      </c>
      <c r="G8" s="9">
        <v>1</v>
      </c>
      <c r="H8" s="9">
        <f>ROUND(G8*8/$D$5,4)</f>
        <v>1</v>
      </c>
      <c r="I8" s="10">
        <v>22.66</v>
      </c>
      <c r="J8" s="12">
        <f>ROUND(H8*I8,2)</f>
        <v>22.66</v>
      </c>
      <c r="K8">
        <v>47</v>
      </c>
    </row>
    <row r="9" spans="1:11">
      <c r="B9" t="s">
        <v>1180</v>
      </c>
      <c r="F9" s="8" t="s">
        <v>300</v>
      </c>
      <c r="G9" s="9">
        <v>1</v>
      </c>
      <c r="H9" s="9">
        <f>ROUND(G9*8/$D$5,4)</f>
        <v>1</v>
      </c>
      <c r="I9" s="10">
        <v>26.11</v>
      </c>
      <c r="J9" s="12">
        <f>ROUND(H9*I9,2)</f>
        <v>26.11</v>
      </c>
      <c r="K9">
        <v>47</v>
      </c>
    </row>
    <row r="10" spans="1:11">
      <c r="F10" s="8"/>
      <c r="G10" s="9"/>
      <c r="H10" s="9"/>
      <c r="I10" s="10"/>
      <c r="J10" s="6">
        <f>ROUND(SUM(J8:J9),2)</f>
        <v>48.77</v>
      </c>
    </row>
    <row r="11" spans="1:11">
      <c r="B11" s="7" t="s">
        <v>662</v>
      </c>
      <c r="F11" s="8"/>
      <c r="G11" s="9"/>
      <c r="H11" s="9"/>
      <c r="I11" s="10"/>
      <c r="J11" s="12"/>
    </row>
    <row r="12" spans="1:11">
      <c r="B12" t="s">
        <v>1181</v>
      </c>
      <c r="F12" s="8" t="s">
        <v>158</v>
      </c>
      <c r="H12" s="9">
        <v>2</v>
      </c>
      <c r="I12" s="10">
        <v>40</v>
      </c>
      <c r="J12" s="12">
        <f>ROUND(H12*I12,2)</f>
        <v>80</v>
      </c>
      <c r="K12">
        <v>39</v>
      </c>
    </row>
    <row r="13" spans="1:11">
      <c r="B13" t="s">
        <v>1182</v>
      </c>
      <c r="F13" s="8" t="s">
        <v>158</v>
      </c>
      <c r="H13" s="9">
        <v>1</v>
      </c>
      <c r="I13" s="10">
        <v>7</v>
      </c>
      <c r="J13" s="12">
        <f>ROUND(H13*I13,2)</f>
        <v>7</v>
      </c>
      <c r="K13">
        <v>39</v>
      </c>
    </row>
    <row r="14" spans="1:11">
      <c r="B14" t="s">
        <v>1183</v>
      </c>
      <c r="F14" s="8" t="s">
        <v>158</v>
      </c>
      <c r="H14" s="9">
        <v>1</v>
      </c>
      <c r="I14" s="10">
        <v>140</v>
      </c>
      <c r="J14" s="12">
        <f>ROUND(H14*I14,2)</f>
        <v>140</v>
      </c>
      <c r="K14">
        <v>39</v>
      </c>
    </row>
    <row r="15" spans="1:11">
      <c r="B15" t="s">
        <v>1184</v>
      </c>
      <c r="F15" s="8" t="s">
        <v>158</v>
      </c>
      <c r="H15" s="9">
        <v>1</v>
      </c>
      <c r="I15" s="10">
        <v>0.93</v>
      </c>
      <c r="J15" s="12">
        <f>ROUND(H15*I15,2)</f>
        <v>0.93</v>
      </c>
      <c r="K15">
        <v>72</v>
      </c>
    </row>
    <row r="16" spans="1:11">
      <c r="B16" t="s">
        <v>1185</v>
      </c>
      <c r="F16" s="8" t="s">
        <v>158</v>
      </c>
      <c r="H16" s="9">
        <v>1</v>
      </c>
      <c r="I16" s="10">
        <v>1.69</v>
      </c>
      <c r="J16" s="12">
        <f>ROUND(H16*I16,2)</f>
        <v>1.69</v>
      </c>
      <c r="K16">
        <v>39</v>
      </c>
    </row>
    <row r="17" spans="1:11">
      <c r="H17" s="9"/>
      <c r="I17" s="10"/>
      <c r="J17" s="6">
        <f>ROUND(SUM(J12:J16),2)</f>
        <v>229.62</v>
      </c>
    </row>
    <row r="18" spans="1:11">
      <c r="B18" s="7" t="s">
        <v>318</v>
      </c>
      <c r="H18" s="9"/>
      <c r="I18" s="10"/>
    </row>
    <row r="19" spans="1:11">
      <c r="B19" t="s">
        <v>319</v>
      </c>
      <c r="F19" s="8" t="s">
        <v>320</v>
      </c>
      <c r="H19" s="9">
        <v>3</v>
      </c>
      <c r="I19" s="10">
        <f>J10</f>
        <v>48.77</v>
      </c>
      <c r="J19" s="12">
        <f>ROUND(H19%*I19,2)</f>
        <v>1.46</v>
      </c>
      <c r="K19">
        <v>37</v>
      </c>
    </row>
    <row r="20" spans="1:11">
      <c r="A20" s="14"/>
      <c r="B20" s="14"/>
      <c r="C20" s="14"/>
      <c r="D20" s="14"/>
      <c r="E20" s="14"/>
      <c r="F20" s="14"/>
      <c r="G20" s="14"/>
      <c r="H20" s="45"/>
      <c r="I20" s="310"/>
      <c r="J20" s="16">
        <f>ROUND(SUM(J19),2)</f>
        <v>1.46</v>
      </c>
    </row>
    <row r="21" spans="1:11">
      <c r="H21" s="9"/>
      <c r="I21" s="10"/>
    </row>
    <row r="22" spans="1:11">
      <c r="A22" s="2" t="s">
        <v>286</v>
      </c>
      <c r="B22" s="2" t="str">
        <f>COMUNICACIONES!A6</f>
        <v>06.01.02</v>
      </c>
      <c r="C22" s="2" t="s">
        <v>1112</v>
      </c>
      <c r="D22" s="2"/>
      <c r="H22" s="9"/>
      <c r="I22" s="10"/>
    </row>
    <row r="23" spans="1:11">
      <c r="A23" s="2" t="s">
        <v>287</v>
      </c>
      <c r="B23" s="2" t="s">
        <v>335</v>
      </c>
      <c r="C23" s="4" t="s">
        <v>289</v>
      </c>
      <c r="D23" s="5">
        <v>8</v>
      </c>
      <c r="E23" s="4" t="s">
        <v>290</v>
      </c>
      <c r="F23" s="5">
        <f>D23</f>
        <v>8</v>
      </c>
      <c r="G23" s="2" t="s">
        <v>291</v>
      </c>
      <c r="H23" s="9"/>
      <c r="I23" s="88" t="s">
        <v>158</v>
      </c>
      <c r="J23" s="6">
        <f>J28+J35+J38</f>
        <v>95.839999999999989</v>
      </c>
    </row>
    <row r="24" spans="1:11">
      <c r="A24" s="2" t="s">
        <v>292</v>
      </c>
      <c r="B24" s="2" t="s">
        <v>293</v>
      </c>
      <c r="F24" s="4" t="s">
        <v>127</v>
      </c>
      <c r="G24" s="4" t="s">
        <v>294</v>
      </c>
      <c r="H24" s="314" t="s">
        <v>295</v>
      </c>
      <c r="I24" s="88" t="s">
        <v>296</v>
      </c>
      <c r="J24" s="4" t="s">
        <v>297</v>
      </c>
    </row>
    <row r="25" spans="1:11">
      <c r="B25" s="7" t="s">
        <v>298</v>
      </c>
      <c r="H25" s="9"/>
      <c r="I25" s="10"/>
    </row>
    <row r="26" spans="1:11">
      <c r="B26" t="s">
        <v>685</v>
      </c>
      <c r="F26" s="8" t="s">
        <v>300</v>
      </c>
      <c r="G26" s="9">
        <v>1</v>
      </c>
      <c r="H26" s="9">
        <f>ROUND(G26*8/$D$23,4)</f>
        <v>1</v>
      </c>
      <c r="I26" s="10">
        <v>22.66</v>
      </c>
      <c r="J26" s="12">
        <f>ROUND(H26*I26,2)</f>
        <v>22.66</v>
      </c>
      <c r="K26">
        <v>47</v>
      </c>
    </row>
    <row r="27" spans="1:11">
      <c r="B27" t="s">
        <v>1180</v>
      </c>
      <c r="F27" s="8" t="s">
        <v>300</v>
      </c>
      <c r="G27" s="9">
        <v>1</v>
      </c>
      <c r="H27" s="9">
        <f>ROUND(G27*8/$D$23,4)</f>
        <v>1</v>
      </c>
      <c r="I27" s="10">
        <v>26.11</v>
      </c>
      <c r="J27" s="12">
        <f>ROUND(H27*I27,2)</f>
        <v>26.11</v>
      </c>
      <c r="K27">
        <v>47</v>
      </c>
    </row>
    <row r="28" spans="1:11">
      <c r="F28" s="8"/>
      <c r="G28" s="9"/>
      <c r="H28" s="9"/>
      <c r="I28" s="10"/>
      <c r="J28" s="6">
        <f>ROUND(SUM(J26:J27),2)</f>
        <v>48.77</v>
      </c>
    </row>
    <row r="29" spans="1:11">
      <c r="B29" s="7" t="s">
        <v>662</v>
      </c>
      <c r="F29" s="8"/>
      <c r="G29" s="9"/>
      <c r="H29" s="9"/>
      <c r="I29" s="10"/>
      <c r="J29" s="12"/>
    </row>
    <row r="30" spans="1:11">
      <c r="B30" t="s">
        <v>1186</v>
      </c>
      <c r="F30" s="8" t="s">
        <v>158</v>
      </c>
      <c r="H30" s="9">
        <v>2</v>
      </c>
      <c r="I30" s="10">
        <v>12.63</v>
      </c>
      <c r="J30" s="12">
        <f>ROUND(H30*I30,2)</f>
        <v>25.26</v>
      </c>
      <c r="K30">
        <v>39</v>
      </c>
    </row>
    <row r="31" spans="1:11">
      <c r="B31" t="s">
        <v>1187</v>
      </c>
      <c r="F31" s="8" t="s">
        <v>158</v>
      </c>
      <c r="H31" s="9">
        <v>1</v>
      </c>
      <c r="I31" s="10">
        <v>3.73</v>
      </c>
      <c r="J31" s="12">
        <f>ROUND(H31*I31,2)</f>
        <v>3.73</v>
      </c>
      <c r="K31">
        <v>39</v>
      </c>
    </row>
    <row r="32" spans="1:11">
      <c r="B32" t="s">
        <v>1184</v>
      </c>
      <c r="F32" s="8" t="s">
        <v>158</v>
      </c>
      <c r="H32" s="9">
        <v>1</v>
      </c>
      <c r="I32" s="10">
        <v>0.93</v>
      </c>
      <c r="J32" s="12">
        <f>ROUND(H32*I32,2)</f>
        <v>0.93</v>
      </c>
      <c r="K32">
        <v>72</v>
      </c>
    </row>
    <row r="33" spans="1:14">
      <c r="B33" t="s">
        <v>1185</v>
      </c>
      <c r="F33" s="8" t="s">
        <v>158</v>
      </c>
      <c r="H33" s="9">
        <v>1</v>
      </c>
      <c r="I33" s="10">
        <v>1.69</v>
      </c>
      <c r="J33" s="12">
        <f>ROUND(H33*I33,2)</f>
        <v>1.69</v>
      </c>
      <c r="K33">
        <v>39</v>
      </c>
    </row>
    <row r="34" spans="1:14">
      <c r="B34" t="s">
        <v>1188</v>
      </c>
      <c r="F34" s="8" t="s">
        <v>158</v>
      </c>
      <c r="H34" s="9">
        <v>1</v>
      </c>
      <c r="I34" s="10">
        <v>14</v>
      </c>
      <c r="J34" s="12">
        <f>ROUND(H34*I34,2)</f>
        <v>14</v>
      </c>
      <c r="K34">
        <v>39</v>
      </c>
    </row>
    <row r="35" spans="1:14">
      <c r="H35" s="9"/>
      <c r="I35" s="10"/>
      <c r="J35" s="6">
        <f>ROUND(SUM(J30:J34),2)</f>
        <v>45.61</v>
      </c>
    </row>
    <row r="36" spans="1:14">
      <c r="B36" s="7" t="s">
        <v>318</v>
      </c>
      <c r="H36" s="9"/>
      <c r="I36" s="10"/>
    </row>
    <row r="37" spans="1:14">
      <c r="B37" t="s">
        <v>319</v>
      </c>
      <c r="F37" s="8" t="s">
        <v>320</v>
      </c>
      <c r="H37" s="9">
        <v>3</v>
      </c>
      <c r="I37" s="10">
        <f>J28</f>
        <v>48.77</v>
      </c>
      <c r="J37" s="12">
        <f>ROUND(H37%*I37,2)</f>
        <v>1.46</v>
      </c>
      <c r="K37">
        <v>37</v>
      </c>
    </row>
    <row r="38" spans="1:14">
      <c r="A38" s="14"/>
      <c r="B38" s="14"/>
      <c r="C38" s="14"/>
      <c r="D38" s="14"/>
      <c r="E38" s="14"/>
      <c r="F38" s="14"/>
      <c r="G38" s="14"/>
      <c r="H38" s="45"/>
      <c r="I38" s="15"/>
      <c r="J38" s="16">
        <f>ROUND(SUM(J37),2)</f>
        <v>1.46</v>
      </c>
    </row>
    <row r="39" spans="1:14">
      <c r="H39" s="9"/>
    </row>
    <row r="40" spans="1:14">
      <c r="A40" s="2" t="s">
        <v>286</v>
      </c>
      <c r="B40" s="2" t="str">
        <f>COMUNICACIONES!A7</f>
        <v>06.01.03</v>
      </c>
      <c r="C40" s="2" t="s">
        <v>1114</v>
      </c>
      <c r="D40" s="2"/>
      <c r="H40" s="9"/>
    </row>
    <row r="41" spans="1:14">
      <c r="A41" s="2" t="s">
        <v>287</v>
      </c>
      <c r="B41" s="2" t="s">
        <v>335</v>
      </c>
      <c r="C41" s="4" t="s">
        <v>289</v>
      </c>
      <c r="D41" s="5">
        <v>8</v>
      </c>
      <c r="E41" s="4" t="s">
        <v>290</v>
      </c>
      <c r="F41" s="5">
        <f>D41</f>
        <v>8</v>
      </c>
      <c r="G41" s="2" t="s">
        <v>291</v>
      </c>
      <c r="H41" s="9"/>
      <c r="I41" s="4" t="s">
        <v>158</v>
      </c>
      <c r="J41" s="6">
        <f>J46+J53+J56</f>
        <v>95.839999999999989</v>
      </c>
      <c r="M41" s="2"/>
      <c r="N41" s="2"/>
    </row>
    <row r="42" spans="1:14">
      <c r="A42" s="2" t="s">
        <v>292</v>
      </c>
      <c r="B42" s="2" t="s">
        <v>293</v>
      </c>
      <c r="F42" s="4" t="s">
        <v>127</v>
      </c>
      <c r="G42" s="4" t="s">
        <v>294</v>
      </c>
      <c r="H42" s="314" t="s">
        <v>295</v>
      </c>
      <c r="I42" s="4" t="s">
        <v>296</v>
      </c>
      <c r="J42" s="4" t="s">
        <v>297</v>
      </c>
      <c r="N42" s="2"/>
    </row>
    <row r="43" spans="1:14">
      <c r="B43" s="7" t="s">
        <v>298</v>
      </c>
      <c r="H43" s="9"/>
      <c r="N43" s="2"/>
    </row>
    <row r="44" spans="1:14">
      <c r="B44" t="s">
        <v>685</v>
      </c>
      <c r="F44" s="8" t="s">
        <v>300</v>
      </c>
      <c r="G44" s="9">
        <v>1</v>
      </c>
      <c r="H44" s="9">
        <f>ROUND(G44*8/$D$41,4)</f>
        <v>1</v>
      </c>
      <c r="I44" s="10">
        <v>22.66</v>
      </c>
      <c r="J44" s="12">
        <f>ROUND(H44*I44,2)</f>
        <v>22.66</v>
      </c>
      <c r="K44">
        <v>47</v>
      </c>
    </row>
    <row r="45" spans="1:14">
      <c r="B45" t="s">
        <v>1180</v>
      </c>
      <c r="F45" s="8" t="s">
        <v>300</v>
      </c>
      <c r="G45" s="9">
        <v>1</v>
      </c>
      <c r="H45" s="9">
        <f>ROUND(G45*8/$D$41,4)</f>
        <v>1</v>
      </c>
      <c r="I45" s="10">
        <v>26.11</v>
      </c>
      <c r="J45" s="12">
        <f>ROUND(H45*I45,2)</f>
        <v>26.11</v>
      </c>
      <c r="K45">
        <v>47</v>
      </c>
    </row>
    <row r="46" spans="1:14">
      <c r="F46" s="8"/>
      <c r="G46" s="9"/>
      <c r="H46" s="9"/>
      <c r="I46" s="10"/>
      <c r="J46" s="6">
        <f>ROUND(SUM(J44:J45),2)</f>
        <v>48.77</v>
      </c>
    </row>
    <row r="47" spans="1:14">
      <c r="B47" s="7" t="s">
        <v>662</v>
      </c>
      <c r="F47" s="8"/>
      <c r="G47" s="9"/>
      <c r="H47" s="9"/>
      <c r="I47" s="10"/>
      <c r="J47" s="12"/>
    </row>
    <row r="48" spans="1:14">
      <c r="B48" t="s">
        <v>1186</v>
      </c>
      <c r="F48" s="8" t="s">
        <v>158</v>
      </c>
      <c r="H48" s="9">
        <v>2</v>
      </c>
      <c r="I48" s="10">
        <v>12.63</v>
      </c>
      <c r="J48" s="12">
        <f>ROUND(H48*I48,2)</f>
        <v>25.26</v>
      </c>
      <c r="K48">
        <v>39</v>
      </c>
    </row>
    <row r="49" spans="1:11">
      <c r="B49" t="s">
        <v>1187</v>
      </c>
      <c r="F49" s="8" t="s">
        <v>158</v>
      </c>
      <c r="H49" s="9">
        <v>1</v>
      </c>
      <c r="I49" s="10">
        <v>3.73</v>
      </c>
      <c r="J49" s="12">
        <f>ROUND(H49*I49,2)</f>
        <v>3.73</v>
      </c>
      <c r="K49">
        <v>39</v>
      </c>
    </row>
    <row r="50" spans="1:11">
      <c r="B50" t="s">
        <v>1184</v>
      </c>
      <c r="F50" s="8" t="s">
        <v>158</v>
      </c>
      <c r="H50" s="9">
        <v>1</v>
      </c>
      <c r="I50" s="10">
        <v>0.93</v>
      </c>
      <c r="J50" s="12">
        <f>ROUND(H50*I50,2)</f>
        <v>0.93</v>
      </c>
      <c r="K50">
        <v>72</v>
      </c>
    </row>
    <row r="51" spans="1:11">
      <c r="B51" t="s">
        <v>1185</v>
      </c>
      <c r="F51" s="8" t="s">
        <v>158</v>
      </c>
      <c r="H51" s="9">
        <v>1</v>
      </c>
      <c r="I51" s="10">
        <v>1.69</v>
      </c>
      <c r="J51" s="12">
        <f>ROUND(H51*I51,2)</f>
        <v>1.69</v>
      </c>
      <c r="K51">
        <v>39</v>
      </c>
    </row>
    <row r="52" spans="1:11">
      <c r="B52" t="s">
        <v>1188</v>
      </c>
      <c r="F52" s="8" t="s">
        <v>158</v>
      </c>
      <c r="H52" s="9">
        <v>1</v>
      </c>
      <c r="I52" s="10">
        <v>14</v>
      </c>
      <c r="J52" s="12">
        <f>ROUND(H52*I52,2)</f>
        <v>14</v>
      </c>
      <c r="K52">
        <v>39</v>
      </c>
    </row>
    <row r="53" spans="1:11">
      <c r="H53" s="9"/>
      <c r="I53" s="10"/>
      <c r="J53" s="6">
        <f>ROUND(SUM(J48:J52),2)</f>
        <v>45.61</v>
      </c>
    </row>
    <row r="54" spans="1:11">
      <c r="B54" s="7" t="s">
        <v>318</v>
      </c>
      <c r="H54" s="9"/>
      <c r="I54" s="10"/>
    </row>
    <row r="55" spans="1:11">
      <c r="B55" t="s">
        <v>319</v>
      </c>
      <c r="F55" s="8" t="s">
        <v>320</v>
      </c>
      <c r="H55" s="9">
        <v>3</v>
      </c>
      <c r="I55" s="10">
        <f>J46</f>
        <v>48.77</v>
      </c>
      <c r="J55" s="12">
        <f>ROUND(H55%*I55,2)</f>
        <v>1.46</v>
      </c>
      <c r="K55">
        <v>37</v>
      </c>
    </row>
    <row r="56" spans="1:11">
      <c r="A56" s="14"/>
      <c r="B56" s="14"/>
      <c r="C56" s="14"/>
      <c r="D56" s="14"/>
      <c r="E56" s="14"/>
      <c r="F56" s="14"/>
      <c r="G56" s="14"/>
      <c r="H56" s="14"/>
      <c r="I56" s="15"/>
      <c r="J56" s="16">
        <f>ROUND(SUM(J55),2)</f>
        <v>1.46</v>
      </c>
    </row>
    <row r="58" spans="1:11">
      <c r="A58" s="2" t="s">
        <v>286</v>
      </c>
      <c r="B58" s="2" t="str">
        <f>COMUNICACIONES!A8</f>
        <v>06.01.04</v>
      </c>
      <c r="C58" s="2" t="s">
        <v>1116</v>
      </c>
      <c r="D58" s="2"/>
    </row>
    <row r="59" spans="1:11">
      <c r="A59" s="2" t="s">
        <v>287</v>
      </c>
      <c r="B59" s="2" t="s">
        <v>323</v>
      </c>
      <c r="C59" s="4" t="s">
        <v>289</v>
      </c>
      <c r="D59" s="5">
        <v>30</v>
      </c>
      <c r="E59" s="4" t="s">
        <v>290</v>
      </c>
      <c r="F59" s="5">
        <f>D59</f>
        <v>30</v>
      </c>
      <c r="G59" s="2" t="s">
        <v>291</v>
      </c>
      <c r="I59" s="4" t="s">
        <v>153</v>
      </c>
      <c r="J59" s="6">
        <f>J65+J71+J74</f>
        <v>26.42</v>
      </c>
    </row>
    <row r="60" spans="1:11">
      <c r="A60" s="2" t="s">
        <v>292</v>
      </c>
      <c r="B60" s="2" t="s">
        <v>293</v>
      </c>
      <c r="F60" s="4" t="s">
        <v>127</v>
      </c>
      <c r="G60" s="4" t="s">
        <v>294</v>
      </c>
      <c r="H60" s="4" t="s">
        <v>295</v>
      </c>
      <c r="I60" s="4" t="s">
        <v>296</v>
      </c>
      <c r="J60" s="4" t="s">
        <v>297</v>
      </c>
    </row>
    <row r="61" spans="1:11">
      <c r="B61" s="7" t="s">
        <v>298</v>
      </c>
    </row>
    <row r="62" spans="1:11">
      <c r="B62" t="s">
        <v>659</v>
      </c>
      <c r="F62" s="8" t="s">
        <v>300</v>
      </c>
      <c r="G62" s="9">
        <v>0.1</v>
      </c>
      <c r="H62" s="9">
        <f>ROUND(G62*8/$D$59,4)</f>
        <v>2.6700000000000002E-2</v>
      </c>
      <c r="I62" s="10">
        <v>34.729999999999997</v>
      </c>
      <c r="J62" s="12">
        <f>ROUND(H62*I62,2)</f>
        <v>0.93</v>
      </c>
      <c r="K62">
        <v>47</v>
      </c>
    </row>
    <row r="63" spans="1:11">
      <c r="B63" t="s">
        <v>299</v>
      </c>
      <c r="F63" s="8" t="s">
        <v>300</v>
      </c>
      <c r="G63" s="9">
        <v>1</v>
      </c>
      <c r="H63" s="9">
        <f>ROUND(G63*8/$D$59,4)</f>
        <v>0.26669999999999999</v>
      </c>
      <c r="I63" s="10">
        <v>28.94</v>
      </c>
      <c r="J63" s="12">
        <f>ROUND(H63*I63,2)</f>
        <v>7.72</v>
      </c>
      <c r="K63">
        <v>47</v>
      </c>
    </row>
    <row r="64" spans="1:11">
      <c r="B64" t="s">
        <v>302</v>
      </c>
      <c r="F64" s="8" t="s">
        <v>300</v>
      </c>
      <c r="G64" s="9">
        <v>1</v>
      </c>
      <c r="H64" s="9">
        <f>ROUND(G64*8/$D$59,4)</f>
        <v>0.26669999999999999</v>
      </c>
      <c r="I64" s="10">
        <v>20.51</v>
      </c>
      <c r="J64" s="12">
        <f>ROUND(H64*I64,2)</f>
        <v>5.47</v>
      </c>
      <c r="K64">
        <v>47</v>
      </c>
    </row>
    <row r="65" spans="1:11">
      <c r="F65" s="8"/>
      <c r="G65" s="9"/>
      <c r="H65" s="9"/>
      <c r="I65" s="10"/>
      <c r="J65" s="6">
        <f>ROUND(SUM(J62:J64),2)</f>
        <v>14.12</v>
      </c>
    </row>
    <row r="66" spans="1:11">
      <c r="B66" s="7" t="s">
        <v>662</v>
      </c>
      <c r="F66" s="8"/>
      <c r="G66" s="9"/>
      <c r="H66" s="9"/>
      <c r="I66" s="10"/>
      <c r="J66" s="12"/>
    </row>
    <row r="67" spans="1:11">
      <c r="B67" t="s">
        <v>1189</v>
      </c>
      <c r="F67" s="8" t="s">
        <v>153</v>
      </c>
      <c r="G67" s="9"/>
      <c r="H67" s="9">
        <v>1.05</v>
      </c>
      <c r="I67" s="10">
        <v>7.1</v>
      </c>
      <c r="J67" s="12">
        <f>ROUND(H67*I67,2)</f>
        <v>7.46</v>
      </c>
      <c r="K67">
        <v>72</v>
      </c>
    </row>
    <row r="68" spans="1:11">
      <c r="B68" t="s">
        <v>1190</v>
      </c>
      <c r="F68" s="8" t="s">
        <v>158</v>
      </c>
      <c r="G68" s="9"/>
      <c r="H68" s="9">
        <v>0.25</v>
      </c>
      <c r="I68" s="10">
        <v>11.58</v>
      </c>
      <c r="J68" s="12">
        <f>ROUND(H68*I68,2)</f>
        <v>2.9</v>
      </c>
      <c r="K68">
        <v>72</v>
      </c>
    </row>
    <row r="69" spans="1:11">
      <c r="B69" t="s">
        <v>1191</v>
      </c>
      <c r="F69" s="8" t="s">
        <v>447</v>
      </c>
      <c r="G69" s="9"/>
      <c r="H69" s="9">
        <v>5.0000000000000001E-3</v>
      </c>
      <c r="I69" s="10">
        <v>133.93</v>
      </c>
      <c r="J69" s="12">
        <f>ROUND(H69*I69,2)</f>
        <v>0.67</v>
      </c>
      <c r="K69">
        <v>30</v>
      </c>
    </row>
    <row r="70" spans="1:11">
      <c r="B70" t="s">
        <v>1192</v>
      </c>
      <c r="F70" s="8" t="s">
        <v>158</v>
      </c>
      <c r="G70" s="9"/>
      <c r="H70" s="9">
        <v>0.25</v>
      </c>
      <c r="I70" s="10">
        <v>3.39</v>
      </c>
      <c r="J70" s="12">
        <f>ROUND(H70*I70,2)</f>
        <v>0.85</v>
      </c>
      <c r="K70">
        <v>72</v>
      </c>
    </row>
    <row r="71" spans="1:11">
      <c r="H71" s="9"/>
      <c r="I71" s="10"/>
      <c r="J71" s="6">
        <f>ROUND(SUM(J67:J70),2)</f>
        <v>11.88</v>
      </c>
    </row>
    <row r="72" spans="1:11">
      <c r="B72" s="7" t="s">
        <v>318</v>
      </c>
      <c r="H72" s="9"/>
      <c r="I72" s="10"/>
    </row>
    <row r="73" spans="1:11">
      <c r="B73" t="s">
        <v>319</v>
      </c>
      <c r="F73" s="8" t="s">
        <v>320</v>
      </c>
      <c r="H73" s="9">
        <v>3</v>
      </c>
      <c r="I73" s="10">
        <f>J65</f>
        <v>14.12</v>
      </c>
      <c r="J73" s="12">
        <f>ROUND(H73%*I73,2)</f>
        <v>0.42</v>
      </c>
      <c r="K73">
        <v>37</v>
      </c>
    </row>
    <row r="74" spans="1:11">
      <c r="A74" s="14"/>
      <c r="B74" s="14"/>
      <c r="C74" s="14"/>
      <c r="D74" s="14"/>
      <c r="E74" s="14"/>
      <c r="F74" s="14"/>
      <c r="G74" s="14"/>
      <c r="H74" s="14"/>
      <c r="I74" s="15"/>
      <c r="J74" s="16">
        <f>ROUND(SUM(J73),2)</f>
        <v>0.42</v>
      </c>
    </row>
    <row r="76" spans="1:11">
      <c r="A76" s="2" t="s">
        <v>286</v>
      </c>
      <c r="B76" s="2" t="str">
        <f>COMUNICACIONES!A9</f>
        <v>06.01.05</v>
      </c>
      <c r="C76" s="2" t="s">
        <v>1118</v>
      </c>
      <c r="D76" s="2"/>
    </row>
    <row r="77" spans="1:11">
      <c r="A77" s="2" t="s">
        <v>287</v>
      </c>
      <c r="B77" s="2" t="s">
        <v>323</v>
      </c>
      <c r="C77" s="4" t="s">
        <v>289</v>
      </c>
      <c r="D77" s="5">
        <v>30</v>
      </c>
      <c r="E77" s="4" t="s">
        <v>290</v>
      </c>
      <c r="F77" s="5">
        <f>D77</f>
        <v>30</v>
      </c>
      <c r="G77" s="2" t="s">
        <v>291</v>
      </c>
      <c r="I77" s="4" t="s">
        <v>153</v>
      </c>
      <c r="J77" s="6">
        <f>J83+J89+J92</f>
        <v>25.01</v>
      </c>
    </row>
    <row r="78" spans="1:11">
      <c r="A78" s="2" t="s">
        <v>292</v>
      </c>
      <c r="B78" s="2" t="s">
        <v>293</v>
      </c>
      <c r="F78" s="4" t="s">
        <v>127</v>
      </c>
      <c r="G78" s="4" t="s">
        <v>294</v>
      </c>
      <c r="H78" s="4" t="s">
        <v>295</v>
      </c>
      <c r="I78" s="4" t="s">
        <v>296</v>
      </c>
      <c r="J78" s="4" t="s">
        <v>297</v>
      </c>
    </row>
    <row r="79" spans="1:11">
      <c r="B79" s="7" t="s">
        <v>298</v>
      </c>
    </row>
    <row r="80" spans="1:11">
      <c r="B80" t="s">
        <v>659</v>
      </c>
      <c r="F80" s="8" t="s">
        <v>300</v>
      </c>
      <c r="G80" s="9">
        <v>0.1</v>
      </c>
      <c r="H80" s="9">
        <f>ROUND(G80*8/$D$77,4)</f>
        <v>2.6700000000000002E-2</v>
      </c>
      <c r="I80" s="10">
        <v>34.729999999999997</v>
      </c>
      <c r="J80" s="12">
        <f>ROUND(H80*I80,2)</f>
        <v>0.93</v>
      </c>
      <c r="K80">
        <v>47</v>
      </c>
    </row>
    <row r="81" spans="1:11">
      <c r="B81" t="s">
        <v>299</v>
      </c>
      <c r="F81" s="8" t="s">
        <v>300</v>
      </c>
      <c r="G81" s="9">
        <v>1</v>
      </c>
      <c r="H81" s="9">
        <f>ROUND(G81*8/$D$77,4)</f>
        <v>0.26669999999999999</v>
      </c>
      <c r="I81" s="10">
        <v>28.94</v>
      </c>
      <c r="J81" s="12">
        <f>ROUND(H81*I81,2)</f>
        <v>7.72</v>
      </c>
      <c r="K81">
        <v>47</v>
      </c>
    </row>
    <row r="82" spans="1:11">
      <c r="B82" t="s">
        <v>302</v>
      </c>
      <c r="F82" s="8" t="s">
        <v>300</v>
      </c>
      <c r="G82" s="9">
        <v>1</v>
      </c>
      <c r="H82" s="9">
        <f>ROUND(G82*8/$D$77,4)</f>
        <v>0.26669999999999999</v>
      </c>
      <c r="I82" s="10">
        <v>20.51</v>
      </c>
      <c r="J82" s="12">
        <f>ROUND(H82*I82,2)</f>
        <v>5.47</v>
      </c>
      <c r="K82">
        <v>47</v>
      </c>
    </row>
    <row r="83" spans="1:11">
      <c r="F83" s="8"/>
      <c r="G83" s="9"/>
      <c r="H83" s="9"/>
      <c r="I83" s="10"/>
      <c r="J83" s="6">
        <f>ROUND(SUM(J80:J82),2)</f>
        <v>14.12</v>
      </c>
    </row>
    <row r="84" spans="1:11">
      <c r="B84" s="7" t="s">
        <v>662</v>
      </c>
      <c r="F84" s="8"/>
      <c r="G84" s="9"/>
      <c r="H84" s="9"/>
      <c r="I84" s="10"/>
      <c r="J84" s="12"/>
    </row>
    <row r="85" spans="1:11">
      <c r="B85" t="s">
        <v>1193</v>
      </c>
      <c r="F85" s="8" t="s">
        <v>158</v>
      </c>
      <c r="G85" s="9"/>
      <c r="H85" s="9">
        <v>0.25</v>
      </c>
      <c r="I85" s="10">
        <v>8.39</v>
      </c>
      <c r="J85" s="12">
        <f>ROUND(H85*I85,2)</f>
        <v>2.1</v>
      </c>
      <c r="K85">
        <v>72</v>
      </c>
    </row>
    <row r="86" spans="1:11">
      <c r="B86" t="s">
        <v>1194</v>
      </c>
      <c r="F86" s="8" t="s">
        <v>153</v>
      </c>
      <c r="G86" s="9"/>
      <c r="H86" s="9">
        <v>1.05</v>
      </c>
      <c r="I86" s="10">
        <v>6.77</v>
      </c>
      <c r="J86" s="12">
        <f>ROUND(H86*I86,2)</f>
        <v>7.11</v>
      </c>
      <c r="K86">
        <v>72</v>
      </c>
    </row>
    <row r="87" spans="1:11">
      <c r="B87" t="s">
        <v>1191</v>
      </c>
      <c r="F87" s="8" t="s">
        <v>447</v>
      </c>
      <c r="G87" s="9"/>
      <c r="H87" s="9">
        <v>5.0000000000000001E-3</v>
      </c>
      <c r="I87" s="10">
        <v>133.93</v>
      </c>
      <c r="J87" s="12">
        <f>ROUND(H87*I87,2)</f>
        <v>0.67</v>
      </c>
      <c r="K87">
        <v>30</v>
      </c>
    </row>
    <row r="88" spans="1:11">
      <c r="B88" t="s">
        <v>1195</v>
      </c>
      <c r="F88" s="8" t="s">
        <v>158</v>
      </c>
      <c r="G88" s="9"/>
      <c r="H88" s="9">
        <v>0.25</v>
      </c>
      <c r="I88" s="10">
        <v>2.37</v>
      </c>
      <c r="J88" s="12">
        <f>ROUND(H88*I88,2)</f>
        <v>0.59</v>
      </c>
      <c r="K88">
        <v>72</v>
      </c>
    </row>
    <row r="89" spans="1:11">
      <c r="H89" s="9"/>
      <c r="I89" s="10"/>
      <c r="J89" s="6">
        <f>ROUND(SUM(J85:J88),2)</f>
        <v>10.47</v>
      </c>
    </row>
    <row r="90" spans="1:11">
      <c r="B90" s="7" t="s">
        <v>318</v>
      </c>
      <c r="H90" s="9"/>
      <c r="I90" s="10"/>
    </row>
    <row r="91" spans="1:11">
      <c r="B91" t="s">
        <v>319</v>
      </c>
      <c r="F91" s="8" t="s">
        <v>320</v>
      </c>
      <c r="H91" s="9">
        <v>3</v>
      </c>
      <c r="I91" s="10">
        <f>J83</f>
        <v>14.12</v>
      </c>
      <c r="J91" s="12">
        <f>ROUND(H91%*I91,2)</f>
        <v>0.42</v>
      </c>
      <c r="K91">
        <v>37</v>
      </c>
    </row>
    <row r="92" spans="1:11">
      <c r="A92" s="14"/>
      <c r="B92" s="14"/>
      <c r="C92" s="14"/>
      <c r="D92" s="14"/>
      <c r="E92" s="14"/>
      <c r="F92" s="14"/>
      <c r="G92" s="14"/>
      <c r="H92" s="45"/>
      <c r="I92" s="310"/>
      <c r="J92" s="16">
        <f>ROUND(SUM(J91),2)</f>
        <v>0.42</v>
      </c>
    </row>
    <row r="93" spans="1:11">
      <c r="H93" s="9"/>
      <c r="I93" s="10"/>
    </row>
    <row r="94" spans="1:11">
      <c r="A94" s="2" t="s">
        <v>286</v>
      </c>
      <c r="B94" s="2" t="str">
        <f>COMUNICACIONES!A10</f>
        <v>06.01.06</v>
      </c>
      <c r="C94" s="2" t="s">
        <v>1120</v>
      </c>
      <c r="D94" s="2"/>
      <c r="H94" s="9"/>
      <c r="I94" s="10"/>
    </row>
    <row r="95" spans="1:11">
      <c r="A95" s="2" t="s">
        <v>287</v>
      </c>
      <c r="B95" s="2" t="s">
        <v>323</v>
      </c>
      <c r="C95" s="4" t="s">
        <v>289</v>
      </c>
      <c r="D95" s="5">
        <v>40</v>
      </c>
      <c r="E95" s="4" t="s">
        <v>290</v>
      </c>
      <c r="F95" s="5">
        <f>D95</f>
        <v>40</v>
      </c>
      <c r="G95" s="2" t="s">
        <v>291</v>
      </c>
      <c r="H95" s="9"/>
      <c r="I95" s="88" t="s">
        <v>153</v>
      </c>
      <c r="J95" s="6">
        <f>J101+J107+J110</f>
        <v>19.23</v>
      </c>
    </row>
    <row r="96" spans="1:11">
      <c r="A96" s="2" t="s">
        <v>292</v>
      </c>
      <c r="B96" s="2" t="s">
        <v>293</v>
      </c>
      <c r="F96" s="4" t="s">
        <v>127</v>
      </c>
      <c r="G96" s="4" t="s">
        <v>294</v>
      </c>
      <c r="H96" s="314" t="s">
        <v>295</v>
      </c>
      <c r="I96" s="88" t="s">
        <v>296</v>
      </c>
      <c r="J96" s="4" t="s">
        <v>297</v>
      </c>
    </row>
    <row r="97" spans="1:11">
      <c r="B97" s="7" t="s">
        <v>298</v>
      </c>
      <c r="H97" s="9"/>
      <c r="I97" s="10"/>
    </row>
    <row r="98" spans="1:11">
      <c r="B98" t="s">
        <v>659</v>
      </c>
      <c r="F98" s="8" t="s">
        <v>300</v>
      </c>
      <c r="G98" s="9">
        <v>0.1</v>
      </c>
      <c r="H98" s="9">
        <f>ROUND(G98*8/$D$95,4)</f>
        <v>0.02</v>
      </c>
      <c r="I98" s="10">
        <v>34.729999999999997</v>
      </c>
      <c r="J98" s="12">
        <f>ROUND(H98*I98,2)</f>
        <v>0.69</v>
      </c>
      <c r="K98">
        <v>47</v>
      </c>
    </row>
    <row r="99" spans="1:11">
      <c r="B99" t="s">
        <v>299</v>
      </c>
      <c r="F99" s="8" t="s">
        <v>300</v>
      </c>
      <c r="G99" s="9">
        <v>1</v>
      </c>
      <c r="H99" s="9">
        <f>ROUND(G99*8/$D$95,4)</f>
        <v>0.2</v>
      </c>
      <c r="I99" s="10">
        <v>28.94</v>
      </c>
      <c r="J99" s="12">
        <f>ROUND(H99*I99,2)</f>
        <v>5.79</v>
      </c>
      <c r="K99">
        <v>47</v>
      </c>
    </row>
    <row r="100" spans="1:11">
      <c r="B100" t="s">
        <v>302</v>
      </c>
      <c r="F100" s="8" t="s">
        <v>300</v>
      </c>
      <c r="G100" s="9">
        <v>1</v>
      </c>
      <c r="H100" s="9">
        <f>ROUND(G100*8/$D$95,4)</f>
        <v>0.2</v>
      </c>
      <c r="I100" s="10">
        <v>20.51</v>
      </c>
      <c r="J100" s="12">
        <f>ROUND(H100*I100,2)</f>
        <v>4.0999999999999996</v>
      </c>
      <c r="K100">
        <v>47</v>
      </c>
    </row>
    <row r="101" spans="1:11">
      <c r="F101" s="8"/>
      <c r="G101" s="9"/>
      <c r="H101" s="9"/>
      <c r="I101" s="10"/>
      <c r="J101" s="6">
        <f>ROUND(SUM(J98:J100),2)</f>
        <v>10.58</v>
      </c>
    </row>
    <row r="102" spans="1:11">
      <c r="B102" s="7" t="s">
        <v>662</v>
      </c>
      <c r="F102" s="8"/>
      <c r="G102" s="9"/>
      <c r="H102" s="9"/>
      <c r="I102" s="10"/>
      <c r="J102" s="12"/>
    </row>
    <row r="103" spans="1:11">
      <c r="B103" t="s">
        <v>1196</v>
      </c>
      <c r="F103" s="8" t="s">
        <v>153</v>
      </c>
      <c r="G103" s="9"/>
      <c r="H103" s="9">
        <v>1.05</v>
      </c>
      <c r="I103" s="10">
        <v>6.47</v>
      </c>
      <c r="J103" s="12">
        <f>ROUND(H103*I103,2)</f>
        <v>6.79</v>
      </c>
      <c r="K103">
        <v>72</v>
      </c>
    </row>
    <row r="104" spans="1:11">
      <c r="B104" t="s">
        <v>1197</v>
      </c>
      <c r="F104" s="8" t="s">
        <v>158</v>
      </c>
      <c r="G104" s="9"/>
      <c r="H104" s="9">
        <v>0.25</v>
      </c>
      <c r="I104" s="10">
        <v>2.54</v>
      </c>
      <c r="J104" s="12">
        <f>ROUND(H104*I104,2)</f>
        <v>0.64</v>
      </c>
      <c r="K104">
        <v>72</v>
      </c>
    </row>
    <row r="105" spans="1:11">
      <c r="B105" t="s">
        <v>1191</v>
      </c>
      <c r="F105" s="8" t="s">
        <v>447</v>
      </c>
      <c r="G105" s="9"/>
      <c r="H105" s="9">
        <v>5.0000000000000001E-3</v>
      </c>
      <c r="I105" s="10">
        <v>133.93</v>
      </c>
      <c r="J105" s="12">
        <f>ROUND(H105*I105,2)</f>
        <v>0.67</v>
      </c>
      <c r="K105">
        <v>30</v>
      </c>
    </row>
    <row r="106" spans="1:11">
      <c r="B106" t="s">
        <v>1184</v>
      </c>
      <c r="F106" s="8" t="s">
        <v>158</v>
      </c>
      <c r="G106" s="9"/>
      <c r="H106" s="9">
        <v>0.25</v>
      </c>
      <c r="I106" s="10">
        <v>0.93</v>
      </c>
      <c r="J106" s="12">
        <f>ROUND(H106*I106,2)</f>
        <v>0.23</v>
      </c>
      <c r="K106">
        <v>72</v>
      </c>
    </row>
    <row r="107" spans="1:11">
      <c r="H107" s="9"/>
      <c r="I107" s="10"/>
      <c r="J107" s="6">
        <f>ROUND(SUM(J103:J106),2)</f>
        <v>8.33</v>
      </c>
    </row>
    <row r="108" spans="1:11">
      <c r="B108" s="7" t="s">
        <v>318</v>
      </c>
      <c r="H108" s="9"/>
      <c r="I108" s="10"/>
    </row>
    <row r="109" spans="1:11">
      <c r="B109" t="s">
        <v>319</v>
      </c>
      <c r="F109" s="8" t="s">
        <v>320</v>
      </c>
      <c r="H109" s="9">
        <v>3</v>
      </c>
      <c r="I109" s="10">
        <f>J101</f>
        <v>10.58</v>
      </c>
      <c r="J109" s="12">
        <f>ROUND(H109%*I109,2)</f>
        <v>0.32</v>
      </c>
      <c r="K109">
        <v>37</v>
      </c>
    </row>
    <row r="110" spans="1:11">
      <c r="A110" s="14"/>
      <c r="B110" s="14"/>
      <c r="C110" s="14"/>
      <c r="D110" s="14"/>
      <c r="E110" s="14"/>
      <c r="F110" s="14"/>
      <c r="G110" s="14"/>
      <c r="H110" s="45"/>
      <c r="I110" s="15"/>
      <c r="J110" s="16">
        <f>ROUND(SUM(J109),2)</f>
        <v>0.32</v>
      </c>
    </row>
    <row r="112" spans="1:11">
      <c r="A112" s="2" t="s">
        <v>286</v>
      </c>
      <c r="B112" s="2" t="str">
        <f>COMUNICACIONES!A11</f>
        <v>06.01.07</v>
      </c>
      <c r="C112" s="2" t="s">
        <v>1122</v>
      </c>
      <c r="D112" s="2"/>
    </row>
    <row r="113" spans="1:11">
      <c r="A113" s="2" t="s">
        <v>287</v>
      </c>
      <c r="B113" s="2" t="s">
        <v>323</v>
      </c>
      <c r="C113" s="4" t="s">
        <v>289</v>
      </c>
      <c r="D113" s="5">
        <v>40</v>
      </c>
      <c r="E113" s="4" t="s">
        <v>290</v>
      </c>
      <c r="F113" s="5">
        <f>D113</f>
        <v>40</v>
      </c>
      <c r="G113" s="2" t="s">
        <v>291</v>
      </c>
      <c r="I113" s="4" t="s">
        <v>153</v>
      </c>
      <c r="J113" s="6">
        <f>J119+J125+J128</f>
        <v>16.37</v>
      </c>
    </row>
    <row r="114" spans="1:11">
      <c r="A114" s="2" t="s">
        <v>292</v>
      </c>
      <c r="B114" s="2" t="s">
        <v>293</v>
      </c>
      <c r="F114" s="4" t="s">
        <v>127</v>
      </c>
      <c r="G114" s="4" t="s">
        <v>294</v>
      </c>
      <c r="H114" s="4" t="s">
        <v>295</v>
      </c>
      <c r="I114" s="4" t="s">
        <v>296</v>
      </c>
      <c r="J114" s="4" t="s">
        <v>297</v>
      </c>
    </row>
    <row r="115" spans="1:11">
      <c r="B115" s="7" t="s">
        <v>298</v>
      </c>
    </row>
    <row r="116" spans="1:11">
      <c r="B116" t="s">
        <v>659</v>
      </c>
      <c r="F116" s="8" t="s">
        <v>300</v>
      </c>
      <c r="G116" s="9">
        <v>0.1</v>
      </c>
      <c r="H116" s="9">
        <f>ROUND(G116*8/$D$113,4)</f>
        <v>0.02</v>
      </c>
      <c r="I116" s="10">
        <v>34.729999999999997</v>
      </c>
      <c r="J116" s="12">
        <f>ROUND(H116*I116,2)</f>
        <v>0.69</v>
      </c>
      <c r="K116">
        <v>47</v>
      </c>
    </row>
    <row r="117" spans="1:11">
      <c r="B117" t="s">
        <v>299</v>
      </c>
      <c r="F117" s="8" t="s">
        <v>300</v>
      </c>
      <c r="G117" s="9">
        <v>1</v>
      </c>
      <c r="H117" s="9">
        <f>ROUND(G117*8/$D$113,4)</f>
        <v>0.2</v>
      </c>
      <c r="I117" s="10">
        <v>28.94</v>
      </c>
      <c r="J117" s="12">
        <f>ROUND(H117*I117,2)</f>
        <v>5.79</v>
      </c>
      <c r="K117">
        <v>47</v>
      </c>
    </row>
    <row r="118" spans="1:11">
      <c r="B118" t="s">
        <v>302</v>
      </c>
      <c r="F118" s="8" t="s">
        <v>300</v>
      </c>
      <c r="G118" s="9">
        <v>1</v>
      </c>
      <c r="H118" s="9">
        <f>ROUND(G118*8/$D$113,4)</f>
        <v>0.2</v>
      </c>
      <c r="I118" s="10">
        <v>20.51</v>
      </c>
      <c r="J118" s="12">
        <f>ROUND(H118*I118,2)</f>
        <v>4.0999999999999996</v>
      </c>
      <c r="K118">
        <v>47</v>
      </c>
    </row>
    <row r="119" spans="1:11">
      <c r="F119" s="8"/>
      <c r="G119" s="9"/>
      <c r="H119" s="9"/>
      <c r="I119" s="10"/>
      <c r="J119" s="6">
        <f>ROUND(SUM(J116:J118),2)</f>
        <v>10.58</v>
      </c>
    </row>
    <row r="120" spans="1:11">
      <c r="B120" s="7" t="s">
        <v>662</v>
      </c>
      <c r="F120" s="8"/>
      <c r="G120" s="9"/>
      <c r="H120" s="9"/>
      <c r="I120" s="10"/>
      <c r="J120" s="12"/>
    </row>
    <row r="121" spans="1:11">
      <c r="B121" t="s">
        <v>1198</v>
      </c>
      <c r="F121" s="8" t="s">
        <v>153</v>
      </c>
      <c r="G121" s="9"/>
      <c r="H121" s="9">
        <v>1.05</v>
      </c>
      <c r="I121" s="10">
        <v>3.5</v>
      </c>
      <c r="J121" s="12">
        <f>ROUND(H121*I121,2)</f>
        <v>3.68</v>
      </c>
      <c r="K121">
        <v>72</v>
      </c>
    </row>
    <row r="122" spans="1:11">
      <c r="B122" t="s">
        <v>1199</v>
      </c>
      <c r="F122" s="8" t="s">
        <v>158</v>
      </c>
      <c r="G122" s="9"/>
      <c r="H122" s="9">
        <v>0.25</v>
      </c>
      <c r="I122" s="10">
        <v>2.25</v>
      </c>
      <c r="J122" s="12">
        <f>ROUND(H122*I122,2)</f>
        <v>0.56000000000000005</v>
      </c>
      <c r="K122">
        <v>72</v>
      </c>
    </row>
    <row r="123" spans="1:11">
      <c r="B123" t="s">
        <v>1191</v>
      </c>
      <c r="F123" s="8" t="s">
        <v>447</v>
      </c>
      <c r="G123" s="9"/>
      <c r="H123" s="9">
        <v>5.0000000000000001E-3</v>
      </c>
      <c r="I123" s="10">
        <v>133.93</v>
      </c>
      <c r="J123" s="12">
        <f>ROUND(H123*I123,2)</f>
        <v>0.67</v>
      </c>
      <c r="K123">
        <v>30</v>
      </c>
    </row>
    <row r="124" spans="1:11">
      <c r="B124" t="s">
        <v>1200</v>
      </c>
      <c r="F124" s="8" t="s">
        <v>158</v>
      </c>
      <c r="G124" s="9"/>
      <c r="H124" s="9">
        <v>0.25</v>
      </c>
      <c r="I124" s="10">
        <v>2.25</v>
      </c>
      <c r="J124" s="12">
        <f>ROUND(H124*I124,2)</f>
        <v>0.56000000000000005</v>
      </c>
      <c r="K124">
        <v>72</v>
      </c>
    </row>
    <row r="125" spans="1:11">
      <c r="H125" s="9"/>
      <c r="I125" s="10"/>
      <c r="J125" s="6">
        <f>ROUND(SUM(J121:J124),2)</f>
        <v>5.47</v>
      </c>
    </row>
    <row r="126" spans="1:11">
      <c r="B126" s="7" t="s">
        <v>318</v>
      </c>
      <c r="H126" s="9"/>
      <c r="I126" s="10"/>
    </row>
    <row r="127" spans="1:11">
      <c r="B127" t="s">
        <v>319</v>
      </c>
      <c r="F127" s="8" t="s">
        <v>320</v>
      </c>
      <c r="H127" s="9">
        <v>3</v>
      </c>
      <c r="I127" s="10">
        <f>J119</f>
        <v>10.58</v>
      </c>
      <c r="J127" s="12">
        <f>ROUND(H127%*I127,2)</f>
        <v>0.32</v>
      </c>
      <c r="K127">
        <v>37</v>
      </c>
    </row>
    <row r="128" spans="1:11">
      <c r="A128" s="14"/>
      <c r="B128" s="14"/>
      <c r="C128" s="14"/>
      <c r="D128" s="14"/>
      <c r="E128" s="14"/>
      <c r="F128" s="14"/>
      <c r="G128" s="14"/>
      <c r="H128" s="45"/>
      <c r="I128" s="310"/>
      <c r="J128" s="16">
        <f>ROUND(SUM(J127),2)</f>
        <v>0.32</v>
      </c>
    </row>
    <row r="129" spans="1:11">
      <c r="H129" s="9"/>
      <c r="I129" s="10"/>
    </row>
    <row r="130" spans="1:11">
      <c r="A130" s="2" t="s">
        <v>286</v>
      </c>
      <c r="B130" s="2" t="str">
        <f>COMUNICACIONES!A12</f>
        <v>06.01.08</v>
      </c>
      <c r="C130" s="2" t="s">
        <v>1124</v>
      </c>
      <c r="D130" s="2"/>
      <c r="H130" s="9"/>
      <c r="I130" s="10"/>
    </row>
    <row r="131" spans="1:11">
      <c r="A131" s="2" t="s">
        <v>287</v>
      </c>
      <c r="B131" s="2" t="s">
        <v>335</v>
      </c>
      <c r="C131" s="4" t="s">
        <v>289</v>
      </c>
      <c r="D131" s="5">
        <v>10</v>
      </c>
      <c r="E131" s="4" t="s">
        <v>290</v>
      </c>
      <c r="F131" s="5">
        <f>D131</f>
        <v>10</v>
      </c>
      <c r="G131" s="2" t="s">
        <v>291</v>
      </c>
      <c r="H131" s="9"/>
      <c r="I131" s="88" t="s">
        <v>158</v>
      </c>
      <c r="J131" s="6">
        <f>J137+J140+J143</f>
        <v>62.67</v>
      </c>
    </row>
    <row r="132" spans="1:11">
      <c r="A132" s="2" t="s">
        <v>292</v>
      </c>
      <c r="B132" s="2" t="s">
        <v>293</v>
      </c>
      <c r="F132" s="4" t="s">
        <v>127</v>
      </c>
      <c r="G132" s="4" t="s">
        <v>294</v>
      </c>
      <c r="H132" s="314" t="s">
        <v>295</v>
      </c>
      <c r="I132" s="88" t="s">
        <v>296</v>
      </c>
      <c r="J132" s="4" t="s">
        <v>297</v>
      </c>
    </row>
    <row r="133" spans="1:11">
      <c r="B133" s="7" t="s">
        <v>298</v>
      </c>
      <c r="H133" s="9"/>
      <c r="I133" s="10"/>
    </row>
    <row r="134" spans="1:11">
      <c r="B134" t="s">
        <v>659</v>
      </c>
      <c r="F134" s="8" t="s">
        <v>300</v>
      </c>
      <c r="G134" s="9">
        <v>0.1</v>
      </c>
      <c r="H134" s="9">
        <f>ROUND(G134*8/$D$131,4)</f>
        <v>0.08</v>
      </c>
      <c r="I134" s="10">
        <v>34.729999999999997</v>
      </c>
      <c r="J134" s="12">
        <f>ROUND(H134*I134,2)</f>
        <v>2.78</v>
      </c>
      <c r="K134">
        <v>47</v>
      </c>
    </row>
    <row r="135" spans="1:11">
      <c r="B135" t="s">
        <v>299</v>
      </c>
      <c r="F135" s="8" t="s">
        <v>300</v>
      </c>
      <c r="G135" s="9">
        <v>1</v>
      </c>
      <c r="H135" s="9">
        <f>ROUND(G135*8/$D$131,4)</f>
        <v>0.8</v>
      </c>
      <c r="I135" s="10">
        <v>28.94</v>
      </c>
      <c r="J135" s="12">
        <f>ROUND(H135*I135,2)</f>
        <v>23.15</v>
      </c>
      <c r="K135">
        <v>47</v>
      </c>
    </row>
    <row r="136" spans="1:11">
      <c r="B136" t="s">
        <v>301</v>
      </c>
      <c r="F136" s="8" t="s">
        <v>300</v>
      </c>
      <c r="G136" s="9">
        <v>1</v>
      </c>
      <c r="H136" s="9">
        <f>ROUND(G136*8/$D$131,4)</f>
        <v>0.8</v>
      </c>
      <c r="I136" s="10">
        <v>22.66</v>
      </c>
      <c r="J136" s="12">
        <f>ROUND(H136*I136,2)</f>
        <v>18.13</v>
      </c>
      <c r="K136">
        <v>47</v>
      </c>
    </row>
    <row r="137" spans="1:11">
      <c r="F137" s="8"/>
      <c r="G137" s="9"/>
      <c r="H137" s="9"/>
      <c r="I137" s="10"/>
      <c r="J137" s="6">
        <f>ROUND(SUM(J134:J136),2)</f>
        <v>44.06</v>
      </c>
    </row>
    <row r="138" spans="1:11">
      <c r="B138" s="7" t="s">
        <v>662</v>
      </c>
      <c r="F138" s="8"/>
      <c r="G138" s="9"/>
      <c r="H138" s="9"/>
      <c r="I138" s="10"/>
      <c r="J138" s="12"/>
    </row>
    <row r="139" spans="1:11">
      <c r="B139" t="s">
        <v>1124</v>
      </c>
      <c r="F139" s="8" t="s">
        <v>158</v>
      </c>
      <c r="G139" s="9"/>
      <c r="H139" s="9">
        <v>1</v>
      </c>
      <c r="I139" s="10">
        <v>17.29</v>
      </c>
      <c r="J139" s="12">
        <f>ROUND(H139*I139,2)</f>
        <v>17.29</v>
      </c>
      <c r="K139">
        <v>39</v>
      </c>
    </row>
    <row r="140" spans="1:11">
      <c r="H140" s="9"/>
      <c r="I140" s="10"/>
      <c r="J140" s="6">
        <f>ROUND(SUM(J139:J139),2)</f>
        <v>17.29</v>
      </c>
    </row>
    <row r="141" spans="1:11">
      <c r="B141" s="7" t="s">
        <v>318</v>
      </c>
      <c r="H141" s="9"/>
      <c r="I141" s="10"/>
    </row>
    <row r="142" spans="1:11">
      <c r="B142" t="s">
        <v>319</v>
      </c>
      <c r="F142" s="8" t="s">
        <v>320</v>
      </c>
      <c r="H142" s="9">
        <v>3</v>
      </c>
      <c r="I142" s="10">
        <f>J137</f>
        <v>44.06</v>
      </c>
      <c r="J142" s="12">
        <f>ROUND(H142%*I142,2)</f>
        <v>1.32</v>
      </c>
      <c r="K142">
        <v>37</v>
      </c>
    </row>
    <row r="143" spans="1:11">
      <c r="A143" s="14"/>
      <c r="B143" s="14"/>
      <c r="C143" s="14"/>
      <c r="D143" s="14"/>
      <c r="E143" s="14"/>
      <c r="F143" s="14"/>
      <c r="G143" s="14"/>
      <c r="H143" s="45"/>
      <c r="I143" s="15"/>
      <c r="J143" s="16">
        <f>ROUND(SUM(J142),2)</f>
        <v>1.32</v>
      </c>
    </row>
    <row r="145" spans="1:11">
      <c r="A145" s="2" t="s">
        <v>286</v>
      </c>
      <c r="B145" s="2" t="str">
        <f>COMUNICACIONES!A13</f>
        <v>06.01.09</v>
      </c>
      <c r="C145" s="2" t="s">
        <v>1126</v>
      </c>
      <c r="D145" s="2"/>
    </row>
    <row r="146" spans="1:11">
      <c r="A146" s="2" t="s">
        <v>287</v>
      </c>
      <c r="B146" s="2" t="s">
        <v>335</v>
      </c>
      <c r="C146" s="4" t="s">
        <v>289</v>
      </c>
      <c r="D146" s="5">
        <v>10</v>
      </c>
      <c r="E146" s="4" t="s">
        <v>290</v>
      </c>
      <c r="F146" s="5">
        <f>D146</f>
        <v>10</v>
      </c>
      <c r="G146" s="2" t="s">
        <v>291</v>
      </c>
      <c r="I146" s="4" t="s">
        <v>158</v>
      </c>
      <c r="J146" s="6">
        <f>J152+J155+J158</f>
        <v>58.85</v>
      </c>
    </row>
    <row r="147" spans="1:11">
      <c r="A147" s="2" t="s">
        <v>292</v>
      </c>
      <c r="B147" s="2" t="s">
        <v>293</v>
      </c>
      <c r="F147" s="4" t="s">
        <v>127</v>
      </c>
      <c r="G147" s="4" t="s">
        <v>294</v>
      </c>
      <c r="H147" s="4" t="s">
        <v>295</v>
      </c>
      <c r="I147" s="4" t="s">
        <v>296</v>
      </c>
      <c r="J147" s="4" t="s">
        <v>297</v>
      </c>
    </row>
    <row r="148" spans="1:11">
      <c r="B148" s="7" t="s">
        <v>298</v>
      </c>
    </row>
    <row r="149" spans="1:11">
      <c r="B149" t="s">
        <v>659</v>
      </c>
      <c r="F149" s="8" t="s">
        <v>300</v>
      </c>
      <c r="G149" s="9">
        <v>0.1</v>
      </c>
      <c r="H149" s="9">
        <f>ROUND(G149*8/$D$146,4)</f>
        <v>0.08</v>
      </c>
      <c r="I149" s="10">
        <v>34.729999999999997</v>
      </c>
      <c r="J149" s="12">
        <f>ROUND(H149*I149,2)</f>
        <v>2.78</v>
      </c>
      <c r="K149">
        <v>47</v>
      </c>
    </row>
    <row r="150" spans="1:11">
      <c r="B150" t="s">
        <v>299</v>
      </c>
      <c r="F150" s="8" t="s">
        <v>300</v>
      </c>
      <c r="G150" s="9">
        <v>1</v>
      </c>
      <c r="H150" s="9">
        <f>ROUND(G150*8/$D$146,4)</f>
        <v>0.8</v>
      </c>
      <c r="I150" s="10">
        <v>28.94</v>
      </c>
      <c r="J150" s="12">
        <f>ROUND(H150*I150,2)</f>
        <v>23.15</v>
      </c>
      <c r="K150">
        <v>47</v>
      </c>
    </row>
    <row r="151" spans="1:11">
      <c r="B151" t="s">
        <v>301</v>
      </c>
      <c r="F151" s="8" t="s">
        <v>300</v>
      </c>
      <c r="G151" s="9">
        <v>1</v>
      </c>
      <c r="H151" s="9">
        <f>ROUND(G151*8/$D$146,4)</f>
        <v>0.8</v>
      </c>
      <c r="I151" s="10">
        <v>22.66</v>
      </c>
      <c r="J151" s="12">
        <f>ROUND(H151*I151,2)</f>
        <v>18.13</v>
      </c>
      <c r="K151">
        <v>47</v>
      </c>
    </row>
    <row r="152" spans="1:11">
      <c r="F152" s="8"/>
      <c r="G152" s="9"/>
      <c r="H152" s="9"/>
      <c r="I152" s="10"/>
      <c r="J152" s="6">
        <f>ROUND(SUM(J149:J151),2)</f>
        <v>44.06</v>
      </c>
    </row>
    <row r="153" spans="1:11">
      <c r="B153" s="7" t="s">
        <v>662</v>
      </c>
      <c r="F153" s="8"/>
      <c r="G153" s="9"/>
      <c r="H153" s="9"/>
      <c r="I153" s="10"/>
      <c r="J153" s="12"/>
    </row>
    <row r="154" spans="1:11">
      <c r="B154" t="s">
        <v>1126</v>
      </c>
      <c r="F154" s="8" t="s">
        <v>158</v>
      </c>
      <c r="G154" s="9"/>
      <c r="H154" s="9">
        <v>1</v>
      </c>
      <c r="I154" s="10">
        <v>13.47</v>
      </c>
      <c r="J154" s="12">
        <f>ROUND(H154*I154,2)</f>
        <v>13.47</v>
      </c>
      <c r="K154">
        <v>39</v>
      </c>
    </row>
    <row r="155" spans="1:11">
      <c r="H155" s="9"/>
      <c r="I155" s="10"/>
      <c r="J155" s="6">
        <f>ROUND(SUM(J154:J154),2)</f>
        <v>13.47</v>
      </c>
    </row>
    <row r="156" spans="1:11">
      <c r="B156" s="7" t="s">
        <v>318</v>
      </c>
      <c r="H156" s="9"/>
      <c r="I156" s="10"/>
    </row>
    <row r="157" spans="1:11">
      <c r="B157" t="s">
        <v>319</v>
      </c>
      <c r="F157" s="8" t="s">
        <v>320</v>
      </c>
      <c r="H157" s="9">
        <v>3</v>
      </c>
      <c r="I157" s="10">
        <f>J152</f>
        <v>44.06</v>
      </c>
      <c r="J157" s="12">
        <f>ROUND(H157%*I157,2)</f>
        <v>1.32</v>
      </c>
      <c r="K157">
        <v>37</v>
      </c>
    </row>
    <row r="158" spans="1:11">
      <c r="A158" s="14"/>
      <c r="B158" s="14"/>
      <c r="C158" s="14"/>
      <c r="D158" s="14"/>
      <c r="E158" s="14"/>
      <c r="F158" s="14"/>
      <c r="G158" s="14"/>
      <c r="H158" s="45"/>
      <c r="I158" s="310"/>
      <c r="J158" s="16">
        <f>ROUND(SUM(J157),2)</f>
        <v>1.32</v>
      </c>
    </row>
    <row r="159" spans="1:11">
      <c r="F159" s="8"/>
      <c r="G159" s="9"/>
      <c r="H159" s="9"/>
      <c r="I159" s="10"/>
      <c r="J159" s="12"/>
    </row>
    <row r="160" spans="1:11">
      <c r="A160" s="2" t="s">
        <v>286</v>
      </c>
      <c r="B160" s="2" t="str">
        <f>COMUNICACIONES!A14</f>
        <v>06.01.10</v>
      </c>
      <c r="C160" s="2" t="s">
        <v>1128</v>
      </c>
      <c r="D160" s="2"/>
      <c r="H160" s="9"/>
      <c r="I160" s="10"/>
    </row>
    <row r="161" spans="1:13">
      <c r="A161" s="2" t="s">
        <v>287</v>
      </c>
      <c r="B161" s="2" t="s">
        <v>335</v>
      </c>
      <c r="C161" s="4" t="s">
        <v>289</v>
      </c>
      <c r="D161" s="5">
        <v>10</v>
      </c>
      <c r="E161" s="4" t="s">
        <v>290</v>
      </c>
      <c r="F161" s="5">
        <f>D161</f>
        <v>10</v>
      </c>
      <c r="G161" s="2" t="s">
        <v>291</v>
      </c>
      <c r="H161" s="9"/>
      <c r="I161" s="88" t="s">
        <v>158</v>
      </c>
      <c r="J161" s="6">
        <f>J167+J170+J173</f>
        <v>57.88</v>
      </c>
    </row>
    <row r="162" spans="1:13">
      <c r="A162" s="2" t="s">
        <v>292</v>
      </c>
      <c r="B162" s="2" t="s">
        <v>293</v>
      </c>
      <c r="F162" s="4" t="s">
        <v>127</v>
      </c>
      <c r="G162" s="4" t="s">
        <v>294</v>
      </c>
      <c r="H162" s="314" t="s">
        <v>295</v>
      </c>
      <c r="I162" s="88" t="s">
        <v>296</v>
      </c>
      <c r="J162" s="4" t="s">
        <v>297</v>
      </c>
    </row>
    <row r="163" spans="1:13">
      <c r="B163" s="7" t="s">
        <v>298</v>
      </c>
      <c r="H163" s="9"/>
      <c r="I163" s="10"/>
    </row>
    <row r="164" spans="1:13">
      <c r="B164" t="s">
        <v>659</v>
      </c>
      <c r="F164" s="8" t="s">
        <v>300</v>
      </c>
      <c r="G164" s="9">
        <v>0.1</v>
      </c>
      <c r="H164" s="9">
        <f>ROUND(G164*8/$D$161,4)</f>
        <v>0.08</v>
      </c>
      <c r="I164" s="10">
        <v>34.729999999999997</v>
      </c>
      <c r="J164" s="12">
        <f>ROUND(H164*I164,2)</f>
        <v>2.78</v>
      </c>
      <c r="K164">
        <v>47</v>
      </c>
    </row>
    <row r="165" spans="1:13">
      <c r="B165" t="s">
        <v>299</v>
      </c>
      <c r="F165" s="8" t="s">
        <v>300</v>
      </c>
      <c r="G165" s="9">
        <v>1</v>
      </c>
      <c r="H165" s="9">
        <f>ROUND(G165*8/$D$161,4)</f>
        <v>0.8</v>
      </c>
      <c r="I165" s="10">
        <v>28.94</v>
      </c>
      <c r="J165" s="12">
        <f>ROUND(H165*I165,2)</f>
        <v>23.15</v>
      </c>
      <c r="K165">
        <v>47</v>
      </c>
      <c r="M165" s="2"/>
    </row>
    <row r="166" spans="1:13">
      <c r="B166" t="s">
        <v>301</v>
      </c>
      <c r="F166" s="8" t="s">
        <v>300</v>
      </c>
      <c r="G166" s="9">
        <v>1</v>
      </c>
      <c r="H166" s="9">
        <f>ROUND(G166*8/$D$161,4)</f>
        <v>0.8</v>
      </c>
      <c r="I166" s="10">
        <v>22.66</v>
      </c>
      <c r="J166" s="12">
        <f>ROUND(H166*I166,2)</f>
        <v>18.13</v>
      </c>
      <c r="K166">
        <v>47</v>
      </c>
      <c r="M166" s="2"/>
    </row>
    <row r="167" spans="1:13">
      <c r="F167" s="8"/>
      <c r="G167" s="9"/>
      <c r="H167" s="9"/>
      <c r="I167" s="10"/>
      <c r="J167" s="6">
        <f>ROUND(SUM(J164:J166),2)</f>
        <v>44.06</v>
      </c>
      <c r="M167" s="2"/>
    </row>
    <row r="168" spans="1:13">
      <c r="B168" s="7" t="s">
        <v>662</v>
      </c>
      <c r="F168" s="8"/>
      <c r="G168" s="9"/>
      <c r="H168" s="9"/>
      <c r="I168" s="10"/>
      <c r="J168" s="12"/>
      <c r="M168" s="2"/>
    </row>
    <row r="169" spans="1:13">
      <c r="B169" t="s">
        <v>1128</v>
      </c>
      <c r="F169" s="8" t="s">
        <v>158</v>
      </c>
      <c r="G169" s="9"/>
      <c r="H169" s="9">
        <v>1</v>
      </c>
      <c r="I169" s="10">
        <v>12.5</v>
      </c>
      <c r="J169" s="12">
        <f>ROUND(H169*I169,2)</f>
        <v>12.5</v>
      </c>
      <c r="K169">
        <v>39</v>
      </c>
      <c r="M169" s="2"/>
    </row>
    <row r="170" spans="1:13">
      <c r="H170" s="9"/>
      <c r="I170" s="10"/>
      <c r="J170" s="6">
        <f>ROUND(SUM(J169:J169),2)</f>
        <v>12.5</v>
      </c>
      <c r="L170" s="2"/>
      <c r="M170" s="2"/>
    </row>
    <row r="171" spans="1:13">
      <c r="B171" s="7" t="s">
        <v>318</v>
      </c>
      <c r="H171" s="9"/>
      <c r="I171" s="10"/>
    </row>
    <row r="172" spans="1:13">
      <c r="B172" t="s">
        <v>319</v>
      </c>
      <c r="F172" s="8" t="s">
        <v>320</v>
      </c>
      <c r="H172" s="9">
        <v>3</v>
      </c>
      <c r="I172" s="10">
        <f>J167</f>
        <v>44.06</v>
      </c>
      <c r="J172" s="12">
        <f>ROUND(H172%*I172,2)</f>
        <v>1.32</v>
      </c>
      <c r="K172">
        <v>37</v>
      </c>
    </row>
    <row r="173" spans="1:13">
      <c r="A173" s="14"/>
      <c r="B173" s="14"/>
      <c r="C173" s="14"/>
      <c r="D173" s="14"/>
      <c r="E173" s="14"/>
      <c r="F173" s="14"/>
      <c r="G173" s="14"/>
      <c r="H173" s="14"/>
      <c r="I173" s="310"/>
      <c r="J173" s="16">
        <f>ROUND(SUM(J172),2)</f>
        <v>1.32</v>
      </c>
    </row>
    <row r="175" spans="1:13">
      <c r="A175" s="2" t="s">
        <v>286</v>
      </c>
      <c r="B175" s="2" t="str">
        <f>COMUNICACIONES!A15</f>
        <v>06.01.11</v>
      </c>
      <c r="C175" s="2" t="s">
        <v>1130</v>
      </c>
      <c r="D175" s="2"/>
    </row>
    <row r="176" spans="1:13">
      <c r="A176" s="2" t="s">
        <v>287</v>
      </c>
      <c r="B176" s="2" t="s">
        <v>323</v>
      </c>
      <c r="C176" s="4" t="s">
        <v>289</v>
      </c>
      <c r="D176" s="5">
        <v>12</v>
      </c>
      <c r="E176" s="4" t="s">
        <v>290</v>
      </c>
      <c r="F176" s="5">
        <f>D176</f>
        <v>12</v>
      </c>
      <c r="G176" s="2" t="s">
        <v>291</v>
      </c>
      <c r="I176" s="4" t="s">
        <v>153</v>
      </c>
      <c r="J176" s="6">
        <f>J182+J185+J188</f>
        <v>99.34</v>
      </c>
    </row>
    <row r="177" spans="1:11">
      <c r="A177" s="2" t="s">
        <v>292</v>
      </c>
      <c r="B177" s="2" t="s">
        <v>293</v>
      </c>
      <c r="F177" s="4" t="s">
        <v>127</v>
      </c>
      <c r="G177" s="4" t="s">
        <v>294</v>
      </c>
      <c r="H177" s="4" t="s">
        <v>295</v>
      </c>
      <c r="I177" s="4" t="s">
        <v>296</v>
      </c>
      <c r="J177" s="4" t="s">
        <v>297</v>
      </c>
    </row>
    <row r="178" spans="1:11">
      <c r="B178" s="7" t="s">
        <v>298</v>
      </c>
    </row>
    <row r="179" spans="1:11">
      <c r="B179" t="s">
        <v>659</v>
      </c>
      <c r="F179" s="8" t="s">
        <v>300</v>
      </c>
      <c r="G179" s="9">
        <v>0.1</v>
      </c>
      <c r="H179" s="9">
        <f>ROUND(G179*8/$D$176,4)</f>
        <v>6.6699999999999995E-2</v>
      </c>
      <c r="I179" s="10">
        <v>34.729999999999997</v>
      </c>
      <c r="J179" s="12">
        <f>ROUND(H179*I179,2)</f>
        <v>2.3199999999999998</v>
      </c>
      <c r="K179">
        <v>47</v>
      </c>
    </row>
    <row r="180" spans="1:11">
      <c r="B180" t="s">
        <v>299</v>
      </c>
      <c r="F180" s="8" t="s">
        <v>300</v>
      </c>
      <c r="G180" s="9">
        <v>1</v>
      </c>
      <c r="H180" s="9">
        <f>ROUND(G180*8/$D$176,4)</f>
        <v>0.66669999999999996</v>
      </c>
      <c r="I180" s="10">
        <v>28.94</v>
      </c>
      <c r="J180" s="12">
        <f>ROUND(H180*I180,2)</f>
        <v>19.29</v>
      </c>
      <c r="K180">
        <v>47</v>
      </c>
    </row>
    <row r="181" spans="1:11">
      <c r="B181" t="s">
        <v>302</v>
      </c>
      <c r="F181" s="8" t="s">
        <v>300</v>
      </c>
      <c r="G181" s="9">
        <v>1</v>
      </c>
      <c r="H181" s="9">
        <f>ROUND(G181*8/$D$176,4)</f>
        <v>0.66669999999999996</v>
      </c>
      <c r="I181" s="10">
        <v>20.51</v>
      </c>
      <c r="J181" s="12">
        <f>ROUND(H181*I181,2)</f>
        <v>13.67</v>
      </c>
      <c r="K181">
        <v>47</v>
      </c>
    </row>
    <row r="182" spans="1:11">
      <c r="F182" s="8"/>
      <c r="G182" s="9"/>
      <c r="H182" s="9"/>
      <c r="I182" s="10"/>
      <c r="J182" s="6">
        <f>ROUND(SUM(J179:J181),2)</f>
        <v>35.28</v>
      </c>
    </row>
    <row r="183" spans="1:11">
      <c r="B183" s="7" t="s">
        <v>662</v>
      </c>
      <c r="F183" s="8"/>
      <c r="G183" s="9"/>
      <c r="H183" s="9"/>
      <c r="I183" s="10"/>
      <c r="J183" s="12"/>
    </row>
    <row r="184" spans="1:11">
      <c r="B184" t="s">
        <v>1201</v>
      </c>
      <c r="F184" s="8" t="s">
        <v>158</v>
      </c>
      <c r="G184" s="9"/>
      <c r="H184" s="9">
        <v>1.05</v>
      </c>
      <c r="I184" s="10">
        <v>60</v>
      </c>
      <c r="J184" s="12">
        <f>ROUND(H184*I184,2)</f>
        <v>63</v>
      </c>
      <c r="K184">
        <v>30</v>
      </c>
    </row>
    <row r="185" spans="1:11">
      <c r="H185" s="9"/>
      <c r="I185" s="10"/>
      <c r="J185" s="6">
        <f>ROUND(SUM(J184:J184),2)</f>
        <v>63</v>
      </c>
    </row>
    <row r="186" spans="1:11">
      <c r="B186" s="7" t="s">
        <v>318</v>
      </c>
      <c r="H186" s="9"/>
      <c r="I186" s="10"/>
    </row>
    <row r="187" spans="1:11">
      <c r="B187" t="s">
        <v>319</v>
      </c>
      <c r="F187" s="8" t="s">
        <v>320</v>
      </c>
      <c r="H187" s="9">
        <v>3</v>
      </c>
      <c r="I187" s="10">
        <f>J182</f>
        <v>35.28</v>
      </c>
      <c r="J187" s="12">
        <f>ROUND(H187%*I187,2)</f>
        <v>1.06</v>
      </c>
      <c r="K187">
        <v>37</v>
      </c>
    </row>
    <row r="188" spans="1:11">
      <c r="A188" s="14"/>
      <c r="B188" s="14"/>
      <c r="C188" s="14"/>
      <c r="D188" s="14"/>
      <c r="E188" s="14"/>
      <c r="F188" s="14"/>
      <c r="G188" s="14"/>
      <c r="H188" s="45"/>
      <c r="I188" s="310"/>
      <c r="J188" s="16">
        <f>ROUND(SUM(J187),2)</f>
        <v>1.06</v>
      </c>
    </row>
    <row r="189" spans="1:11">
      <c r="H189" s="9"/>
      <c r="I189" s="10"/>
    </row>
    <row r="190" spans="1:11">
      <c r="A190" s="2" t="s">
        <v>286</v>
      </c>
      <c r="B190" s="2" t="str">
        <f>COMUNICACIONES!A17</f>
        <v>06.02.01</v>
      </c>
      <c r="C190" s="2" t="s">
        <v>1133</v>
      </c>
      <c r="D190" s="2"/>
      <c r="H190" s="9"/>
      <c r="I190" s="10"/>
    </row>
    <row r="191" spans="1:11">
      <c r="A191" s="2" t="s">
        <v>287</v>
      </c>
      <c r="B191" s="2" t="s">
        <v>335</v>
      </c>
      <c r="C191" s="4" t="s">
        <v>289</v>
      </c>
      <c r="D191" s="5">
        <v>4</v>
      </c>
      <c r="E191" s="4" t="s">
        <v>290</v>
      </c>
      <c r="F191" s="5">
        <f>D191</f>
        <v>4</v>
      </c>
      <c r="G191" s="2" t="s">
        <v>291</v>
      </c>
      <c r="H191" s="9"/>
      <c r="I191" s="88" t="s">
        <v>158</v>
      </c>
      <c r="J191" s="6">
        <f>J196+J199+J202</f>
        <v>2842.98</v>
      </c>
    </row>
    <row r="192" spans="1:11">
      <c r="A192" s="2" t="s">
        <v>292</v>
      </c>
      <c r="B192" s="2" t="s">
        <v>293</v>
      </c>
      <c r="F192" s="4" t="s">
        <v>127</v>
      </c>
      <c r="G192" s="4" t="s">
        <v>294</v>
      </c>
      <c r="H192" s="314" t="s">
        <v>295</v>
      </c>
      <c r="I192" s="88" t="s">
        <v>296</v>
      </c>
      <c r="J192" s="4" t="s">
        <v>297</v>
      </c>
    </row>
    <row r="193" spans="1:11">
      <c r="B193" s="7" t="s">
        <v>298</v>
      </c>
      <c r="H193" s="9"/>
      <c r="I193" s="10"/>
    </row>
    <row r="194" spans="1:11">
      <c r="B194" t="s">
        <v>685</v>
      </c>
      <c r="F194" s="8" t="s">
        <v>300</v>
      </c>
      <c r="G194" s="9">
        <v>1</v>
      </c>
      <c r="H194" s="9">
        <f>ROUND(G194*8/$D$191,4)</f>
        <v>2</v>
      </c>
      <c r="I194" s="10">
        <v>22.66</v>
      </c>
      <c r="J194" s="12">
        <f>ROUND(H194*I194,2)</f>
        <v>45.32</v>
      </c>
      <c r="K194">
        <v>47</v>
      </c>
    </row>
    <row r="195" spans="1:11">
      <c r="B195" t="s">
        <v>1180</v>
      </c>
      <c r="F195" s="8" t="s">
        <v>300</v>
      </c>
      <c r="G195" s="9">
        <v>1</v>
      </c>
      <c r="H195" s="9">
        <f>ROUND(G195*8/$D$191,4)</f>
        <v>2</v>
      </c>
      <c r="I195" s="10">
        <v>26.11</v>
      </c>
      <c r="J195" s="12">
        <f>ROUND(H195*I195,2)</f>
        <v>52.22</v>
      </c>
      <c r="K195">
        <v>47</v>
      </c>
    </row>
    <row r="196" spans="1:11">
      <c r="F196" s="8"/>
      <c r="G196" s="9"/>
      <c r="H196" s="9"/>
      <c r="I196" s="10"/>
      <c r="J196" s="6">
        <f>ROUND(SUM(J194:J195),2)</f>
        <v>97.54</v>
      </c>
    </row>
    <row r="197" spans="1:11">
      <c r="B197" s="7" t="s">
        <v>662</v>
      </c>
      <c r="F197" s="8"/>
      <c r="G197" s="9"/>
      <c r="H197" s="9"/>
      <c r="I197" s="10"/>
      <c r="J197" s="12"/>
    </row>
    <row r="198" spans="1:11">
      <c r="B198" t="s">
        <v>1202</v>
      </c>
      <c r="F198" s="8" t="s">
        <v>158</v>
      </c>
      <c r="G198" s="9"/>
      <c r="H198" s="9">
        <v>1</v>
      </c>
      <c r="I198" s="10">
        <v>2742.51</v>
      </c>
      <c r="J198" s="12">
        <f>ROUND(H198*I198,2)</f>
        <v>2742.51</v>
      </c>
      <c r="K198">
        <v>30</v>
      </c>
    </row>
    <row r="199" spans="1:11">
      <c r="H199" s="9"/>
      <c r="I199" s="10"/>
      <c r="J199" s="6">
        <f>ROUND(SUM(J198:J198),2)</f>
        <v>2742.51</v>
      </c>
    </row>
    <row r="200" spans="1:11">
      <c r="B200" s="7" t="s">
        <v>318</v>
      </c>
      <c r="H200" s="9"/>
      <c r="I200" s="10"/>
    </row>
    <row r="201" spans="1:11">
      <c r="B201" t="s">
        <v>319</v>
      </c>
      <c r="F201" s="8" t="s">
        <v>320</v>
      </c>
      <c r="H201" s="9">
        <v>3</v>
      </c>
      <c r="I201" s="10">
        <f>J196</f>
        <v>97.54</v>
      </c>
      <c r="J201" s="12">
        <f>ROUND(H201%*I201,2)</f>
        <v>2.93</v>
      </c>
      <c r="K201">
        <v>37</v>
      </c>
    </row>
    <row r="202" spans="1:11">
      <c r="A202" s="14"/>
      <c r="B202" s="14"/>
      <c r="C202" s="14"/>
      <c r="D202" s="14"/>
      <c r="E202" s="14"/>
      <c r="F202" s="14"/>
      <c r="G202" s="14"/>
      <c r="H202" s="45"/>
      <c r="I202" s="15"/>
      <c r="J202" s="16">
        <f>ROUND(SUM(J201),2)</f>
        <v>2.93</v>
      </c>
    </row>
    <row r="203" spans="1:11">
      <c r="H203" s="9"/>
    </row>
    <row r="204" spans="1:11">
      <c r="A204" s="2" t="s">
        <v>286</v>
      </c>
      <c r="B204" s="2" t="str">
        <f>COMUNICACIONES!A18</f>
        <v>06.02.02</v>
      </c>
      <c r="C204" s="2" t="s">
        <v>1135</v>
      </c>
      <c r="D204" s="2"/>
    </row>
    <row r="205" spans="1:11">
      <c r="A205" s="2" t="s">
        <v>287</v>
      </c>
      <c r="B205" s="2" t="s">
        <v>335</v>
      </c>
      <c r="C205" s="4" t="s">
        <v>289</v>
      </c>
      <c r="D205" s="5">
        <v>4</v>
      </c>
      <c r="E205" s="4" t="s">
        <v>290</v>
      </c>
      <c r="F205" s="5">
        <f>D205</f>
        <v>4</v>
      </c>
      <c r="G205" s="2" t="s">
        <v>291</v>
      </c>
      <c r="I205" s="4" t="s">
        <v>158</v>
      </c>
      <c r="J205" s="6">
        <f>J210+J213+J216</f>
        <v>813.08999999999992</v>
      </c>
    </row>
    <row r="206" spans="1:11">
      <c r="A206" s="2" t="s">
        <v>292</v>
      </c>
      <c r="B206" s="2" t="s">
        <v>293</v>
      </c>
      <c r="F206" s="4" t="s">
        <v>127</v>
      </c>
      <c r="G206" s="4" t="s">
        <v>294</v>
      </c>
      <c r="H206" s="4" t="s">
        <v>295</v>
      </c>
      <c r="I206" s="4" t="s">
        <v>296</v>
      </c>
      <c r="J206" s="4" t="s">
        <v>297</v>
      </c>
    </row>
    <row r="207" spans="1:11">
      <c r="B207" s="7" t="s">
        <v>298</v>
      </c>
    </row>
    <row r="208" spans="1:11">
      <c r="B208" t="s">
        <v>685</v>
      </c>
      <c r="F208" s="8" t="s">
        <v>300</v>
      </c>
      <c r="G208" s="9">
        <v>1</v>
      </c>
      <c r="H208" s="9">
        <f>ROUND(G208*8/$D$205,4)</f>
        <v>2</v>
      </c>
      <c r="I208" s="10">
        <v>22.66</v>
      </c>
      <c r="J208" s="12">
        <f>ROUND(H208*I208,2)</f>
        <v>45.32</v>
      </c>
      <c r="K208">
        <v>47</v>
      </c>
    </row>
    <row r="209" spans="1:11">
      <c r="B209" t="s">
        <v>1180</v>
      </c>
      <c r="F209" s="8" t="s">
        <v>300</v>
      </c>
      <c r="G209" s="9">
        <v>1</v>
      </c>
      <c r="H209" s="9">
        <f>ROUND(G209*8/$D$205,4)</f>
        <v>2</v>
      </c>
      <c r="I209" s="10">
        <v>26.11</v>
      </c>
      <c r="J209" s="12">
        <f>ROUND(H209*I209,2)</f>
        <v>52.22</v>
      </c>
      <c r="K209">
        <v>47</v>
      </c>
    </row>
    <row r="210" spans="1:11">
      <c r="F210" s="8"/>
      <c r="G210" s="9"/>
      <c r="H210" s="9"/>
      <c r="I210" s="10"/>
      <c r="J210" s="6">
        <f>ROUND(SUM(J208:J209),2)</f>
        <v>97.54</v>
      </c>
    </row>
    <row r="211" spans="1:11">
      <c r="B211" s="7" t="s">
        <v>662</v>
      </c>
      <c r="F211" s="8"/>
      <c r="G211" s="9"/>
      <c r="H211" s="9"/>
      <c r="I211" s="10"/>
      <c r="J211" s="12"/>
    </row>
    <row r="212" spans="1:11">
      <c r="B212" t="s">
        <v>1203</v>
      </c>
      <c r="F212" s="8" t="s">
        <v>158</v>
      </c>
      <c r="G212" s="9"/>
      <c r="H212" s="9">
        <v>1</v>
      </c>
      <c r="I212" s="10">
        <v>712.62</v>
      </c>
      <c r="J212" s="12">
        <f>ROUND(H212*I212,2)</f>
        <v>712.62</v>
      </c>
      <c r="K212">
        <v>30</v>
      </c>
    </row>
    <row r="213" spans="1:11">
      <c r="H213" s="9"/>
      <c r="I213" s="10"/>
      <c r="J213" s="6">
        <f>ROUND(SUM(J212:J212),2)</f>
        <v>712.62</v>
      </c>
    </row>
    <row r="214" spans="1:11">
      <c r="B214" s="7" t="s">
        <v>318</v>
      </c>
      <c r="H214" s="9"/>
      <c r="I214" s="10"/>
    </row>
    <row r="215" spans="1:11">
      <c r="B215" t="s">
        <v>319</v>
      </c>
      <c r="F215" s="8" t="s">
        <v>320</v>
      </c>
      <c r="H215" s="9">
        <v>3</v>
      </c>
      <c r="I215" s="10">
        <f>J210</f>
        <v>97.54</v>
      </c>
      <c r="J215" s="12">
        <f>ROUND(H215%*I215,2)</f>
        <v>2.93</v>
      </c>
      <c r="K215">
        <v>37</v>
      </c>
    </row>
    <row r="216" spans="1:11">
      <c r="A216" s="14"/>
      <c r="B216" s="14"/>
      <c r="C216" s="14"/>
      <c r="D216" s="14"/>
      <c r="E216" s="14"/>
      <c r="F216" s="14"/>
      <c r="G216" s="14"/>
      <c r="H216" s="45"/>
      <c r="I216" s="310"/>
      <c r="J216" s="16">
        <f>ROUND(SUM(J215),2)</f>
        <v>2.93</v>
      </c>
    </row>
    <row r="217" spans="1:11">
      <c r="A217" s="53"/>
      <c r="B217" s="53"/>
      <c r="C217" s="53"/>
      <c r="D217" s="53"/>
      <c r="E217" s="53"/>
      <c r="F217" s="53"/>
      <c r="G217" s="53"/>
      <c r="H217" s="9"/>
      <c r="I217" s="10"/>
    </row>
    <row r="218" spans="1:11">
      <c r="A218" s="2" t="s">
        <v>286</v>
      </c>
      <c r="B218" s="2" t="str">
        <f>COMUNICACIONES!A19</f>
        <v>06.02.03</v>
      </c>
      <c r="C218" s="2" t="s">
        <v>1137</v>
      </c>
      <c r="D218" s="2"/>
      <c r="H218" s="9"/>
      <c r="I218" s="10"/>
    </row>
    <row r="219" spans="1:11">
      <c r="A219" s="2" t="s">
        <v>287</v>
      </c>
      <c r="B219" s="2" t="s">
        <v>335</v>
      </c>
      <c r="C219" s="4" t="s">
        <v>289</v>
      </c>
      <c r="D219" s="5">
        <v>4</v>
      </c>
      <c r="E219" s="4" t="s">
        <v>290</v>
      </c>
      <c r="F219" s="5">
        <f>D219</f>
        <v>4</v>
      </c>
      <c r="G219" s="2" t="s">
        <v>291</v>
      </c>
      <c r="H219" s="9"/>
      <c r="I219" s="88" t="s">
        <v>158</v>
      </c>
      <c r="J219" s="6">
        <f>J224+J227+J230</f>
        <v>2276.0099999999998</v>
      </c>
    </row>
    <row r="220" spans="1:11">
      <c r="A220" s="2" t="s">
        <v>292</v>
      </c>
      <c r="B220" s="2" t="s">
        <v>293</v>
      </c>
      <c r="F220" s="4" t="s">
        <v>127</v>
      </c>
      <c r="G220" s="4" t="s">
        <v>294</v>
      </c>
      <c r="H220" s="314" t="s">
        <v>295</v>
      </c>
      <c r="I220" s="88" t="s">
        <v>296</v>
      </c>
      <c r="J220" s="4" t="s">
        <v>297</v>
      </c>
    </row>
    <row r="221" spans="1:11">
      <c r="B221" s="7" t="s">
        <v>298</v>
      </c>
      <c r="H221" s="9"/>
      <c r="I221" s="10"/>
    </row>
    <row r="222" spans="1:11">
      <c r="B222" t="s">
        <v>685</v>
      </c>
      <c r="F222" s="8" t="s">
        <v>300</v>
      </c>
      <c r="G222" s="9">
        <v>1</v>
      </c>
      <c r="H222" s="9">
        <f>ROUND(G222*8/$D$219,4)</f>
        <v>2</v>
      </c>
      <c r="I222" s="10">
        <v>22.66</v>
      </c>
      <c r="J222" s="12">
        <f>ROUND(H222*I222,2)</f>
        <v>45.32</v>
      </c>
      <c r="K222">
        <v>47</v>
      </c>
    </row>
    <row r="223" spans="1:11">
      <c r="B223" t="s">
        <v>1180</v>
      </c>
      <c r="F223" s="8" t="s">
        <v>300</v>
      </c>
      <c r="G223" s="9">
        <v>1</v>
      </c>
      <c r="H223" s="9">
        <f>ROUND(G223*8/$D$219,4)</f>
        <v>2</v>
      </c>
      <c r="I223" s="10">
        <v>26.11</v>
      </c>
      <c r="J223" s="12">
        <f>ROUND(H223*I223,2)</f>
        <v>52.22</v>
      </c>
      <c r="K223">
        <v>47</v>
      </c>
    </row>
    <row r="224" spans="1:11">
      <c r="F224" s="8"/>
      <c r="G224" s="9"/>
      <c r="H224" s="9"/>
      <c r="I224" s="10"/>
      <c r="J224" s="6">
        <f>ROUND(SUM(J222:J223),2)</f>
        <v>97.54</v>
      </c>
    </row>
    <row r="225" spans="1:11">
      <c r="B225" s="7" t="s">
        <v>662</v>
      </c>
      <c r="F225" s="8"/>
      <c r="G225" s="9"/>
      <c r="H225" s="9"/>
      <c r="I225" s="10"/>
      <c r="J225" s="12"/>
    </row>
    <row r="226" spans="1:11">
      <c r="B226" t="s">
        <v>1204</v>
      </c>
      <c r="F226" s="8" t="s">
        <v>158</v>
      </c>
      <c r="G226" s="9"/>
      <c r="H226" s="9">
        <v>1</v>
      </c>
      <c r="I226" s="10">
        <v>2175.54</v>
      </c>
      <c r="J226" s="12">
        <f>ROUND(H226*I226,2)</f>
        <v>2175.54</v>
      </c>
      <c r="K226">
        <v>30</v>
      </c>
    </row>
    <row r="227" spans="1:11">
      <c r="H227" s="9"/>
      <c r="I227" s="10"/>
      <c r="J227" s="6">
        <f>ROUND(SUM(J226:J226),2)</f>
        <v>2175.54</v>
      </c>
    </row>
    <row r="228" spans="1:11">
      <c r="B228" s="7" t="s">
        <v>318</v>
      </c>
      <c r="H228" s="9"/>
      <c r="I228" s="10"/>
    </row>
    <row r="229" spans="1:11">
      <c r="B229" t="s">
        <v>319</v>
      </c>
      <c r="F229" s="8" t="s">
        <v>320</v>
      </c>
      <c r="H229" s="9">
        <v>3</v>
      </c>
      <c r="I229" s="10">
        <f>J224</f>
        <v>97.54</v>
      </c>
      <c r="J229" s="12">
        <f>ROUND(H229%*I229,2)</f>
        <v>2.93</v>
      </c>
      <c r="K229">
        <v>37</v>
      </c>
    </row>
    <row r="230" spans="1:11">
      <c r="A230" s="14"/>
      <c r="B230" s="14"/>
      <c r="C230" s="14"/>
      <c r="D230" s="14"/>
      <c r="E230" s="14"/>
      <c r="F230" s="14"/>
      <c r="G230" s="14"/>
      <c r="H230" s="14"/>
      <c r="I230" s="15"/>
      <c r="J230" s="16">
        <f>ROUND(SUM(J229),2)</f>
        <v>2.93</v>
      </c>
    </row>
    <row r="231" spans="1:11">
      <c r="A231" s="53"/>
      <c r="B231" s="53"/>
      <c r="C231" s="53"/>
      <c r="D231" s="53"/>
      <c r="E231" s="53"/>
      <c r="F231" s="53"/>
      <c r="G231" s="53"/>
    </row>
    <row r="232" spans="1:11">
      <c r="A232" s="2" t="s">
        <v>286</v>
      </c>
      <c r="B232" s="2" t="str">
        <f>COMUNICACIONES!A20</f>
        <v>06.02.04</v>
      </c>
      <c r="C232" s="2" t="s">
        <v>1137</v>
      </c>
      <c r="D232" s="2"/>
    </row>
    <row r="233" spans="1:11">
      <c r="A233" s="2" t="s">
        <v>287</v>
      </c>
      <c r="B233" s="2" t="s">
        <v>335</v>
      </c>
      <c r="C233" s="4" t="s">
        <v>289</v>
      </c>
      <c r="D233" s="5">
        <v>4</v>
      </c>
      <c r="E233" s="4" t="s">
        <v>290</v>
      </c>
      <c r="F233" s="5">
        <f>D233</f>
        <v>4</v>
      </c>
      <c r="G233" s="2" t="s">
        <v>291</v>
      </c>
      <c r="I233" s="4" t="s">
        <v>158</v>
      </c>
      <c r="J233" s="6">
        <f>J238+J241+J244</f>
        <v>460.54</v>
      </c>
    </row>
    <row r="234" spans="1:11">
      <c r="A234" s="2" t="s">
        <v>292</v>
      </c>
      <c r="B234" s="2" t="s">
        <v>293</v>
      </c>
      <c r="F234" s="4" t="s">
        <v>127</v>
      </c>
      <c r="G234" s="4" t="s">
        <v>294</v>
      </c>
      <c r="H234" s="4" t="s">
        <v>295</v>
      </c>
      <c r="I234" s="4" t="s">
        <v>296</v>
      </c>
      <c r="J234" s="4" t="s">
        <v>297</v>
      </c>
    </row>
    <row r="235" spans="1:11">
      <c r="B235" s="7" t="s">
        <v>298</v>
      </c>
    </row>
    <row r="236" spans="1:11">
      <c r="B236" t="s">
        <v>685</v>
      </c>
      <c r="F236" s="8" t="s">
        <v>300</v>
      </c>
      <c r="G236" s="9">
        <v>1</v>
      </c>
      <c r="H236" s="9">
        <f>ROUND(G236*8/$D$233,4)</f>
        <v>2</v>
      </c>
      <c r="I236" s="10">
        <v>22.66</v>
      </c>
      <c r="J236" s="12">
        <f>ROUND(H236*I236,2)</f>
        <v>45.32</v>
      </c>
      <c r="K236">
        <v>47</v>
      </c>
    </row>
    <row r="237" spans="1:11">
      <c r="B237" t="s">
        <v>1180</v>
      </c>
      <c r="F237" s="8" t="s">
        <v>300</v>
      </c>
      <c r="G237" s="9">
        <v>1</v>
      </c>
      <c r="H237" s="9">
        <f>ROUND(G237*8/$D$233,4)</f>
        <v>2</v>
      </c>
      <c r="I237" s="10">
        <v>26.11</v>
      </c>
      <c r="J237" s="12">
        <f>ROUND(H237*I237,2)</f>
        <v>52.22</v>
      </c>
      <c r="K237">
        <v>47</v>
      </c>
    </row>
    <row r="238" spans="1:11">
      <c r="F238" s="8"/>
      <c r="G238" s="9"/>
      <c r="H238" s="9"/>
      <c r="I238" s="10"/>
      <c r="J238" s="6">
        <f>ROUND(SUM(J236:J237),2)</f>
        <v>97.54</v>
      </c>
    </row>
    <row r="239" spans="1:11">
      <c r="B239" s="7" t="s">
        <v>662</v>
      </c>
      <c r="F239" s="8"/>
      <c r="G239" s="9"/>
      <c r="H239" s="9"/>
      <c r="I239" s="10"/>
      <c r="J239" s="12"/>
    </row>
    <row r="240" spans="1:11">
      <c r="B240" t="s">
        <v>1205</v>
      </c>
      <c r="F240" s="8" t="s">
        <v>158</v>
      </c>
      <c r="G240" s="9"/>
      <c r="H240" s="9">
        <v>1</v>
      </c>
      <c r="I240" s="10">
        <v>360.07</v>
      </c>
      <c r="J240" s="12">
        <f>ROUND(H240*I240,2)</f>
        <v>360.07</v>
      </c>
      <c r="K240">
        <v>30</v>
      </c>
    </row>
    <row r="241" spans="1:14">
      <c r="H241" s="9"/>
      <c r="I241" s="10"/>
      <c r="J241" s="6">
        <f>ROUND(SUM(J240:J240),2)</f>
        <v>360.07</v>
      </c>
    </row>
    <row r="242" spans="1:14">
      <c r="B242" s="7" t="s">
        <v>318</v>
      </c>
      <c r="H242" s="9"/>
      <c r="I242" s="10"/>
    </row>
    <row r="243" spans="1:14">
      <c r="B243" t="s">
        <v>319</v>
      </c>
      <c r="F243" s="8" t="s">
        <v>320</v>
      </c>
      <c r="H243" s="9">
        <v>3</v>
      </c>
      <c r="I243" s="10">
        <f>J238</f>
        <v>97.54</v>
      </c>
      <c r="J243" s="12">
        <f>ROUND(H243%*I243,2)</f>
        <v>2.93</v>
      </c>
      <c r="K243">
        <v>37</v>
      </c>
    </row>
    <row r="244" spans="1:14">
      <c r="A244" s="14"/>
      <c r="B244" s="14"/>
      <c r="C244" s="14"/>
      <c r="D244" s="14"/>
      <c r="E244" s="14"/>
      <c r="F244" s="14"/>
      <c r="G244" s="14"/>
      <c r="H244" s="14"/>
      <c r="I244" s="15"/>
      <c r="J244" s="16">
        <f>ROUND(SUM(J243),2)</f>
        <v>2.93</v>
      </c>
    </row>
    <row r="245" spans="1:14">
      <c r="A245" s="53"/>
      <c r="B245" s="53"/>
      <c r="C245" s="53"/>
      <c r="D245" s="53"/>
      <c r="E245" s="53"/>
      <c r="F245" s="53"/>
      <c r="G245" s="56"/>
    </row>
    <row r="246" spans="1:14">
      <c r="A246" s="2" t="s">
        <v>286</v>
      </c>
      <c r="B246" s="2" t="str">
        <f>COMUNICACIONES!A21</f>
        <v>06.02.05</v>
      </c>
      <c r="C246" s="2" t="s">
        <v>1141</v>
      </c>
      <c r="D246" s="2"/>
    </row>
    <row r="247" spans="1:14">
      <c r="A247" s="2" t="s">
        <v>287</v>
      </c>
      <c r="B247" s="2" t="s">
        <v>335</v>
      </c>
      <c r="C247" s="4" t="s">
        <v>289</v>
      </c>
      <c r="D247" s="5">
        <v>3</v>
      </c>
      <c r="E247" s="4" t="s">
        <v>290</v>
      </c>
      <c r="F247" s="5">
        <f>D247</f>
        <v>3</v>
      </c>
      <c r="G247" s="2" t="s">
        <v>291</v>
      </c>
      <c r="I247" s="4" t="s">
        <v>158</v>
      </c>
      <c r="J247" s="6">
        <f>J252+J255+J258</f>
        <v>15436.009999999998</v>
      </c>
    </row>
    <row r="248" spans="1:14">
      <c r="A248" s="2" t="s">
        <v>292</v>
      </c>
      <c r="B248" s="2" t="s">
        <v>293</v>
      </c>
      <c r="F248" s="4" t="s">
        <v>127</v>
      </c>
      <c r="G248" s="4" t="s">
        <v>294</v>
      </c>
      <c r="H248" s="4" t="s">
        <v>295</v>
      </c>
      <c r="I248" s="4" t="s">
        <v>296</v>
      </c>
      <c r="J248" s="4" t="s">
        <v>297</v>
      </c>
      <c r="N248" s="2"/>
    </row>
    <row r="249" spans="1:14">
      <c r="B249" s="7" t="s">
        <v>298</v>
      </c>
      <c r="N249" s="2"/>
    </row>
    <row r="250" spans="1:14">
      <c r="B250" t="s">
        <v>685</v>
      </c>
      <c r="F250" s="8" t="s">
        <v>300</v>
      </c>
      <c r="G250" s="9">
        <v>1</v>
      </c>
      <c r="H250" s="9">
        <f>ROUND(G250*8/$D$247,4)</f>
        <v>2.6667000000000001</v>
      </c>
      <c r="I250" s="10">
        <v>22.66</v>
      </c>
      <c r="J250" s="12">
        <f>ROUND(H250*I250,2)</f>
        <v>60.43</v>
      </c>
      <c r="K250">
        <v>47</v>
      </c>
      <c r="N250" s="2"/>
    </row>
    <row r="251" spans="1:14">
      <c r="B251" t="s">
        <v>1180</v>
      </c>
      <c r="F251" s="8" t="s">
        <v>300</v>
      </c>
      <c r="G251" s="9">
        <v>1</v>
      </c>
      <c r="H251" s="9">
        <f>ROUND(G251*8/$D$247,4)</f>
        <v>2.6667000000000001</v>
      </c>
      <c r="I251" s="10">
        <v>26.11</v>
      </c>
      <c r="J251" s="12">
        <f>ROUND(H251*I251,2)</f>
        <v>69.63</v>
      </c>
      <c r="K251">
        <v>47</v>
      </c>
      <c r="N251" s="2"/>
    </row>
    <row r="252" spans="1:14">
      <c r="F252" s="8"/>
      <c r="G252" s="9"/>
      <c r="H252" s="9"/>
      <c r="I252" s="10"/>
      <c r="J252" s="6">
        <f>ROUND(SUM(J250:J251),2)</f>
        <v>130.06</v>
      </c>
      <c r="N252" s="2"/>
    </row>
    <row r="253" spans="1:14">
      <c r="B253" s="7" t="s">
        <v>662</v>
      </c>
      <c r="F253" s="8"/>
      <c r="G253" s="9"/>
      <c r="H253" s="9"/>
      <c r="I253" s="10"/>
      <c r="J253" s="12"/>
    </row>
    <row r="254" spans="1:14">
      <c r="B254" t="s">
        <v>1206</v>
      </c>
      <c r="F254" s="8" t="s">
        <v>158</v>
      </c>
      <c r="G254" s="9"/>
      <c r="H254" s="9">
        <v>1</v>
      </c>
      <c r="I254" s="10">
        <v>15302.05</v>
      </c>
      <c r="J254" s="12">
        <f>ROUND(H254*I254,2)</f>
        <v>15302.05</v>
      </c>
      <c r="K254">
        <v>30</v>
      </c>
    </row>
    <row r="255" spans="1:14">
      <c r="H255" s="9"/>
      <c r="I255" s="10"/>
      <c r="J255" s="6">
        <f>ROUND(SUM(J254:J254),2)</f>
        <v>15302.05</v>
      </c>
    </row>
    <row r="256" spans="1:14">
      <c r="B256" s="7" t="s">
        <v>318</v>
      </c>
      <c r="H256" s="9"/>
      <c r="I256" s="10"/>
    </row>
    <row r="257" spans="1:11">
      <c r="B257" t="s">
        <v>319</v>
      </c>
      <c r="F257" s="8" t="s">
        <v>320</v>
      </c>
      <c r="H257" s="9">
        <v>3</v>
      </c>
      <c r="I257" s="10">
        <f>J252</f>
        <v>130.06</v>
      </c>
      <c r="J257" s="12">
        <f>ROUND(H257%*I257,2)</f>
        <v>3.9</v>
      </c>
      <c r="K257">
        <v>37</v>
      </c>
    </row>
    <row r="258" spans="1:11">
      <c r="A258" s="14"/>
      <c r="B258" s="14"/>
      <c r="C258" s="14"/>
      <c r="D258" s="14"/>
      <c r="E258" s="14"/>
      <c r="F258" s="14"/>
      <c r="G258" s="14"/>
      <c r="H258" s="45"/>
      <c r="I258" s="310"/>
      <c r="J258" s="16">
        <f>ROUND(SUM(J257),2)</f>
        <v>3.9</v>
      </c>
    </row>
    <row r="259" spans="1:11">
      <c r="A259" s="53"/>
      <c r="B259" s="53"/>
      <c r="C259" s="53"/>
      <c r="D259" s="53"/>
      <c r="E259" s="53"/>
      <c r="F259" s="53"/>
      <c r="G259" s="53"/>
      <c r="H259" s="9"/>
      <c r="I259" s="10"/>
    </row>
    <row r="260" spans="1:11">
      <c r="A260" s="2" t="s">
        <v>286</v>
      </c>
      <c r="B260" s="2" t="str">
        <f>COMUNICACIONES!A22</f>
        <v>06.02.06</v>
      </c>
      <c r="C260" s="2" t="s">
        <v>1143</v>
      </c>
      <c r="D260" s="2"/>
      <c r="H260" s="9"/>
      <c r="I260" s="10"/>
    </row>
    <row r="261" spans="1:11">
      <c r="A261" s="2" t="s">
        <v>287</v>
      </c>
      <c r="B261" s="2" t="s">
        <v>335</v>
      </c>
      <c r="C261" s="4" t="s">
        <v>289</v>
      </c>
      <c r="D261" s="5">
        <v>3</v>
      </c>
      <c r="E261" s="4" t="s">
        <v>290</v>
      </c>
      <c r="F261" s="5">
        <f>D261</f>
        <v>3</v>
      </c>
      <c r="G261" s="2" t="s">
        <v>291</v>
      </c>
      <c r="H261" s="9"/>
      <c r="I261" s="88" t="s">
        <v>158</v>
      </c>
      <c r="J261" s="6">
        <f>J266+J269+J272</f>
        <v>14367.009999999998</v>
      </c>
    </row>
    <row r="262" spans="1:11">
      <c r="A262" s="2" t="s">
        <v>292</v>
      </c>
      <c r="B262" s="2" t="s">
        <v>293</v>
      </c>
      <c r="F262" s="4" t="s">
        <v>127</v>
      </c>
      <c r="G262" s="4" t="s">
        <v>294</v>
      </c>
      <c r="H262" s="314" t="s">
        <v>295</v>
      </c>
      <c r="I262" s="88" t="s">
        <v>296</v>
      </c>
      <c r="J262" s="4" t="s">
        <v>297</v>
      </c>
    </row>
    <row r="263" spans="1:11">
      <c r="B263" s="7" t="s">
        <v>298</v>
      </c>
      <c r="H263" s="9"/>
      <c r="I263" s="10"/>
    </row>
    <row r="264" spans="1:11">
      <c r="B264" t="s">
        <v>685</v>
      </c>
      <c r="F264" s="8" t="s">
        <v>300</v>
      </c>
      <c r="G264" s="9">
        <v>1</v>
      </c>
      <c r="H264" s="9">
        <f>ROUND(G264*8/$D$261,4)</f>
        <v>2.6667000000000001</v>
      </c>
      <c r="I264" s="10">
        <v>22.66</v>
      </c>
      <c r="J264" s="12">
        <f>ROUND(H264*I264,2)</f>
        <v>60.43</v>
      </c>
      <c r="K264">
        <v>47</v>
      </c>
    </row>
    <row r="265" spans="1:11">
      <c r="B265" t="s">
        <v>1180</v>
      </c>
      <c r="F265" s="8" t="s">
        <v>300</v>
      </c>
      <c r="G265" s="9">
        <v>1</v>
      </c>
      <c r="H265" s="9">
        <f>ROUND(G265*8/$D$261,4)</f>
        <v>2.6667000000000001</v>
      </c>
      <c r="I265" s="10">
        <v>26.11</v>
      </c>
      <c r="J265" s="12">
        <f>ROUND(H265*I265,2)</f>
        <v>69.63</v>
      </c>
      <c r="K265">
        <v>47</v>
      </c>
    </row>
    <row r="266" spans="1:11">
      <c r="F266" s="8"/>
      <c r="G266" s="9"/>
      <c r="H266" s="9"/>
      <c r="I266" s="10"/>
      <c r="J266" s="6">
        <f>ROUND(SUM(J264:J265),2)</f>
        <v>130.06</v>
      </c>
    </row>
    <row r="267" spans="1:11">
      <c r="B267" s="7" t="s">
        <v>662</v>
      </c>
      <c r="F267" s="8"/>
      <c r="G267" s="9"/>
      <c r="H267" s="9"/>
      <c r="I267" s="10"/>
      <c r="J267" s="12"/>
    </row>
    <row r="268" spans="1:11">
      <c r="B268" t="s">
        <v>1207</v>
      </c>
      <c r="F268" s="8" t="s">
        <v>158</v>
      </c>
      <c r="G268" s="9"/>
      <c r="H268" s="9">
        <v>1</v>
      </c>
      <c r="I268" s="10">
        <v>14233.05</v>
      </c>
      <c r="J268" s="12">
        <f>ROUND(H268*I268,2)</f>
        <v>14233.05</v>
      </c>
      <c r="K268">
        <v>30</v>
      </c>
    </row>
    <row r="269" spans="1:11">
      <c r="H269" s="9"/>
      <c r="I269" s="10"/>
      <c r="J269" s="6">
        <f>ROUND(SUM(J268:J268),2)</f>
        <v>14233.05</v>
      </c>
    </row>
    <row r="270" spans="1:11">
      <c r="B270" s="7" t="s">
        <v>318</v>
      </c>
      <c r="H270" s="9"/>
      <c r="I270" s="10"/>
    </row>
    <row r="271" spans="1:11">
      <c r="B271" t="s">
        <v>319</v>
      </c>
      <c r="F271" s="8" t="s">
        <v>320</v>
      </c>
      <c r="H271" s="9">
        <v>3</v>
      </c>
      <c r="I271" s="10">
        <f>J266</f>
        <v>130.06</v>
      </c>
      <c r="J271" s="12">
        <f>ROUND(H271%*I271,2)</f>
        <v>3.9</v>
      </c>
      <c r="K271">
        <v>37</v>
      </c>
    </row>
    <row r="272" spans="1:11">
      <c r="A272" s="14"/>
      <c r="B272" s="14"/>
      <c r="C272" s="14"/>
      <c r="D272" s="14"/>
      <c r="E272" s="14"/>
      <c r="F272" s="14"/>
      <c r="G272" s="14"/>
      <c r="H272" s="45"/>
      <c r="I272" s="310"/>
      <c r="J272" s="16">
        <f>ROUND(SUM(J271),2)</f>
        <v>3.9</v>
      </c>
    </row>
    <row r="273" spans="1:11">
      <c r="A273" s="53"/>
      <c r="B273" s="56"/>
      <c r="C273" s="53"/>
      <c r="D273" s="56"/>
      <c r="E273" s="56"/>
      <c r="F273" s="56"/>
      <c r="G273" s="56"/>
      <c r="H273" s="9"/>
      <c r="I273" s="10"/>
    </row>
    <row r="274" spans="1:11">
      <c r="A274" s="2" t="s">
        <v>286</v>
      </c>
      <c r="B274" s="2" t="str">
        <f>COMUNICACIONES!A23</f>
        <v>06.02.07</v>
      </c>
      <c r="C274" s="2" t="s">
        <v>1145</v>
      </c>
      <c r="D274" s="2"/>
      <c r="H274" s="9"/>
      <c r="I274" s="10"/>
    </row>
    <row r="275" spans="1:11">
      <c r="A275" s="2" t="s">
        <v>287</v>
      </c>
      <c r="B275" s="2" t="s">
        <v>335</v>
      </c>
      <c r="C275" s="4" t="s">
        <v>289</v>
      </c>
      <c r="D275" s="5">
        <v>4</v>
      </c>
      <c r="E275" s="4" t="s">
        <v>290</v>
      </c>
      <c r="F275" s="5">
        <f>D275</f>
        <v>4</v>
      </c>
      <c r="G275" s="2" t="s">
        <v>291</v>
      </c>
      <c r="H275" s="9"/>
      <c r="I275" s="88" t="s">
        <v>158</v>
      </c>
      <c r="J275" s="6">
        <f>J280+J283+J286</f>
        <v>1343.81</v>
      </c>
    </row>
    <row r="276" spans="1:11">
      <c r="A276" s="2" t="s">
        <v>292</v>
      </c>
      <c r="B276" s="2" t="s">
        <v>293</v>
      </c>
      <c r="F276" s="4" t="s">
        <v>127</v>
      </c>
      <c r="G276" s="4" t="s">
        <v>294</v>
      </c>
      <c r="H276" s="314" t="s">
        <v>295</v>
      </c>
      <c r="I276" s="88" t="s">
        <v>296</v>
      </c>
      <c r="J276" s="4" t="s">
        <v>297</v>
      </c>
    </row>
    <row r="277" spans="1:11">
      <c r="B277" s="7" t="s">
        <v>298</v>
      </c>
      <c r="H277" s="9"/>
      <c r="I277" s="10"/>
    </row>
    <row r="278" spans="1:11">
      <c r="B278" t="s">
        <v>685</v>
      </c>
      <c r="F278" s="8" t="s">
        <v>300</v>
      </c>
      <c r="G278" s="9">
        <v>1</v>
      </c>
      <c r="H278" s="9">
        <f>ROUND(G278*8/$D$275,4)</f>
        <v>2</v>
      </c>
      <c r="I278" s="10">
        <v>22.66</v>
      </c>
      <c r="J278" s="12">
        <f>ROUND(H278*I278,2)</f>
        <v>45.32</v>
      </c>
      <c r="K278">
        <v>47</v>
      </c>
    </row>
    <row r="279" spans="1:11">
      <c r="B279" t="s">
        <v>1180</v>
      </c>
      <c r="F279" s="8" t="s">
        <v>300</v>
      </c>
      <c r="G279" s="9">
        <v>1</v>
      </c>
      <c r="H279" s="9">
        <f>ROUND(G279*8/$D$275,4)</f>
        <v>2</v>
      </c>
      <c r="I279" s="10">
        <v>26.11</v>
      </c>
      <c r="J279" s="12">
        <f>ROUND(H279*I279,2)</f>
        <v>52.22</v>
      </c>
      <c r="K279">
        <v>47</v>
      </c>
    </row>
    <row r="280" spans="1:11">
      <c r="F280" s="8"/>
      <c r="G280" s="9"/>
      <c r="H280" s="9"/>
      <c r="I280" s="10"/>
      <c r="J280" s="6">
        <f>ROUND(SUM(J278:J279),2)</f>
        <v>97.54</v>
      </c>
    </row>
    <row r="281" spans="1:11">
      <c r="B281" s="7" t="s">
        <v>662</v>
      </c>
      <c r="F281" s="8"/>
      <c r="G281" s="9"/>
      <c r="H281" s="9"/>
      <c r="I281" s="10"/>
      <c r="J281" s="12"/>
    </row>
    <row r="282" spans="1:11">
      <c r="B282" t="s">
        <v>1208</v>
      </c>
      <c r="F282" s="8" t="s">
        <v>158</v>
      </c>
      <c r="G282" s="9"/>
      <c r="H282" s="9">
        <v>1</v>
      </c>
      <c r="I282" s="10">
        <v>1243.3399999999999</v>
      </c>
      <c r="J282" s="12">
        <f>ROUND(H282*I282,2)</f>
        <v>1243.3399999999999</v>
      </c>
      <c r="K282">
        <v>30</v>
      </c>
    </row>
    <row r="283" spans="1:11">
      <c r="H283" s="9"/>
      <c r="I283" s="10"/>
      <c r="J283" s="6">
        <f>ROUND(SUM(J282:J282),2)</f>
        <v>1243.3399999999999</v>
      </c>
    </row>
    <row r="284" spans="1:11">
      <c r="B284" s="7" t="s">
        <v>318</v>
      </c>
      <c r="H284" s="9"/>
      <c r="I284" s="10"/>
    </row>
    <row r="285" spans="1:11">
      <c r="B285" t="s">
        <v>319</v>
      </c>
      <c r="F285" s="8" t="s">
        <v>320</v>
      </c>
      <c r="H285" s="9">
        <v>3</v>
      </c>
      <c r="I285" s="10">
        <f>J280</f>
        <v>97.54</v>
      </c>
      <c r="J285" s="12">
        <f>ROUND(H285%*I285,2)</f>
        <v>2.93</v>
      </c>
      <c r="K285">
        <v>37</v>
      </c>
    </row>
    <row r="286" spans="1:11">
      <c r="A286" s="14"/>
      <c r="B286" s="14"/>
      <c r="C286" s="14"/>
      <c r="D286" s="14"/>
      <c r="E286" s="14"/>
      <c r="F286" s="14"/>
      <c r="G286" s="14"/>
      <c r="H286" s="45"/>
      <c r="I286" s="15"/>
      <c r="J286" s="16">
        <f>ROUND(SUM(J285),2)</f>
        <v>2.93</v>
      </c>
    </row>
    <row r="287" spans="1:11">
      <c r="A287" s="52"/>
      <c r="B287" s="56"/>
      <c r="C287" s="53"/>
      <c r="D287" s="53"/>
      <c r="E287" s="52"/>
      <c r="F287" s="57"/>
      <c r="G287" s="53"/>
      <c r="H287" s="9"/>
    </row>
    <row r="288" spans="1:11">
      <c r="A288" s="2" t="s">
        <v>286</v>
      </c>
      <c r="B288" s="2" t="str">
        <f>COMUNICACIONES!A24</f>
        <v>06.02.08</v>
      </c>
      <c r="C288" s="2" t="s">
        <v>1147</v>
      </c>
      <c r="D288" s="2"/>
      <c r="H288" s="9"/>
    </row>
    <row r="289" spans="1:11">
      <c r="A289" s="2" t="s">
        <v>287</v>
      </c>
      <c r="B289" s="2" t="s">
        <v>335</v>
      </c>
      <c r="C289" s="4" t="s">
        <v>289</v>
      </c>
      <c r="D289" s="5">
        <v>4</v>
      </c>
      <c r="E289" s="4" t="s">
        <v>290</v>
      </c>
      <c r="F289" s="5">
        <f>D289</f>
        <v>4</v>
      </c>
      <c r="G289" s="2" t="s">
        <v>291</v>
      </c>
      <c r="H289" s="9"/>
      <c r="I289" s="4" t="s">
        <v>158</v>
      </c>
      <c r="J289" s="6">
        <f>J294+J297+J300</f>
        <v>456.64000000000004</v>
      </c>
    </row>
    <row r="290" spans="1:11">
      <c r="A290" s="2" t="s">
        <v>292</v>
      </c>
      <c r="B290" s="2" t="s">
        <v>293</v>
      </c>
      <c r="F290" s="4" t="s">
        <v>127</v>
      </c>
      <c r="G290" s="4" t="s">
        <v>294</v>
      </c>
      <c r="H290" s="314" t="s">
        <v>295</v>
      </c>
      <c r="I290" s="4" t="s">
        <v>296</v>
      </c>
      <c r="J290" s="4" t="s">
        <v>297</v>
      </c>
    </row>
    <row r="291" spans="1:11">
      <c r="B291" s="7" t="s">
        <v>298</v>
      </c>
      <c r="H291" s="9"/>
    </row>
    <row r="292" spans="1:11">
      <c r="B292" t="s">
        <v>685</v>
      </c>
      <c r="F292" s="8" t="s">
        <v>300</v>
      </c>
      <c r="G292" s="9">
        <v>1</v>
      </c>
      <c r="H292" s="9">
        <f>ROUND(G292*8/$D$289,4)</f>
        <v>2</v>
      </c>
      <c r="I292" s="10">
        <v>22.66</v>
      </c>
      <c r="J292" s="12">
        <f>ROUND(H292*I292,2)</f>
        <v>45.32</v>
      </c>
      <c r="K292">
        <v>47</v>
      </c>
    </row>
    <row r="293" spans="1:11">
      <c r="B293" t="s">
        <v>1180</v>
      </c>
      <c r="F293" s="8" t="s">
        <v>300</v>
      </c>
      <c r="G293" s="9">
        <v>1</v>
      </c>
      <c r="H293" s="9">
        <f>ROUND(G293*8/$D$289,4)</f>
        <v>2</v>
      </c>
      <c r="I293" s="10">
        <v>26.11</v>
      </c>
      <c r="J293" s="12">
        <f>ROUND(H293*I293,2)</f>
        <v>52.22</v>
      </c>
      <c r="K293">
        <v>47</v>
      </c>
    </row>
    <row r="294" spans="1:11">
      <c r="F294" s="8"/>
      <c r="G294" s="9"/>
      <c r="H294" s="9"/>
      <c r="I294" s="10"/>
      <c r="J294" s="6">
        <f>ROUND(SUM(J292:J293),2)</f>
        <v>97.54</v>
      </c>
    </row>
    <row r="295" spans="1:11">
      <c r="B295" s="7" t="s">
        <v>662</v>
      </c>
      <c r="F295" s="8"/>
      <c r="G295" s="9"/>
      <c r="H295" s="9"/>
      <c r="I295" s="10"/>
      <c r="J295" s="12"/>
    </row>
    <row r="296" spans="1:11">
      <c r="B296" t="s">
        <v>1209</v>
      </c>
      <c r="F296" s="8" t="s">
        <v>158</v>
      </c>
      <c r="G296" s="9"/>
      <c r="H296" s="9">
        <v>1</v>
      </c>
      <c r="I296" s="10">
        <v>356.17</v>
      </c>
      <c r="J296" s="12">
        <f>ROUND(H296*I296,2)</f>
        <v>356.17</v>
      </c>
      <c r="K296">
        <v>30</v>
      </c>
    </row>
    <row r="297" spans="1:11">
      <c r="H297" s="9"/>
      <c r="I297" s="10"/>
      <c r="J297" s="6">
        <f>ROUND(SUM(J296:J296),2)</f>
        <v>356.17</v>
      </c>
    </row>
    <row r="298" spans="1:11">
      <c r="B298" s="7" t="s">
        <v>318</v>
      </c>
      <c r="H298" s="9"/>
      <c r="I298" s="10"/>
    </row>
    <row r="299" spans="1:11">
      <c r="B299" t="s">
        <v>319</v>
      </c>
      <c r="F299" s="8" t="s">
        <v>320</v>
      </c>
      <c r="H299" s="9">
        <v>3</v>
      </c>
      <c r="I299" s="10">
        <f>J294</f>
        <v>97.54</v>
      </c>
      <c r="J299" s="12">
        <f>ROUND(H299%*I299,2)</f>
        <v>2.93</v>
      </c>
      <c r="K299">
        <v>37</v>
      </c>
    </row>
    <row r="300" spans="1:11">
      <c r="A300" s="14"/>
      <c r="B300" s="14"/>
      <c r="C300" s="14"/>
      <c r="D300" s="14"/>
      <c r="E300" s="14"/>
      <c r="F300" s="14"/>
      <c r="G300" s="14"/>
      <c r="H300" s="45"/>
      <c r="I300" s="310"/>
      <c r="J300" s="16">
        <f>ROUND(SUM(J299),2)</f>
        <v>2.93</v>
      </c>
    </row>
    <row r="301" spans="1:11">
      <c r="A301" s="52"/>
      <c r="B301" s="52"/>
      <c r="C301" s="53"/>
      <c r="D301" s="53"/>
      <c r="E301" s="52"/>
      <c r="F301" s="60"/>
      <c r="G301" s="52"/>
      <c r="H301" s="9"/>
      <c r="I301" s="10"/>
    </row>
    <row r="302" spans="1:11">
      <c r="A302" s="2" t="s">
        <v>286</v>
      </c>
      <c r="B302" s="2" t="str">
        <f>COMUNICACIONES!A25</f>
        <v>06.02.09</v>
      </c>
      <c r="C302" s="2" t="s">
        <v>1149</v>
      </c>
      <c r="D302" s="2"/>
      <c r="H302" s="9"/>
      <c r="I302" s="10"/>
    </row>
    <row r="303" spans="1:11">
      <c r="A303" s="2" t="s">
        <v>287</v>
      </c>
      <c r="B303" s="2" t="s">
        <v>335</v>
      </c>
      <c r="C303" s="4" t="s">
        <v>289</v>
      </c>
      <c r="D303" s="5">
        <v>4</v>
      </c>
      <c r="E303" s="4" t="s">
        <v>290</v>
      </c>
      <c r="F303" s="5">
        <f>D303</f>
        <v>4</v>
      </c>
      <c r="G303" s="2" t="s">
        <v>291</v>
      </c>
      <c r="H303" s="9"/>
      <c r="I303" s="88" t="s">
        <v>158</v>
      </c>
      <c r="J303" s="6">
        <f>J308+J311+J315</f>
        <v>168.56</v>
      </c>
    </row>
    <row r="304" spans="1:11">
      <c r="A304" s="2" t="s">
        <v>292</v>
      </c>
      <c r="B304" s="2" t="s">
        <v>293</v>
      </c>
      <c r="F304" s="4" t="s">
        <v>127</v>
      </c>
      <c r="G304" s="4" t="s">
        <v>294</v>
      </c>
      <c r="H304" s="314" t="s">
        <v>295</v>
      </c>
      <c r="I304" s="88" t="s">
        <v>296</v>
      </c>
      <c r="J304" s="4" t="s">
        <v>297</v>
      </c>
    </row>
    <row r="305" spans="1:11">
      <c r="B305" s="7" t="s">
        <v>298</v>
      </c>
      <c r="H305" s="9"/>
      <c r="I305" s="10"/>
    </row>
    <row r="306" spans="1:11">
      <c r="B306" t="s">
        <v>685</v>
      </c>
      <c r="F306" s="8" t="s">
        <v>300</v>
      </c>
      <c r="G306" s="9">
        <v>1</v>
      </c>
      <c r="H306" s="9">
        <f>ROUND(G306*8/$D$303,4)</f>
        <v>2</v>
      </c>
      <c r="I306" s="10">
        <v>22.66</v>
      </c>
      <c r="J306" s="12">
        <f>ROUND(H306*I306,2)</f>
        <v>45.32</v>
      </c>
      <c r="K306">
        <v>47</v>
      </c>
    </row>
    <row r="307" spans="1:11">
      <c r="B307" t="s">
        <v>1180</v>
      </c>
      <c r="F307" s="8" t="s">
        <v>300</v>
      </c>
      <c r="G307" s="9">
        <v>1</v>
      </c>
      <c r="H307" s="9">
        <f>ROUND(G307*8/$D$303,4)</f>
        <v>2</v>
      </c>
      <c r="I307" s="10">
        <v>26.11</v>
      </c>
      <c r="J307" s="12">
        <f>ROUND(H307*I307,2)</f>
        <v>52.22</v>
      </c>
      <c r="K307">
        <v>47</v>
      </c>
    </row>
    <row r="308" spans="1:11">
      <c r="F308" s="8"/>
      <c r="G308" s="9"/>
      <c r="H308" s="9"/>
      <c r="I308" s="10"/>
      <c r="J308" s="6">
        <f>ROUND(SUM(J306:J307),2)</f>
        <v>97.54</v>
      </c>
    </row>
    <row r="309" spans="1:11">
      <c r="B309" s="7" t="s">
        <v>662</v>
      </c>
      <c r="F309" s="8"/>
      <c r="G309" s="9"/>
      <c r="H309" s="9"/>
      <c r="I309" s="10"/>
      <c r="J309" s="12"/>
    </row>
    <row r="310" spans="1:11">
      <c r="B310" t="s">
        <v>1210</v>
      </c>
      <c r="F310" s="8" t="s">
        <v>158</v>
      </c>
      <c r="G310" s="9"/>
      <c r="H310" s="9">
        <v>1</v>
      </c>
      <c r="I310" s="10">
        <v>47.41</v>
      </c>
      <c r="J310" s="12">
        <f>ROUND(H310*I310,2)</f>
        <v>47.41</v>
      </c>
      <c r="K310">
        <v>30</v>
      </c>
    </row>
    <row r="311" spans="1:11">
      <c r="H311" s="9"/>
      <c r="I311" s="10"/>
      <c r="J311" s="6">
        <f>ROUND(SUM(J310:J310),2)</f>
        <v>47.41</v>
      </c>
    </row>
    <row r="312" spans="1:11">
      <c r="B312" s="7" t="s">
        <v>318</v>
      </c>
      <c r="H312" s="9"/>
      <c r="I312" s="10"/>
    </row>
    <row r="313" spans="1:11">
      <c r="B313" t="s">
        <v>319</v>
      </c>
      <c r="F313" s="8" t="s">
        <v>320</v>
      </c>
      <c r="H313" s="9">
        <v>3</v>
      </c>
      <c r="I313" s="10">
        <f>J308</f>
        <v>97.54</v>
      </c>
      <c r="J313" s="12">
        <f>ROUND(H313%*I313,2)</f>
        <v>2.93</v>
      </c>
      <c r="K313">
        <v>37</v>
      </c>
    </row>
    <row r="314" spans="1:11">
      <c r="B314" t="s">
        <v>872</v>
      </c>
      <c r="F314" s="8" t="s">
        <v>873</v>
      </c>
      <c r="G314" s="9">
        <v>1</v>
      </c>
      <c r="H314" s="9">
        <f>ROUND(G314*8/$D$303,4)</f>
        <v>2</v>
      </c>
      <c r="I314" s="308">
        <v>10.34</v>
      </c>
      <c r="J314" s="12">
        <f>ROUND(H314*I314,2)</f>
        <v>20.68</v>
      </c>
      <c r="K314">
        <v>39</v>
      </c>
    </row>
    <row r="315" spans="1:11">
      <c r="A315" s="14"/>
      <c r="B315" s="14"/>
      <c r="C315" s="14"/>
      <c r="D315" s="14"/>
      <c r="E315" s="14"/>
      <c r="F315" s="14"/>
      <c r="G315" s="14"/>
      <c r="H315" s="14"/>
      <c r="I315" s="15"/>
      <c r="J315" s="16">
        <f>ROUND(SUM(J313:J314),2)</f>
        <v>23.61</v>
      </c>
    </row>
    <row r="316" spans="1:11">
      <c r="A316" s="75"/>
      <c r="B316" s="1"/>
      <c r="C316" s="1"/>
      <c r="D316" s="1"/>
      <c r="E316" s="1"/>
      <c r="F316" s="72"/>
      <c r="G316" s="1"/>
      <c r="H316" s="73"/>
      <c r="I316" s="74"/>
      <c r="J316" s="74"/>
    </row>
    <row r="317" spans="1:11">
      <c r="A317" s="76" t="s">
        <v>286</v>
      </c>
      <c r="B317" s="2" t="str">
        <f>COMUNICACIONES!A26</f>
        <v>06.02.10</v>
      </c>
      <c r="C317" s="76" t="s">
        <v>1151</v>
      </c>
      <c r="D317" s="76"/>
      <c r="E317" s="77"/>
      <c r="F317" s="77"/>
      <c r="G317" s="77"/>
      <c r="H317" s="77"/>
      <c r="I317" s="77"/>
      <c r="J317" s="77"/>
    </row>
    <row r="318" spans="1:11">
      <c r="A318" s="76" t="s">
        <v>287</v>
      </c>
      <c r="B318" s="76" t="s">
        <v>335</v>
      </c>
      <c r="C318" s="78" t="s">
        <v>289</v>
      </c>
      <c r="D318" s="79">
        <v>5</v>
      </c>
      <c r="E318" s="78" t="s">
        <v>290</v>
      </c>
      <c r="F318" s="79">
        <f>D318</f>
        <v>5</v>
      </c>
      <c r="G318" s="76" t="s">
        <v>291</v>
      </c>
      <c r="H318" s="77"/>
      <c r="I318" s="78" t="s">
        <v>158</v>
      </c>
      <c r="J318" s="80">
        <f>J323+J326+J330</f>
        <v>138.47</v>
      </c>
    </row>
    <row r="319" spans="1:11">
      <c r="A319" s="76" t="s">
        <v>292</v>
      </c>
      <c r="B319" s="76" t="s">
        <v>293</v>
      </c>
      <c r="C319" s="77"/>
      <c r="D319" s="77"/>
      <c r="E319" s="77"/>
      <c r="F319" s="78" t="s">
        <v>127</v>
      </c>
      <c r="G319" s="78" t="s">
        <v>294</v>
      </c>
      <c r="H319" s="78" t="s">
        <v>295</v>
      </c>
      <c r="I319" s="78" t="s">
        <v>296</v>
      </c>
      <c r="J319" s="78" t="s">
        <v>297</v>
      </c>
    </row>
    <row r="320" spans="1:11">
      <c r="A320" s="77"/>
      <c r="B320" s="7" t="s">
        <v>298</v>
      </c>
      <c r="C320" s="77"/>
      <c r="D320" s="77"/>
      <c r="E320" s="77"/>
      <c r="F320" s="77"/>
      <c r="G320" s="77"/>
      <c r="H320" s="77"/>
      <c r="I320" s="77"/>
      <c r="J320" s="77"/>
    </row>
    <row r="321" spans="1:12">
      <c r="A321" s="77"/>
      <c r="B321" s="77" t="s">
        <v>301</v>
      </c>
      <c r="C321" s="77"/>
      <c r="D321" s="77"/>
      <c r="E321" s="77"/>
      <c r="F321" s="81" t="s">
        <v>300</v>
      </c>
      <c r="G321" s="82">
        <v>1</v>
      </c>
      <c r="H321" s="82">
        <f>ROUND(G321*8/$D$318,4)</f>
        <v>1.6</v>
      </c>
      <c r="I321" s="83">
        <v>22.66</v>
      </c>
      <c r="J321" s="84">
        <f>ROUND(H321*I321,2)</f>
        <v>36.26</v>
      </c>
      <c r="K321">
        <v>47</v>
      </c>
    </row>
    <row r="322" spans="1:12">
      <c r="A322" s="77"/>
      <c r="B322" s="77" t="s">
        <v>1180</v>
      </c>
      <c r="C322" s="77"/>
      <c r="D322" s="77"/>
      <c r="E322" s="77"/>
      <c r="F322" s="81" t="s">
        <v>300</v>
      </c>
      <c r="G322" s="82">
        <v>1</v>
      </c>
      <c r="H322" s="82">
        <f>ROUND(G322*8/$D$318,4)</f>
        <v>1.6</v>
      </c>
      <c r="I322" s="83">
        <v>26.11</v>
      </c>
      <c r="J322" s="84">
        <f>ROUND(H322*I322,2)</f>
        <v>41.78</v>
      </c>
      <c r="K322">
        <v>47</v>
      </c>
    </row>
    <row r="323" spans="1:12">
      <c r="A323" s="77"/>
      <c r="B323" s="77"/>
      <c r="C323" s="77"/>
      <c r="D323" s="77"/>
      <c r="E323" s="77"/>
      <c r="F323" s="81"/>
      <c r="G323" s="82"/>
      <c r="H323" s="82"/>
      <c r="I323" s="83"/>
      <c r="J323" s="80">
        <f>ROUND(SUM(J321:J322),2)</f>
        <v>78.040000000000006</v>
      </c>
    </row>
    <row r="324" spans="1:12">
      <c r="A324" s="77"/>
      <c r="B324" s="7" t="s">
        <v>662</v>
      </c>
      <c r="C324" s="77"/>
      <c r="D324" s="77"/>
      <c r="E324" s="77"/>
      <c r="F324" s="81"/>
      <c r="G324" s="82"/>
      <c r="H324" s="82"/>
      <c r="I324" s="83"/>
      <c r="J324" s="84"/>
    </row>
    <row r="325" spans="1:12">
      <c r="A325" s="77"/>
      <c r="B325" s="77" t="s">
        <v>1211</v>
      </c>
      <c r="C325" s="77"/>
      <c r="D325" s="77"/>
      <c r="E325" s="77"/>
      <c r="F325" s="81" t="s">
        <v>158</v>
      </c>
      <c r="G325" s="77"/>
      <c r="H325" s="82">
        <v>1</v>
      </c>
      <c r="I325" s="83">
        <v>41.55</v>
      </c>
      <c r="J325" s="84">
        <f>ROUND(H325*I325,2)</f>
        <v>41.55</v>
      </c>
      <c r="K325">
        <v>30</v>
      </c>
    </row>
    <row r="326" spans="1:12">
      <c r="A326" s="77"/>
      <c r="B326" s="77"/>
      <c r="C326" s="77"/>
      <c r="D326" s="77"/>
      <c r="E326" s="77"/>
      <c r="F326" s="77"/>
      <c r="G326" s="77"/>
      <c r="H326" s="82"/>
      <c r="I326" s="83"/>
      <c r="J326" s="80">
        <f>ROUND(SUM(J325:J325),2)</f>
        <v>41.55</v>
      </c>
    </row>
    <row r="327" spans="1:12">
      <c r="A327" s="77"/>
      <c r="B327" s="7" t="s">
        <v>318</v>
      </c>
      <c r="C327" s="77"/>
      <c r="D327" s="77"/>
      <c r="E327" s="77"/>
      <c r="F327" s="77"/>
      <c r="G327" s="77"/>
      <c r="H327" s="82"/>
      <c r="I327" s="83"/>
      <c r="J327" s="77"/>
    </row>
    <row r="328" spans="1:12">
      <c r="A328" s="77"/>
      <c r="B328" s="77" t="s">
        <v>319</v>
      </c>
      <c r="C328" s="77"/>
      <c r="D328" s="77"/>
      <c r="E328" s="77"/>
      <c r="F328" s="81" t="s">
        <v>320</v>
      </c>
      <c r="G328" s="77"/>
      <c r="H328" s="82">
        <v>3</v>
      </c>
      <c r="I328" s="83">
        <f>J323</f>
        <v>78.040000000000006</v>
      </c>
      <c r="J328" s="84">
        <f>ROUND(H328%*I328,2)</f>
        <v>2.34</v>
      </c>
      <c r="K328">
        <v>37</v>
      </c>
    </row>
    <row r="329" spans="1:12">
      <c r="A329" s="77"/>
      <c r="B329" s="77" t="s">
        <v>872</v>
      </c>
      <c r="C329" s="77"/>
      <c r="D329" s="77"/>
      <c r="E329" s="77"/>
      <c r="F329" s="81" t="s">
        <v>873</v>
      </c>
      <c r="G329" s="82">
        <v>1</v>
      </c>
      <c r="H329" s="82">
        <f>ROUND(G329*8/$D$318,4)</f>
        <v>1.6</v>
      </c>
      <c r="I329" s="317">
        <v>10.34</v>
      </c>
      <c r="J329" s="84">
        <f>ROUND(H329*I329,2)</f>
        <v>16.54</v>
      </c>
      <c r="K329">
        <v>39</v>
      </c>
    </row>
    <row r="330" spans="1:12">
      <c r="A330" s="85"/>
      <c r="B330" s="85"/>
      <c r="C330" s="85"/>
      <c r="D330" s="85"/>
      <c r="E330" s="85"/>
      <c r="F330" s="85"/>
      <c r="G330" s="85"/>
      <c r="H330" s="319"/>
      <c r="I330" s="318"/>
      <c r="J330" s="86">
        <f>ROUND(SUM(J328:J329),2)</f>
        <v>18.88</v>
      </c>
    </row>
    <row r="331" spans="1:12">
      <c r="H331" s="9"/>
      <c r="I331" s="10"/>
    </row>
    <row r="332" spans="1:12">
      <c r="A332" s="2" t="s">
        <v>286</v>
      </c>
      <c r="B332" s="2" t="str">
        <f>COMUNICACIONES!A27</f>
        <v>06.02.11</v>
      </c>
      <c r="C332" s="2" t="s">
        <v>1153</v>
      </c>
      <c r="D332" s="2"/>
      <c r="H332" s="9"/>
      <c r="I332" s="10"/>
    </row>
    <row r="333" spans="1:12">
      <c r="A333" s="2" t="s">
        <v>287</v>
      </c>
      <c r="B333" s="2" t="s">
        <v>335</v>
      </c>
      <c r="C333" s="4" t="s">
        <v>289</v>
      </c>
      <c r="D333" s="5">
        <v>4</v>
      </c>
      <c r="E333" s="4" t="s">
        <v>290</v>
      </c>
      <c r="F333" s="5">
        <f>D333</f>
        <v>4</v>
      </c>
      <c r="G333" s="2" t="s">
        <v>291</v>
      </c>
      <c r="H333" s="9"/>
      <c r="I333" s="88" t="s">
        <v>158</v>
      </c>
      <c r="J333" s="6">
        <f>J338+J341+J345</f>
        <v>146.57</v>
      </c>
      <c r="L333" s="2"/>
    </row>
    <row r="334" spans="1:12">
      <c r="A334" s="2" t="s">
        <v>292</v>
      </c>
      <c r="B334" s="2" t="s">
        <v>293</v>
      </c>
      <c r="F334" s="4" t="s">
        <v>127</v>
      </c>
      <c r="G334" s="4" t="s">
        <v>294</v>
      </c>
      <c r="H334" s="314" t="s">
        <v>295</v>
      </c>
      <c r="I334" s="88" t="s">
        <v>296</v>
      </c>
      <c r="J334" s="4" t="s">
        <v>297</v>
      </c>
      <c r="L334" s="2"/>
    </row>
    <row r="335" spans="1:12">
      <c r="B335" s="7" t="s">
        <v>298</v>
      </c>
      <c r="H335" s="9"/>
      <c r="I335" s="10"/>
      <c r="L335" s="2"/>
    </row>
    <row r="336" spans="1:12">
      <c r="B336" t="s">
        <v>301</v>
      </c>
      <c r="F336" s="8" t="s">
        <v>300</v>
      </c>
      <c r="G336" s="9">
        <v>1</v>
      </c>
      <c r="H336" s="9">
        <f>ROUND(G336*8/$D$333,4)</f>
        <v>2</v>
      </c>
      <c r="I336" s="10">
        <v>22.66</v>
      </c>
      <c r="J336" s="84">
        <f>ROUND(H336*I336,2)</f>
        <v>45.32</v>
      </c>
      <c r="K336">
        <v>47</v>
      </c>
      <c r="L336" s="2"/>
    </row>
    <row r="337" spans="1:12">
      <c r="B337" t="s">
        <v>1180</v>
      </c>
      <c r="F337" s="8" t="s">
        <v>300</v>
      </c>
      <c r="G337" s="9">
        <v>1</v>
      </c>
      <c r="H337" s="9">
        <f>ROUND(G337*8/$D$333,4)</f>
        <v>2</v>
      </c>
      <c r="I337" s="10">
        <v>26.11</v>
      </c>
      <c r="J337" s="84">
        <f>ROUND(H337*I337,2)</f>
        <v>52.22</v>
      </c>
      <c r="K337">
        <v>47</v>
      </c>
      <c r="L337" s="2"/>
    </row>
    <row r="338" spans="1:12">
      <c r="F338" s="8"/>
      <c r="G338" s="9"/>
      <c r="H338" s="9"/>
      <c r="I338" s="10"/>
      <c r="J338" s="6">
        <f>ROUND(SUM(J336:J337),2)</f>
        <v>97.54</v>
      </c>
      <c r="L338" s="2"/>
    </row>
    <row r="339" spans="1:12">
      <c r="B339" s="7" t="s">
        <v>662</v>
      </c>
      <c r="F339" s="8"/>
      <c r="G339" s="9"/>
      <c r="H339" s="9"/>
      <c r="I339" s="10"/>
      <c r="J339" s="12"/>
      <c r="L339" s="2"/>
    </row>
    <row r="340" spans="1:12">
      <c r="B340" t="s">
        <v>1212</v>
      </c>
      <c r="F340" s="8" t="s">
        <v>158</v>
      </c>
      <c r="H340" s="9">
        <v>1</v>
      </c>
      <c r="I340" s="10">
        <v>25.42</v>
      </c>
      <c r="J340" s="84">
        <f>ROUND(H340*I340,2)</f>
        <v>25.42</v>
      </c>
      <c r="K340">
        <v>30</v>
      </c>
    </row>
    <row r="341" spans="1:12">
      <c r="H341" s="9"/>
      <c r="I341" s="10"/>
      <c r="J341" s="6">
        <f>ROUND(SUM(J340:J340),2)</f>
        <v>25.42</v>
      </c>
    </row>
    <row r="342" spans="1:12">
      <c r="B342" s="7" t="s">
        <v>318</v>
      </c>
      <c r="H342" s="9"/>
      <c r="I342" s="10"/>
    </row>
    <row r="343" spans="1:12">
      <c r="B343" t="s">
        <v>319</v>
      </c>
      <c r="F343" s="8" t="s">
        <v>320</v>
      </c>
      <c r="H343" s="9">
        <v>3</v>
      </c>
      <c r="I343" s="10">
        <f>J338</f>
        <v>97.54</v>
      </c>
      <c r="J343" s="12">
        <f>ROUND(H343%*I343,2)</f>
        <v>2.93</v>
      </c>
      <c r="K343">
        <v>37</v>
      </c>
    </row>
    <row r="344" spans="1:12">
      <c r="B344" t="s">
        <v>872</v>
      </c>
      <c r="F344" s="8" t="s">
        <v>873</v>
      </c>
      <c r="G344" s="9">
        <v>1</v>
      </c>
      <c r="H344" s="9">
        <f>ROUND(G344*8/$D$333,4)</f>
        <v>2</v>
      </c>
      <c r="I344" s="308">
        <v>10.34</v>
      </c>
      <c r="J344" s="84">
        <f>ROUND(H344*I344,2)</f>
        <v>20.68</v>
      </c>
      <c r="K344">
        <v>39</v>
      </c>
    </row>
    <row r="345" spans="1:12">
      <c r="A345" s="14"/>
      <c r="B345" s="14"/>
      <c r="C345" s="14"/>
      <c r="D345" s="14"/>
      <c r="E345" s="14"/>
      <c r="F345" s="14"/>
      <c r="G345" s="14"/>
      <c r="H345" s="45"/>
      <c r="I345" s="15"/>
      <c r="J345" s="16">
        <f>ROUND(SUM(J343:J344),2)</f>
        <v>23.61</v>
      </c>
    </row>
    <row r="347" spans="1:12">
      <c r="A347" s="2" t="s">
        <v>286</v>
      </c>
      <c r="B347" s="2" t="str">
        <f>COMUNICACIONES!A28</f>
        <v>06.02.12</v>
      </c>
      <c r="C347" s="2" t="s">
        <v>1213</v>
      </c>
      <c r="D347" s="2"/>
    </row>
    <row r="348" spans="1:12">
      <c r="A348" s="2" t="s">
        <v>287</v>
      </c>
      <c r="B348" s="2" t="s">
        <v>335</v>
      </c>
      <c r="C348" s="4" t="s">
        <v>289</v>
      </c>
      <c r="D348" s="5">
        <v>4</v>
      </c>
      <c r="E348" s="4" t="s">
        <v>290</v>
      </c>
      <c r="F348" s="5">
        <f>D348</f>
        <v>4</v>
      </c>
      <c r="G348" s="2" t="s">
        <v>291</v>
      </c>
      <c r="I348" s="4" t="s">
        <v>158</v>
      </c>
      <c r="J348" s="6">
        <f>J353+J356+J360</f>
        <v>165.76999999999998</v>
      </c>
    </row>
    <row r="349" spans="1:12">
      <c r="A349" s="2" t="s">
        <v>292</v>
      </c>
      <c r="B349" s="2" t="s">
        <v>293</v>
      </c>
      <c r="F349" s="4" t="s">
        <v>127</v>
      </c>
      <c r="G349" s="4" t="s">
        <v>294</v>
      </c>
      <c r="H349" s="4" t="s">
        <v>295</v>
      </c>
      <c r="I349" s="4" t="s">
        <v>296</v>
      </c>
      <c r="J349" s="4" t="s">
        <v>297</v>
      </c>
    </row>
    <row r="350" spans="1:12">
      <c r="B350" s="7" t="s">
        <v>298</v>
      </c>
    </row>
    <row r="351" spans="1:12">
      <c r="B351" t="s">
        <v>301</v>
      </c>
      <c r="F351" s="8" t="s">
        <v>300</v>
      </c>
      <c r="G351" s="9">
        <v>1</v>
      </c>
      <c r="H351" s="9">
        <f>ROUND(G351*8/$D$348,4)</f>
        <v>2</v>
      </c>
      <c r="I351" s="10">
        <v>22.66</v>
      </c>
      <c r="J351" s="12">
        <f>ROUND(H351*I351,2)</f>
        <v>45.32</v>
      </c>
      <c r="K351">
        <v>47</v>
      </c>
    </row>
    <row r="352" spans="1:12">
      <c r="B352" t="s">
        <v>1180</v>
      </c>
      <c r="F352" s="8" t="s">
        <v>300</v>
      </c>
      <c r="G352" s="9">
        <v>1</v>
      </c>
      <c r="H352" s="9">
        <f>ROUND(G352*8/$D$348,4)</f>
        <v>2</v>
      </c>
      <c r="I352" s="10">
        <v>26.11</v>
      </c>
      <c r="J352" s="12">
        <f>ROUND(H352*I352,2)</f>
        <v>52.22</v>
      </c>
      <c r="K352">
        <v>47</v>
      </c>
    </row>
    <row r="353" spans="1:11">
      <c r="F353" s="8"/>
      <c r="G353" s="9"/>
      <c r="H353" s="9"/>
      <c r="I353" s="10"/>
      <c r="J353" s="6">
        <f>ROUND(SUM(J351:J352),2)</f>
        <v>97.54</v>
      </c>
    </row>
    <row r="354" spans="1:11">
      <c r="B354" s="7" t="s">
        <v>662</v>
      </c>
      <c r="F354" s="8"/>
      <c r="G354" s="9"/>
      <c r="H354" s="9"/>
      <c r="I354" s="10"/>
      <c r="J354" s="12"/>
    </row>
    <row r="355" spans="1:11">
      <c r="B355" t="s">
        <v>1214</v>
      </c>
      <c r="F355" s="8" t="s">
        <v>158</v>
      </c>
      <c r="H355" s="9">
        <v>1</v>
      </c>
      <c r="I355" s="10">
        <v>44.62</v>
      </c>
      <c r="J355" s="12">
        <f>ROUND(H355*I355,2)</f>
        <v>44.62</v>
      </c>
      <c r="K355">
        <v>30</v>
      </c>
    </row>
    <row r="356" spans="1:11">
      <c r="H356" s="9"/>
      <c r="I356" s="10"/>
      <c r="J356" s="6">
        <f>ROUND(SUM(J355:J355),2)</f>
        <v>44.62</v>
      </c>
    </row>
    <row r="357" spans="1:11">
      <c r="B357" s="7" t="s">
        <v>318</v>
      </c>
      <c r="H357" s="9"/>
      <c r="I357" s="10"/>
    </row>
    <row r="358" spans="1:11">
      <c r="B358" t="s">
        <v>319</v>
      </c>
      <c r="F358" s="8" t="s">
        <v>320</v>
      </c>
      <c r="H358" s="9">
        <v>3</v>
      </c>
      <c r="I358" s="10">
        <f>J353</f>
        <v>97.54</v>
      </c>
      <c r="J358" s="12">
        <f>ROUND(H358%*I358,2)</f>
        <v>2.93</v>
      </c>
      <c r="K358">
        <v>37</v>
      </c>
    </row>
    <row r="359" spans="1:11">
      <c r="B359" t="s">
        <v>872</v>
      </c>
      <c r="F359" s="8" t="s">
        <v>873</v>
      </c>
      <c r="G359" s="9">
        <v>1</v>
      </c>
      <c r="H359" s="9">
        <f>ROUND(G359*8/$D$348,4)</f>
        <v>2</v>
      </c>
      <c r="I359" s="308">
        <v>10.34</v>
      </c>
      <c r="J359" s="12">
        <f>ROUND(H359*I359,2)</f>
        <v>20.68</v>
      </c>
      <c r="K359">
        <v>39</v>
      </c>
    </row>
    <row r="360" spans="1:11">
      <c r="A360" s="14"/>
      <c r="B360" s="14"/>
      <c r="C360" s="14"/>
      <c r="D360" s="14"/>
      <c r="E360" s="14"/>
      <c r="F360" s="14"/>
      <c r="G360" s="14"/>
      <c r="H360" s="45"/>
      <c r="I360" s="310"/>
      <c r="J360" s="16">
        <f>ROUND(SUM(J358:J359),2)</f>
        <v>23.61</v>
      </c>
    </row>
    <row r="361" spans="1:11">
      <c r="H361" s="9"/>
      <c r="I361" s="10"/>
    </row>
    <row r="362" spans="1:11">
      <c r="A362" s="2" t="s">
        <v>286</v>
      </c>
      <c r="B362" s="2" t="str">
        <f>COMUNICACIONES!A29</f>
        <v>06.02.13</v>
      </c>
      <c r="C362" s="2" t="s">
        <v>1156</v>
      </c>
      <c r="D362" s="2"/>
      <c r="H362" s="9"/>
      <c r="I362" s="10"/>
    </row>
    <row r="363" spans="1:11">
      <c r="A363" s="2" t="s">
        <v>287</v>
      </c>
      <c r="B363" s="2" t="s">
        <v>335</v>
      </c>
      <c r="C363" s="4" t="s">
        <v>289</v>
      </c>
      <c r="D363" s="5">
        <v>2</v>
      </c>
      <c r="E363" s="4" t="s">
        <v>290</v>
      </c>
      <c r="F363" s="5">
        <f>D363</f>
        <v>2</v>
      </c>
      <c r="G363" s="2" t="s">
        <v>291</v>
      </c>
      <c r="H363" s="9"/>
      <c r="I363" s="88" t="s">
        <v>158</v>
      </c>
      <c r="J363" s="6">
        <f>J368+J371+J374</f>
        <v>6296.12</v>
      </c>
    </row>
    <row r="364" spans="1:11">
      <c r="A364" s="2" t="s">
        <v>292</v>
      </c>
      <c r="B364" s="2" t="s">
        <v>293</v>
      </c>
      <c r="F364" s="4" t="s">
        <v>127</v>
      </c>
      <c r="G364" s="4" t="s">
        <v>294</v>
      </c>
      <c r="H364" s="314" t="s">
        <v>295</v>
      </c>
      <c r="I364" s="88" t="s">
        <v>296</v>
      </c>
      <c r="J364" s="4" t="s">
        <v>297</v>
      </c>
    </row>
    <row r="365" spans="1:11">
      <c r="B365" s="7" t="s">
        <v>298</v>
      </c>
      <c r="H365" s="9"/>
      <c r="I365" s="10"/>
    </row>
    <row r="366" spans="1:11">
      <c r="B366" t="s">
        <v>301</v>
      </c>
      <c r="F366" s="8" t="s">
        <v>300</v>
      </c>
      <c r="G366" s="9">
        <v>1</v>
      </c>
      <c r="H366" s="9">
        <f>ROUND(G366*8/$D$363,2)</f>
        <v>4</v>
      </c>
      <c r="I366" s="10">
        <v>22.66</v>
      </c>
      <c r="J366" s="12">
        <f>ROUND(H366*I366,2)</f>
        <v>90.64</v>
      </c>
      <c r="K366">
        <v>47</v>
      </c>
    </row>
    <row r="367" spans="1:11">
      <c r="B367" t="s">
        <v>1180</v>
      </c>
      <c r="F367" s="8" t="s">
        <v>300</v>
      </c>
      <c r="G367" s="9">
        <v>1</v>
      </c>
      <c r="H367" s="9">
        <f>ROUND(G367*8/$D$363,2)</f>
        <v>4</v>
      </c>
      <c r="I367" s="10">
        <v>26.11</v>
      </c>
      <c r="J367" s="12">
        <f>ROUND(H367*I367,2)</f>
        <v>104.44</v>
      </c>
      <c r="K367">
        <v>47</v>
      </c>
    </row>
    <row r="368" spans="1:11">
      <c r="F368" s="8"/>
      <c r="G368" s="9"/>
      <c r="H368" s="9"/>
      <c r="I368" s="10"/>
      <c r="J368" s="6">
        <f>ROUND(SUM(J366:J367),2)</f>
        <v>195.08</v>
      </c>
    </row>
    <row r="369" spans="1:11">
      <c r="B369" s="7" t="s">
        <v>662</v>
      </c>
      <c r="F369" s="8"/>
      <c r="G369" s="9"/>
      <c r="H369" s="9"/>
      <c r="I369" s="10"/>
      <c r="J369" s="12"/>
    </row>
    <row r="370" spans="1:11">
      <c r="B370" t="s">
        <v>1215</v>
      </c>
      <c r="F370" s="8" t="s">
        <v>158</v>
      </c>
      <c r="H370" s="9">
        <v>1</v>
      </c>
      <c r="I370" s="10">
        <v>6095.19</v>
      </c>
      <c r="J370" s="12">
        <f>ROUND(H370*I370,2)</f>
        <v>6095.19</v>
      </c>
      <c r="K370">
        <v>30</v>
      </c>
    </row>
    <row r="371" spans="1:11">
      <c r="H371" s="9"/>
      <c r="I371" s="10"/>
      <c r="J371" s="6">
        <f>ROUND(SUM(J370),2)</f>
        <v>6095.19</v>
      </c>
    </row>
    <row r="372" spans="1:11">
      <c r="B372" s="7" t="s">
        <v>318</v>
      </c>
      <c r="H372" s="9"/>
      <c r="I372" s="10"/>
    </row>
    <row r="373" spans="1:11">
      <c r="B373" t="s">
        <v>319</v>
      </c>
      <c r="F373" s="8" t="s">
        <v>320</v>
      </c>
      <c r="H373" s="9">
        <v>3</v>
      </c>
      <c r="I373" s="10">
        <f>J368</f>
        <v>195.08</v>
      </c>
      <c r="J373" s="12">
        <f>ROUND(H373%*I373,2)</f>
        <v>5.85</v>
      </c>
      <c r="K373">
        <v>37</v>
      </c>
    </row>
    <row r="374" spans="1:11">
      <c r="A374" s="14"/>
      <c r="B374" s="14"/>
      <c r="C374" s="14"/>
      <c r="D374" s="14"/>
      <c r="E374" s="14"/>
      <c r="F374" s="14"/>
      <c r="G374" s="14"/>
      <c r="H374" s="45"/>
      <c r="I374" s="310"/>
      <c r="J374" s="16">
        <f>ROUND(SUM(J373:J373),2)</f>
        <v>5.85</v>
      </c>
    </row>
    <row r="376" spans="1:11">
      <c r="A376" s="2" t="s">
        <v>286</v>
      </c>
      <c r="B376" s="2" t="str">
        <f>COMUNICACIONES!A30</f>
        <v>06.02.14</v>
      </c>
      <c r="C376" s="2" t="s">
        <v>1158</v>
      </c>
      <c r="D376" s="2"/>
    </row>
    <row r="377" spans="1:11">
      <c r="A377" s="2" t="s">
        <v>287</v>
      </c>
      <c r="B377" s="2" t="s">
        <v>335</v>
      </c>
      <c r="C377" s="4" t="s">
        <v>289</v>
      </c>
      <c r="D377" s="5">
        <v>2</v>
      </c>
      <c r="E377" s="4" t="s">
        <v>290</v>
      </c>
      <c r="F377" s="5">
        <f>D377</f>
        <v>2</v>
      </c>
      <c r="G377" s="2" t="s">
        <v>291</v>
      </c>
      <c r="I377" s="4" t="s">
        <v>158</v>
      </c>
      <c r="J377" s="6">
        <f>J382+J385+J388</f>
        <v>8654.52</v>
      </c>
    </row>
    <row r="378" spans="1:11">
      <c r="A378" s="2" t="s">
        <v>292</v>
      </c>
      <c r="B378" s="2" t="s">
        <v>293</v>
      </c>
      <c r="F378" s="4" t="s">
        <v>127</v>
      </c>
      <c r="G378" s="4" t="s">
        <v>294</v>
      </c>
      <c r="H378" s="4" t="s">
        <v>295</v>
      </c>
      <c r="I378" s="4" t="s">
        <v>296</v>
      </c>
      <c r="J378" s="4" t="s">
        <v>297</v>
      </c>
    </row>
    <row r="379" spans="1:11">
      <c r="B379" s="7" t="s">
        <v>298</v>
      </c>
    </row>
    <row r="380" spans="1:11">
      <c r="B380" t="s">
        <v>301</v>
      </c>
      <c r="F380" s="8" t="s">
        <v>300</v>
      </c>
      <c r="G380" s="9">
        <v>1</v>
      </c>
      <c r="H380" s="9">
        <f>ROUND(G380*8/$D$377,4)</f>
        <v>4</v>
      </c>
      <c r="I380" s="10">
        <v>22.66</v>
      </c>
      <c r="J380" s="12">
        <f>ROUND(H380*I380,2)</f>
        <v>90.64</v>
      </c>
      <c r="K380">
        <v>47</v>
      </c>
    </row>
    <row r="381" spans="1:11">
      <c r="B381" t="s">
        <v>1180</v>
      </c>
      <c r="F381" s="8" t="s">
        <v>300</v>
      </c>
      <c r="G381" s="9">
        <v>1</v>
      </c>
      <c r="H381" s="9">
        <f>ROUND(G381*8/$D$377,4)</f>
        <v>4</v>
      </c>
      <c r="I381" s="10">
        <v>26.11</v>
      </c>
      <c r="J381" s="12">
        <f>ROUND(H381*I381,2)</f>
        <v>104.44</v>
      </c>
      <c r="K381">
        <v>47</v>
      </c>
    </row>
    <row r="382" spans="1:11">
      <c r="F382" s="8"/>
      <c r="G382" s="9"/>
      <c r="H382" s="9"/>
      <c r="I382" s="10"/>
      <c r="J382" s="6">
        <f>ROUND(SUM(J380:J381),2)</f>
        <v>195.08</v>
      </c>
    </row>
    <row r="383" spans="1:11">
      <c r="B383" s="7" t="s">
        <v>662</v>
      </c>
      <c r="F383" s="8"/>
      <c r="G383" s="9"/>
      <c r="H383" s="9"/>
      <c r="I383" s="10"/>
      <c r="J383" s="12"/>
    </row>
    <row r="384" spans="1:11">
      <c r="B384" t="s">
        <v>1216</v>
      </c>
      <c r="F384" s="8" t="s">
        <v>158</v>
      </c>
      <c r="H384" s="9">
        <v>1</v>
      </c>
      <c r="I384" s="10">
        <v>8453.59</v>
      </c>
      <c r="J384" s="12">
        <f>ROUND(H384*I384,2)</f>
        <v>8453.59</v>
      </c>
      <c r="K384">
        <v>30</v>
      </c>
    </row>
    <row r="385" spans="1:12">
      <c r="H385" s="9"/>
      <c r="I385" s="10"/>
      <c r="J385" s="6">
        <f>ROUND(SUM(J384:J384),2)</f>
        <v>8453.59</v>
      </c>
    </row>
    <row r="386" spans="1:12">
      <c r="B386" s="7" t="s">
        <v>318</v>
      </c>
      <c r="H386" s="9"/>
      <c r="I386" s="10"/>
    </row>
    <row r="387" spans="1:12">
      <c r="B387" t="s">
        <v>319</v>
      </c>
      <c r="F387" s="8" t="s">
        <v>320</v>
      </c>
      <c r="H387" s="9">
        <v>3</v>
      </c>
      <c r="I387" s="10">
        <f>J382</f>
        <v>195.08</v>
      </c>
      <c r="J387" s="12">
        <f>ROUND(H387%*I387,2)</f>
        <v>5.85</v>
      </c>
      <c r="K387">
        <v>37</v>
      </c>
    </row>
    <row r="388" spans="1:12">
      <c r="A388" s="14"/>
      <c r="B388" s="14"/>
      <c r="C388" s="14"/>
      <c r="D388" s="14"/>
      <c r="E388" s="14"/>
      <c r="F388" s="14"/>
      <c r="G388" s="14"/>
      <c r="H388" s="45"/>
      <c r="I388" s="310"/>
      <c r="J388" s="16">
        <f>ROUND(SUM(J387:J387),2)</f>
        <v>5.85</v>
      </c>
    </row>
    <row r="389" spans="1:12">
      <c r="H389" s="9"/>
      <c r="I389" s="10"/>
    </row>
    <row r="390" spans="1:12">
      <c r="A390" s="2" t="s">
        <v>286</v>
      </c>
      <c r="B390" s="2" t="str">
        <f>COMUNICACIONES!A31</f>
        <v>06.02.15</v>
      </c>
      <c r="C390" s="2" t="s">
        <v>1160</v>
      </c>
      <c r="D390" s="2"/>
      <c r="H390" s="9"/>
      <c r="I390" s="10"/>
    </row>
    <row r="391" spans="1:12">
      <c r="A391" s="2" t="s">
        <v>287</v>
      </c>
      <c r="B391" s="2" t="s">
        <v>335</v>
      </c>
      <c r="C391" s="4" t="s">
        <v>289</v>
      </c>
      <c r="D391" s="5">
        <v>2</v>
      </c>
      <c r="E391" s="4" t="s">
        <v>290</v>
      </c>
      <c r="F391" s="5">
        <f>D391</f>
        <v>2</v>
      </c>
      <c r="G391" s="2" t="s">
        <v>291</v>
      </c>
      <c r="H391" s="9"/>
      <c r="I391" s="88" t="s">
        <v>158</v>
      </c>
      <c r="J391" s="6">
        <f>J396+J402+J405</f>
        <v>9533.57</v>
      </c>
    </row>
    <row r="392" spans="1:12">
      <c r="A392" s="2" t="s">
        <v>292</v>
      </c>
      <c r="B392" s="2" t="s">
        <v>293</v>
      </c>
      <c r="F392" s="4" t="s">
        <v>127</v>
      </c>
      <c r="G392" s="4" t="s">
        <v>294</v>
      </c>
      <c r="H392" s="314" t="s">
        <v>295</v>
      </c>
      <c r="I392" s="88" t="s">
        <v>296</v>
      </c>
      <c r="J392" s="4" t="s">
        <v>297</v>
      </c>
    </row>
    <row r="393" spans="1:12">
      <c r="B393" s="7" t="s">
        <v>298</v>
      </c>
      <c r="H393" s="9"/>
      <c r="I393" s="10"/>
    </row>
    <row r="394" spans="1:12">
      <c r="B394" t="s">
        <v>301</v>
      </c>
      <c r="F394" s="8" t="s">
        <v>300</v>
      </c>
      <c r="G394" s="9">
        <v>1</v>
      </c>
      <c r="H394" s="9">
        <f>ROUND(G394*8/$D$391,4)</f>
        <v>4</v>
      </c>
      <c r="I394" s="10">
        <v>22.66</v>
      </c>
      <c r="J394" s="12">
        <f>ROUND(H394*I394,2)</f>
        <v>90.64</v>
      </c>
      <c r="K394">
        <v>47</v>
      </c>
    </row>
    <row r="395" spans="1:12">
      <c r="B395" t="s">
        <v>1180</v>
      </c>
      <c r="F395" s="8" t="s">
        <v>300</v>
      </c>
      <c r="G395" s="9">
        <v>1</v>
      </c>
      <c r="H395" s="9">
        <f>ROUND(G395*8/$D$391,4)</f>
        <v>4</v>
      </c>
      <c r="I395" s="10">
        <v>26.11</v>
      </c>
      <c r="J395" s="12">
        <f>ROUND(H395*I395,2)</f>
        <v>104.44</v>
      </c>
      <c r="K395">
        <v>47</v>
      </c>
    </row>
    <row r="396" spans="1:12">
      <c r="F396" s="8"/>
      <c r="G396" s="9"/>
      <c r="H396" s="9"/>
      <c r="I396" s="10"/>
      <c r="J396" s="6">
        <f>ROUND(SUM(J394:J395),2)</f>
        <v>195.08</v>
      </c>
    </row>
    <row r="397" spans="1:12">
      <c r="B397" s="7" t="s">
        <v>662</v>
      </c>
      <c r="F397" s="8"/>
      <c r="G397" s="9"/>
      <c r="H397" s="9"/>
      <c r="I397" s="10"/>
      <c r="J397" s="12"/>
    </row>
    <row r="398" spans="1:12">
      <c r="B398" t="s">
        <v>1217</v>
      </c>
      <c r="F398" s="8" t="s">
        <v>158</v>
      </c>
      <c r="H398" s="9">
        <v>7</v>
      </c>
      <c r="I398" s="10">
        <v>213.76</v>
      </c>
      <c r="J398" s="12">
        <f>ROUND(H398*I398,2)</f>
        <v>1496.32</v>
      </c>
      <c r="K398">
        <v>30</v>
      </c>
      <c r="L398" s="2"/>
    </row>
    <row r="399" spans="1:12">
      <c r="B399" t="s">
        <v>1218</v>
      </c>
      <c r="F399" s="8" t="s">
        <v>158</v>
      </c>
      <c r="H399" s="9">
        <v>7</v>
      </c>
      <c r="I399" s="10">
        <v>213.76</v>
      </c>
      <c r="J399" s="12">
        <f>ROUND(H399*I399,2)</f>
        <v>1496.32</v>
      </c>
      <c r="K399">
        <v>30</v>
      </c>
      <c r="L399" s="2"/>
    </row>
    <row r="400" spans="1:12">
      <c r="B400" t="s">
        <v>1219</v>
      </c>
      <c r="F400" s="8" t="s">
        <v>158</v>
      </c>
      <c r="H400" s="9">
        <v>11</v>
      </c>
      <c r="I400" s="10">
        <v>340</v>
      </c>
      <c r="J400" s="12">
        <f>ROUND(H400*I400,2)</f>
        <v>3740</v>
      </c>
      <c r="K400">
        <v>30</v>
      </c>
      <c r="L400" s="2"/>
    </row>
    <row r="401" spans="1:12">
      <c r="B401" t="s">
        <v>1220</v>
      </c>
      <c r="F401" s="8" t="s">
        <v>372</v>
      </c>
      <c r="H401" s="9">
        <v>4</v>
      </c>
      <c r="I401" s="10">
        <v>650</v>
      </c>
      <c r="J401" s="12">
        <f>ROUND(H401*I401,2)</f>
        <v>2600</v>
      </c>
      <c r="K401">
        <v>30</v>
      </c>
      <c r="L401" s="2"/>
    </row>
    <row r="402" spans="1:12">
      <c r="H402" s="9"/>
      <c r="I402" s="10"/>
      <c r="J402" s="6">
        <f>ROUND(SUM(J398:J401),2)</f>
        <v>9332.64</v>
      </c>
      <c r="L402" s="2"/>
    </row>
    <row r="403" spans="1:12">
      <c r="B403" s="7" t="s">
        <v>318</v>
      </c>
      <c r="H403" s="9"/>
      <c r="I403" s="10"/>
    </row>
    <row r="404" spans="1:12">
      <c r="B404" t="s">
        <v>319</v>
      </c>
      <c r="F404" s="8" t="s">
        <v>320</v>
      </c>
      <c r="H404" s="9">
        <v>3</v>
      </c>
      <c r="I404" s="10">
        <f>J396</f>
        <v>195.08</v>
      </c>
      <c r="J404" s="12">
        <f>ROUND(H404%*I404,2)</f>
        <v>5.85</v>
      </c>
      <c r="K404">
        <v>37</v>
      </c>
    </row>
    <row r="405" spans="1:12">
      <c r="A405" s="14"/>
      <c r="B405" s="14"/>
      <c r="C405" s="14"/>
      <c r="D405" s="14"/>
      <c r="E405" s="14"/>
      <c r="F405" s="14"/>
      <c r="G405" s="14"/>
      <c r="H405" s="45"/>
      <c r="I405" s="15"/>
      <c r="J405" s="16">
        <f>ROUND(SUM(J404:J404),2)</f>
        <v>5.85</v>
      </c>
    </row>
    <row r="406" spans="1:12">
      <c r="H406" s="9"/>
    </row>
    <row r="407" spans="1:12">
      <c r="A407" s="2" t="s">
        <v>286</v>
      </c>
      <c r="B407" s="2" t="str">
        <f>COMUNICACIONES!A33</f>
        <v>06.03.01</v>
      </c>
      <c r="C407" s="2" t="s">
        <v>1163</v>
      </c>
      <c r="D407" s="2"/>
      <c r="H407" s="9"/>
    </row>
    <row r="408" spans="1:12">
      <c r="A408" s="2" t="s">
        <v>287</v>
      </c>
      <c r="B408" s="2" t="s">
        <v>335</v>
      </c>
      <c r="C408" s="4" t="s">
        <v>289</v>
      </c>
      <c r="D408" s="5">
        <v>1</v>
      </c>
      <c r="E408" s="4" t="s">
        <v>290</v>
      </c>
      <c r="F408" s="5">
        <f>D408</f>
        <v>1</v>
      </c>
      <c r="G408" s="2" t="s">
        <v>291</v>
      </c>
      <c r="H408" s="9"/>
      <c r="I408" s="4" t="s">
        <v>158</v>
      </c>
      <c r="J408" s="6">
        <f>J413+J416+J419</f>
        <v>8346.11</v>
      </c>
    </row>
    <row r="409" spans="1:12">
      <c r="A409" s="2" t="s">
        <v>292</v>
      </c>
      <c r="B409" s="2" t="s">
        <v>293</v>
      </c>
      <c r="F409" s="4" t="s">
        <v>127</v>
      </c>
      <c r="G409" s="4" t="s">
        <v>294</v>
      </c>
      <c r="H409" s="314" t="s">
        <v>295</v>
      </c>
      <c r="I409" s="4" t="s">
        <v>296</v>
      </c>
      <c r="J409" s="4" t="s">
        <v>297</v>
      </c>
    </row>
    <row r="410" spans="1:12">
      <c r="B410" s="7" t="s">
        <v>298</v>
      </c>
      <c r="H410" s="9"/>
    </row>
    <row r="411" spans="1:12">
      <c r="B411" t="s">
        <v>301</v>
      </c>
      <c r="F411" s="8" t="s">
        <v>300</v>
      </c>
      <c r="G411" s="9">
        <v>2</v>
      </c>
      <c r="H411" s="9">
        <f>ROUND(G411*8/$D$408,4)</f>
        <v>16</v>
      </c>
      <c r="I411" s="10">
        <v>22.66</v>
      </c>
      <c r="J411" s="12">
        <f>ROUND(H411*I411,2)</f>
        <v>362.56</v>
      </c>
      <c r="K411">
        <v>47</v>
      </c>
    </row>
    <row r="412" spans="1:12">
      <c r="B412" t="s">
        <v>1180</v>
      </c>
      <c r="F412" s="8" t="s">
        <v>300</v>
      </c>
      <c r="G412" s="9">
        <v>2</v>
      </c>
      <c r="H412" s="9">
        <f>ROUND(G412*8/$D$408,4)</f>
        <v>16</v>
      </c>
      <c r="I412" s="10">
        <v>26.11</v>
      </c>
      <c r="J412" s="12">
        <f>ROUND(H412*I412,2)</f>
        <v>417.76</v>
      </c>
      <c r="K412">
        <v>47</v>
      </c>
    </row>
    <row r="413" spans="1:12">
      <c r="F413" s="8"/>
      <c r="G413" s="9"/>
      <c r="H413" s="9"/>
      <c r="I413" s="10"/>
      <c r="J413" s="6">
        <f>ROUND(SUM(J411:J412),2)</f>
        <v>780.32</v>
      </c>
    </row>
    <row r="414" spans="1:12">
      <c r="B414" s="7" t="s">
        <v>662</v>
      </c>
      <c r="F414" s="8"/>
      <c r="G414" s="9"/>
      <c r="H414" s="9"/>
      <c r="I414" s="10"/>
      <c r="J414" s="12"/>
    </row>
    <row r="415" spans="1:12">
      <c r="B415" t="s">
        <v>1221</v>
      </c>
      <c r="F415" s="8" t="s">
        <v>158</v>
      </c>
      <c r="H415" s="9">
        <v>1</v>
      </c>
      <c r="I415" s="10">
        <v>7542.38</v>
      </c>
      <c r="J415" s="12">
        <f>ROUND(H415*I415,2)</f>
        <v>7542.38</v>
      </c>
      <c r="K415">
        <v>30</v>
      </c>
    </row>
    <row r="416" spans="1:12">
      <c r="H416" s="9"/>
      <c r="I416" s="10"/>
      <c r="J416" s="6">
        <f>ROUND(SUM(J415:J415),2)</f>
        <v>7542.38</v>
      </c>
    </row>
    <row r="417" spans="1:11">
      <c r="B417" s="7" t="s">
        <v>318</v>
      </c>
      <c r="H417" s="9"/>
      <c r="I417" s="10"/>
    </row>
    <row r="418" spans="1:11">
      <c r="B418" t="s">
        <v>319</v>
      </c>
      <c r="F418" s="8" t="s">
        <v>320</v>
      </c>
      <c r="H418" s="9">
        <v>3</v>
      </c>
      <c r="I418" s="10">
        <f>J413</f>
        <v>780.32</v>
      </c>
      <c r="J418" s="12">
        <f>ROUND(H418%*I418,2)</f>
        <v>23.41</v>
      </c>
      <c r="K418">
        <v>37</v>
      </c>
    </row>
    <row r="419" spans="1:11">
      <c r="A419" s="14"/>
      <c r="B419" s="14"/>
      <c r="C419" s="14"/>
      <c r="D419" s="14"/>
      <c r="E419" s="14"/>
      <c r="F419" s="14"/>
      <c r="G419" s="14"/>
      <c r="H419" s="45"/>
      <c r="I419" s="310"/>
      <c r="J419" s="16">
        <f>ROUND(SUM(J418:J418),2)</f>
        <v>23.41</v>
      </c>
    </row>
    <row r="420" spans="1:11">
      <c r="H420" s="9"/>
      <c r="I420" s="10"/>
    </row>
    <row r="421" spans="1:11">
      <c r="A421" s="2" t="s">
        <v>286</v>
      </c>
      <c r="B421" s="2" t="str">
        <f>COMUNICACIONES!A34</f>
        <v>06.03.02</v>
      </c>
      <c r="C421" s="2" t="s">
        <v>1165</v>
      </c>
      <c r="D421" s="2"/>
      <c r="H421" s="9"/>
      <c r="I421" s="10"/>
    </row>
    <row r="422" spans="1:11">
      <c r="A422" s="2" t="s">
        <v>287</v>
      </c>
      <c r="B422" s="2" t="s">
        <v>335</v>
      </c>
      <c r="C422" s="4" t="s">
        <v>289</v>
      </c>
      <c r="D422" s="5">
        <v>2</v>
      </c>
      <c r="E422" s="4" t="s">
        <v>290</v>
      </c>
      <c r="F422" s="5">
        <f>D422</f>
        <v>2</v>
      </c>
      <c r="G422" s="2" t="s">
        <v>291</v>
      </c>
      <c r="H422" s="9"/>
      <c r="I422" s="88" t="s">
        <v>158</v>
      </c>
      <c r="J422" s="6">
        <f>J427+J433+J437</f>
        <v>670.7700000000001</v>
      </c>
    </row>
    <row r="423" spans="1:11">
      <c r="A423" s="2" t="s">
        <v>292</v>
      </c>
      <c r="B423" s="2" t="s">
        <v>293</v>
      </c>
      <c r="F423" s="4" t="s">
        <v>127</v>
      </c>
      <c r="G423" s="4" t="s">
        <v>294</v>
      </c>
      <c r="H423" s="314" t="s">
        <v>295</v>
      </c>
      <c r="I423" s="88" t="s">
        <v>296</v>
      </c>
      <c r="J423" s="4" t="s">
        <v>297</v>
      </c>
    </row>
    <row r="424" spans="1:11">
      <c r="B424" s="7" t="s">
        <v>298</v>
      </c>
      <c r="H424" s="9"/>
      <c r="I424" s="10"/>
    </row>
    <row r="425" spans="1:11">
      <c r="B425" t="s">
        <v>301</v>
      </c>
      <c r="F425" s="8" t="s">
        <v>300</v>
      </c>
      <c r="G425" s="9">
        <v>1</v>
      </c>
      <c r="H425" s="9">
        <f>ROUND(G425*8/$D$422,4)</f>
        <v>4</v>
      </c>
      <c r="I425" s="10">
        <v>22.66</v>
      </c>
      <c r="J425" s="12">
        <f>ROUND(H425*I425,2)</f>
        <v>90.64</v>
      </c>
      <c r="K425">
        <v>47</v>
      </c>
    </row>
    <row r="426" spans="1:11">
      <c r="B426" t="s">
        <v>1180</v>
      </c>
      <c r="F426" s="8" t="s">
        <v>300</v>
      </c>
      <c r="G426" s="9">
        <v>1</v>
      </c>
      <c r="H426" s="9">
        <f>ROUND(G426*8/$D$422,4)</f>
        <v>4</v>
      </c>
      <c r="I426" s="10">
        <v>26.11</v>
      </c>
      <c r="J426" s="12">
        <f>ROUND(H426*I426,2)</f>
        <v>104.44</v>
      </c>
      <c r="K426">
        <v>47</v>
      </c>
    </row>
    <row r="427" spans="1:11">
      <c r="F427" s="8"/>
      <c r="G427" s="9"/>
      <c r="H427" s="9"/>
      <c r="I427" s="10"/>
      <c r="J427" s="6">
        <f>ROUND(SUM(J425:J426),2)</f>
        <v>195.08</v>
      </c>
    </row>
    <row r="428" spans="1:11">
      <c r="B428" s="7" t="s">
        <v>662</v>
      </c>
      <c r="F428" s="8"/>
      <c r="G428" s="9"/>
      <c r="H428" s="9"/>
      <c r="I428" s="10"/>
      <c r="J428" s="12"/>
    </row>
    <row r="429" spans="1:11">
      <c r="B429" t="s">
        <v>1222</v>
      </c>
      <c r="F429" s="8" t="s">
        <v>158</v>
      </c>
      <c r="H429" s="9">
        <v>1</v>
      </c>
      <c r="I429" s="10">
        <v>85</v>
      </c>
      <c r="J429" s="12">
        <f>ROUND(H429*I429,2)</f>
        <v>85</v>
      </c>
      <c r="K429">
        <v>30</v>
      </c>
    </row>
    <row r="430" spans="1:11">
      <c r="B430" t="s">
        <v>1223</v>
      </c>
      <c r="F430" s="8" t="s">
        <v>158</v>
      </c>
      <c r="H430" s="9">
        <v>1</v>
      </c>
      <c r="I430" s="10">
        <v>317.48</v>
      </c>
      <c r="J430" s="12">
        <f>ROUND(H430*I430,2)</f>
        <v>317.48</v>
      </c>
      <c r="K430">
        <v>30</v>
      </c>
    </row>
    <row r="431" spans="1:11">
      <c r="B431" t="s">
        <v>1224</v>
      </c>
      <c r="F431" s="8" t="s">
        <v>158</v>
      </c>
      <c r="H431" s="9">
        <v>1</v>
      </c>
      <c r="I431" s="10">
        <v>3.5</v>
      </c>
      <c r="J431" s="12">
        <f>ROUND(H431*I431,2)</f>
        <v>3.5</v>
      </c>
      <c r="K431">
        <v>30</v>
      </c>
    </row>
    <row r="432" spans="1:11">
      <c r="B432" t="s">
        <v>1225</v>
      </c>
      <c r="F432" s="8" t="s">
        <v>158</v>
      </c>
      <c r="H432" s="9">
        <v>1</v>
      </c>
      <c r="I432" s="10">
        <v>22.5</v>
      </c>
      <c r="J432" s="12">
        <f>ROUND(H432*I432,2)</f>
        <v>22.5</v>
      </c>
      <c r="K432">
        <v>30</v>
      </c>
    </row>
    <row r="433" spans="1:11">
      <c r="H433" s="9"/>
      <c r="I433" s="10"/>
      <c r="J433" s="6">
        <f>ROUND(SUM(J429:J432),2)</f>
        <v>428.48</v>
      </c>
    </row>
    <row r="434" spans="1:11">
      <c r="B434" s="7" t="s">
        <v>318</v>
      </c>
      <c r="H434" s="9"/>
      <c r="I434" s="10"/>
    </row>
    <row r="435" spans="1:11">
      <c r="B435" t="s">
        <v>319</v>
      </c>
      <c r="F435" s="8" t="s">
        <v>320</v>
      </c>
      <c r="H435" s="9">
        <v>3</v>
      </c>
      <c r="I435" s="10">
        <f>J427</f>
        <v>195.08</v>
      </c>
      <c r="J435" s="12">
        <f>ROUND(H435%*I435,2)</f>
        <v>5.85</v>
      </c>
      <c r="K435">
        <v>37</v>
      </c>
    </row>
    <row r="436" spans="1:11">
      <c r="B436" t="s">
        <v>872</v>
      </c>
      <c r="F436" s="8" t="s">
        <v>873</v>
      </c>
      <c r="G436" s="9">
        <v>1</v>
      </c>
      <c r="H436" s="9">
        <f>ROUND(G436*8/$D$422,4)</f>
        <v>4</v>
      </c>
      <c r="I436" s="308">
        <v>10.34</v>
      </c>
      <c r="J436" s="12">
        <f>ROUND(H436*I436,2)</f>
        <v>41.36</v>
      </c>
      <c r="K436">
        <v>39</v>
      </c>
    </row>
    <row r="437" spans="1:11">
      <c r="A437" s="14"/>
      <c r="B437" s="14"/>
      <c r="C437" s="14"/>
      <c r="D437" s="14"/>
      <c r="E437" s="14"/>
      <c r="F437" s="14"/>
      <c r="G437" s="14"/>
      <c r="H437" s="14"/>
      <c r="I437" s="15"/>
      <c r="J437" s="16">
        <f>ROUND(SUM(J435:J436),2)</f>
        <v>47.21</v>
      </c>
    </row>
    <row r="439" spans="1:11">
      <c r="A439" s="2" t="s">
        <v>286</v>
      </c>
      <c r="B439" s="2" t="str">
        <f>COMUNICACIONES!A35</f>
        <v>06.03.03</v>
      </c>
      <c r="C439" s="2" t="s">
        <v>1167</v>
      </c>
      <c r="D439" s="2"/>
    </row>
    <row r="440" spans="1:11">
      <c r="A440" s="2" t="s">
        <v>287</v>
      </c>
      <c r="B440" s="2" t="s">
        <v>335</v>
      </c>
      <c r="C440" s="4" t="s">
        <v>289</v>
      </c>
      <c r="D440" s="5">
        <v>2</v>
      </c>
      <c r="E440" s="4" t="s">
        <v>290</v>
      </c>
      <c r="F440" s="5">
        <f>D440</f>
        <v>2</v>
      </c>
      <c r="G440" s="2" t="s">
        <v>291</v>
      </c>
      <c r="I440" s="4" t="s">
        <v>158</v>
      </c>
      <c r="J440" s="6">
        <f>J445+J448+J452</f>
        <v>557.91000000000008</v>
      </c>
    </row>
    <row r="441" spans="1:11">
      <c r="A441" s="2" t="s">
        <v>292</v>
      </c>
      <c r="B441" s="2" t="s">
        <v>293</v>
      </c>
      <c r="F441" s="4" t="s">
        <v>127</v>
      </c>
      <c r="G441" s="4" t="s">
        <v>294</v>
      </c>
      <c r="H441" s="4" t="s">
        <v>295</v>
      </c>
      <c r="I441" s="4" t="s">
        <v>296</v>
      </c>
      <c r="J441" s="4" t="s">
        <v>297</v>
      </c>
    </row>
    <row r="442" spans="1:11">
      <c r="B442" s="7" t="s">
        <v>298</v>
      </c>
    </row>
    <row r="443" spans="1:11">
      <c r="B443" t="s">
        <v>301</v>
      </c>
      <c r="F443" s="8" t="s">
        <v>300</v>
      </c>
      <c r="G443" s="9">
        <v>1</v>
      </c>
      <c r="H443" s="10">
        <f>ROUND(G443*8/$D$440,4)</f>
        <v>4</v>
      </c>
      <c r="I443" s="10">
        <v>22.66</v>
      </c>
      <c r="J443" s="12">
        <f>ROUND(H443*I443,2)</f>
        <v>90.64</v>
      </c>
      <c r="K443">
        <v>47</v>
      </c>
    </row>
    <row r="444" spans="1:11">
      <c r="B444" t="s">
        <v>1180</v>
      </c>
      <c r="F444" s="8" t="s">
        <v>300</v>
      </c>
      <c r="G444" s="9">
        <v>1</v>
      </c>
      <c r="H444" s="10">
        <f>ROUND(G444*8/$D$440,4)</f>
        <v>4</v>
      </c>
      <c r="I444" s="10">
        <v>26.11</v>
      </c>
      <c r="J444" s="12">
        <f>ROUND(H444*I444,2)</f>
        <v>104.44</v>
      </c>
      <c r="K444">
        <v>47</v>
      </c>
    </row>
    <row r="445" spans="1:11">
      <c r="F445" s="8"/>
      <c r="G445" s="9"/>
      <c r="H445" s="10"/>
      <c r="I445" s="10"/>
      <c r="J445" s="6">
        <f>ROUND(SUM(J443:J444),2)</f>
        <v>195.08</v>
      </c>
    </row>
    <row r="446" spans="1:11">
      <c r="B446" s="7" t="s">
        <v>662</v>
      </c>
      <c r="F446" s="8"/>
      <c r="G446" s="9"/>
      <c r="H446" s="10"/>
      <c r="I446" s="10"/>
      <c r="J446" s="12"/>
    </row>
    <row r="447" spans="1:11">
      <c r="B447" t="s">
        <v>1226</v>
      </c>
      <c r="F447" s="8" t="s">
        <v>158</v>
      </c>
      <c r="H447" s="10">
        <v>1</v>
      </c>
      <c r="I447" s="10">
        <v>315.62</v>
      </c>
      <c r="J447" s="12">
        <f>ROUND(H447*I447,2)</f>
        <v>315.62</v>
      </c>
      <c r="K447">
        <v>30</v>
      </c>
    </row>
    <row r="448" spans="1:11">
      <c r="I448" s="10"/>
      <c r="J448" s="6">
        <f>ROUND(SUM(J447:J447),2)</f>
        <v>315.62</v>
      </c>
    </row>
    <row r="449" spans="1:13">
      <c r="B449" s="7" t="s">
        <v>318</v>
      </c>
      <c r="I449" s="10"/>
    </row>
    <row r="450" spans="1:13">
      <c r="B450" t="s">
        <v>319</v>
      </c>
      <c r="F450" s="8" t="s">
        <v>320</v>
      </c>
      <c r="H450" s="10">
        <v>3</v>
      </c>
      <c r="I450" s="10">
        <f>J445</f>
        <v>195.08</v>
      </c>
      <c r="J450" s="12">
        <f>ROUND(H450%*I450,2)</f>
        <v>5.85</v>
      </c>
      <c r="K450">
        <v>37</v>
      </c>
    </row>
    <row r="451" spans="1:13">
      <c r="B451" t="s">
        <v>872</v>
      </c>
      <c r="F451" s="8" t="s">
        <v>873</v>
      </c>
      <c r="G451" s="9">
        <v>1</v>
      </c>
      <c r="H451" s="10">
        <f>ROUND(G451*8/$D$440,4)</f>
        <v>4</v>
      </c>
      <c r="I451" s="308">
        <v>10.34</v>
      </c>
      <c r="J451" s="12">
        <f>ROUND(H451*I451,2)</f>
        <v>41.36</v>
      </c>
      <c r="K451">
        <v>39</v>
      </c>
    </row>
    <row r="452" spans="1:13">
      <c r="A452" s="14"/>
      <c r="B452" s="14"/>
      <c r="C452" s="14"/>
      <c r="D452" s="14"/>
      <c r="E452" s="14"/>
      <c r="F452" s="14"/>
      <c r="G452" s="14"/>
      <c r="H452" s="14"/>
      <c r="I452" s="310"/>
      <c r="J452" s="16">
        <f>ROUND(SUM(J450:J451),2)</f>
        <v>47.21</v>
      </c>
    </row>
    <row r="453" spans="1:13">
      <c r="I453" s="10"/>
    </row>
    <row r="454" spans="1:13">
      <c r="A454" s="2" t="s">
        <v>286</v>
      </c>
      <c r="B454" s="2" t="str">
        <f>COMUNICACIONES!A37</f>
        <v>06.04.01</v>
      </c>
      <c r="C454" s="2" t="s">
        <v>1170</v>
      </c>
      <c r="D454" s="2"/>
      <c r="I454" s="10"/>
    </row>
    <row r="455" spans="1:13">
      <c r="A455" s="2" t="s">
        <v>287</v>
      </c>
      <c r="B455" s="2" t="s">
        <v>335</v>
      </c>
      <c r="C455" s="4" t="s">
        <v>289</v>
      </c>
      <c r="D455" s="5">
        <v>2</v>
      </c>
      <c r="E455" s="4" t="s">
        <v>290</v>
      </c>
      <c r="F455" s="5">
        <f>D455</f>
        <v>2</v>
      </c>
      <c r="G455" s="2" t="s">
        <v>291</v>
      </c>
      <c r="I455" s="88" t="s">
        <v>158</v>
      </c>
      <c r="J455" s="6">
        <f>J460+J463+J466</f>
        <v>526.63</v>
      </c>
    </row>
    <row r="456" spans="1:13">
      <c r="A456" s="2" t="s">
        <v>292</v>
      </c>
      <c r="B456" s="2" t="s">
        <v>293</v>
      </c>
      <c r="F456" s="4" t="s">
        <v>127</v>
      </c>
      <c r="G456" s="4" t="s">
        <v>294</v>
      </c>
      <c r="H456" s="4" t="s">
        <v>295</v>
      </c>
      <c r="I456" s="88" t="s">
        <v>296</v>
      </c>
      <c r="J456" s="4" t="s">
        <v>297</v>
      </c>
    </row>
    <row r="457" spans="1:13">
      <c r="B457" s="7" t="s">
        <v>298</v>
      </c>
      <c r="I457" s="10"/>
    </row>
    <row r="458" spans="1:13">
      <c r="B458" t="s">
        <v>301</v>
      </c>
      <c r="F458" s="8" t="s">
        <v>300</v>
      </c>
      <c r="G458" s="9">
        <v>1</v>
      </c>
      <c r="H458" s="10">
        <f>ROUND(G458*8/$D$455,4)</f>
        <v>4</v>
      </c>
      <c r="I458" s="10">
        <v>22.66</v>
      </c>
      <c r="J458" s="12">
        <f>ROUND(H458*I458,2)</f>
        <v>90.64</v>
      </c>
      <c r="K458">
        <v>47</v>
      </c>
      <c r="M458" s="2"/>
    </row>
    <row r="459" spans="1:13">
      <c r="B459" t="s">
        <v>1180</v>
      </c>
      <c r="F459" s="8" t="s">
        <v>300</v>
      </c>
      <c r="G459" s="9">
        <v>1</v>
      </c>
      <c r="H459" s="10">
        <f>ROUND(G459*8/$D$455,4)</f>
        <v>4</v>
      </c>
      <c r="I459" s="10">
        <v>26.11</v>
      </c>
      <c r="J459" s="12">
        <f>ROUND(H459*I459,2)</f>
        <v>104.44</v>
      </c>
      <c r="K459">
        <v>47</v>
      </c>
      <c r="M459" s="2"/>
    </row>
    <row r="460" spans="1:13">
      <c r="F460" s="8"/>
      <c r="G460" s="9"/>
      <c r="H460" s="10"/>
      <c r="I460" s="10"/>
      <c r="J460" s="6">
        <f>ROUND(SUM(J458:J459),2)</f>
        <v>195.08</v>
      </c>
      <c r="L460" s="2"/>
      <c r="M460" s="2"/>
    </row>
    <row r="461" spans="1:13">
      <c r="B461" s="7" t="s">
        <v>662</v>
      </c>
      <c r="F461" s="8"/>
      <c r="G461" s="9"/>
      <c r="H461" s="10"/>
      <c r="I461" s="10"/>
      <c r="J461" s="12"/>
      <c r="M461" s="2"/>
    </row>
    <row r="462" spans="1:13">
      <c r="B462" t="s">
        <v>1227</v>
      </c>
      <c r="F462" s="8" t="s">
        <v>158</v>
      </c>
      <c r="H462" s="10">
        <v>1</v>
      </c>
      <c r="I462" s="10">
        <v>325.7</v>
      </c>
      <c r="J462" s="12">
        <f>ROUND(H462*I462,2)</f>
        <v>325.7</v>
      </c>
      <c r="K462">
        <v>30</v>
      </c>
      <c r="M462" s="2"/>
    </row>
    <row r="463" spans="1:13">
      <c r="I463" s="10"/>
      <c r="J463" s="6">
        <f>ROUND(SUM(J462:J462),2)</f>
        <v>325.7</v>
      </c>
    </row>
    <row r="464" spans="1:13">
      <c r="B464" s="7" t="s">
        <v>318</v>
      </c>
      <c r="I464" s="10"/>
    </row>
    <row r="465" spans="1:11">
      <c r="B465" t="s">
        <v>319</v>
      </c>
      <c r="F465" s="8" t="s">
        <v>320</v>
      </c>
      <c r="H465" s="10">
        <v>3</v>
      </c>
      <c r="I465" s="10">
        <f>J460</f>
        <v>195.08</v>
      </c>
      <c r="J465" s="12">
        <f>ROUND(H465%*I465,2)</f>
        <v>5.85</v>
      </c>
      <c r="K465">
        <v>37</v>
      </c>
    </row>
    <row r="466" spans="1:11">
      <c r="A466" s="14"/>
      <c r="B466" s="14"/>
      <c r="C466" s="14"/>
      <c r="D466" s="14"/>
      <c r="E466" s="14"/>
      <c r="F466" s="14"/>
      <c r="G466" s="14"/>
      <c r="H466" s="14"/>
      <c r="I466" s="310"/>
      <c r="J466" s="16">
        <f>ROUND(SUM(J465:J465),2)</f>
        <v>5.85</v>
      </c>
    </row>
    <row r="467" spans="1:11">
      <c r="I467" s="10"/>
    </row>
    <row r="468" spans="1:11">
      <c r="A468" s="2" t="s">
        <v>286</v>
      </c>
      <c r="B468" s="2" t="str">
        <f>COMUNICACIONES!A38</f>
        <v>06.04.02</v>
      </c>
      <c r="C468" s="2" t="s">
        <v>1172</v>
      </c>
      <c r="D468" s="2"/>
      <c r="I468" s="10"/>
    </row>
    <row r="469" spans="1:11">
      <c r="A469" s="2" t="s">
        <v>287</v>
      </c>
      <c r="B469" s="2" t="s">
        <v>335</v>
      </c>
      <c r="C469" s="4" t="s">
        <v>289</v>
      </c>
      <c r="D469" s="5">
        <v>2</v>
      </c>
      <c r="E469" s="4" t="s">
        <v>290</v>
      </c>
      <c r="F469" s="5">
        <f>D469</f>
        <v>2</v>
      </c>
      <c r="G469" s="2" t="s">
        <v>291</v>
      </c>
      <c r="I469" s="88" t="s">
        <v>158</v>
      </c>
      <c r="J469" s="6">
        <f>J474+J477+J481</f>
        <v>404.73999999999995</v>
      </c>
    </row>
    <row r="470" spans="1:11">
      <c r="A470" s="2" t="s">
        <v>292</v>
      </c>
      <c r="B470" s="2" t="s">
        <v>293</v>
      </c>
      <c r="F470" s="4" t="s">
        <v>127</v>
      </c>
      <c r="G470" s="4" t="s">
        <v>294</v>
      </c>
      <c r="H470" s="4" t="s">
        <v>295</v>
      </c>
      <c r="I470" s="88" t="s">
        <v>296</v>
      </c>
      <c r="J470" s="4" t="s">
        <v>297</v>
      </c>
    </row>
    <row r="471" spans="1:11">
      <c r="B471" s="7" t="s">
        <v>298</v>
      </c>
      <c r="I471" s="10"/>
    </row>
    <row r="472" spans="1:11">
      <c r="B472" t="s">
        <v>301</v>
      </c>
      <c r="F472" s="8" t="s">
        <v>300</v>
      </c>
      <c r="G472" s="9">
        <v>1</v>
      </c>
      <c r="H472" s="10">
        <f>ROUND(G472*8/$D$469,4)</f>
        <v>4</v>
      </c>
      <c r="I472" s="10">
        <v>22.66</v>
      </c>
      <c r="J472" s="12">
        <f>ROUND(H472*I472,2)</f>
        <v>90.64</v>
      </c>
      <c r="K472">
        <v>47</v>
      </c>
    </row>
    <row r="473" spans="1:11">
      <c r="B473" t="s">
        <v>1180</v>
      </c>
      <c r="F473" s="8" t="s">
        <v>300</v>
      </c>
      <c r="G473" s="9">
        <v>1</v>
      </c>
      <c r="H473" s="10">
        <f>ROUND(G473*8/$D$469,4)</f>
        <v>4</v>
      </c>
      <c r="I473" s="10">
        <v>26.11</v>
      </c>
      <c r="J473" s="12">
        <f>ROUND(H473*I473,2)</f>
        <v>104.44</v>
      </c>
      <c r="K473">
        <v>47</v>
      </c>
    </row>
    <row r="474" spans="1:11">
      <c r="F474" s="8"/>
      <c r="G474" s="9"/>
      <c r="H474" s="10"/>
      <c r="I474" s="10"/>
      <c r="J474" s="6">
        <f>ROUND(SUM(J472:J473),2)</f>
        <v>195.08</v>
      </c>
    </row>
    <row r="475" spans="1:11">
      <c r="B475" s="7" t="s">
        <v>662</v>
      </c>
      <c r="F475" s="8"/>
      <c r="G475" s="9"/>
      <c r="H475" s="10"/>
      <c r="I475" s="10"/>
      <c r="J475" s="12"/>
    </row>
    <row r="476" spans="1:11">
      <c r="B476" t="s">
        <v>1172</v>
      </c>
      <c r="F476" s="8" t="s">
        <v>158</v>
      </c>
      <c r="H476" s="10">
        <v>1</v>
      </c>
      <c r="I476" s="10">
        <v>162.44999999999999</v>
      </c>
      <c r="J476" s="12">
        <f>ROUND(H476*I476,2)</f>
        <v>162.44999999999999</v>
      </c>
      <c r="K476">
        <v>30</v>
      </c>
    </row>
    <row r="477" spans="1:11">
      <c r="I477" s="10"/>
      <c r="J477" s="6">
        <f>ROUND(SUM(J476:J476),2)</f>
        <v>162.44999999999999</v>
      </c>
    </row>
    <row r="478" spans="1:11">
      <c r="B478" s="7" t="s">
        <v>318</v>
      </c>
      <c r="I478" s="10"/>
    </row>
    <row r="479" spans="1:11">
      <c r="B479" t="s">
        <v>319</v>
      </c>
      <c r="F479" s="8" t="s">
        <v>320</v>
      </c>
      <c r="H479" s="10">
        <v>3</v>
      </c>
      <c r="I479" s="10">
        <f>J474</f>
        <v>195.08</v>
      </c>
      <c r="J479" s="12">
        <f>ROUND(H479%*I479,2)</f>
        <v>5.85</v>
      </c>
      <c r="K479">
        <v>37</v>
      </c>
    </row>
    <row r="480" spans="1:11">
      <c r="B480" t="s">
        <v>872</v>
      </c>
      <c r="F480" s="8" t="s">
        <v>873</v>
      </c>
      <c r="G480" s="9">
        <v>1</v>
      </c>
      <c r="H480" s="10">
        <f>ROUND(G480*8/$D$469,4)</f>
        <v>4</v>
      </c>
      <c r="I480" s="308">
        <v>10.34</v>
      </c>
      <c r="J480" s="12">
        <f>ROUND(H480*I480,2)</f>
        <v>41.36</v>
      </c>
      <c r="K480">
        <v>39</v>
      </c>
    </row>
    <row r="481" spans="1:11">
      <c r="A481" s="14"/>
      <c r="B481" s="14"/>
      <c r="C481" s="14"/>
      <c r="D481" s="14"/>
      <c r="E481" s="14"/>
      <c r="F481" s="14"/>
      <c r="G481" s="14"/>
      <c r="H481" s="14"/>
      <c r="I481" s="310"/>
      <c r="J481" s="16">
        <f>ROUND(SUM(J479:J480),2)</f>
        <v>47.21</v>
      </c>
    </row>
    <row r="482" spans="1:11">
      <c r="I482" s="10"/>
    </row>
    <row r="483" spans="1:11">
      <c r="A483" s="2" t="s">
        <v>286</v>
      </c>
      <c r="B483" s="2" t="str">
        <f>COMUNICACIONES!A40</f>
        <v>06.05.01</v>
      </c>
      <c r="C483" s="2" t="s">
        <v>1175</v>
      </c>
      <c r="D483" s="2"/>
      <c r="I483" s="10"/>
    </row>
    <row r="484" spans="1:11">
      <c r="A484" s="2" t="s">
        <v>287</v>
      </c>
      <c r="B484" s="2" t="s">
        <v>335</v>
      </c>
      <c r="C484" s="4" t="s">
        <v>289</v>
      </c>
      <c r="D484" s="5">
        <v>1</v>
      </c>
      <c r="E484" s="4" t="s">
        <v>290</v>
      </c>
      <c r="F484" s="5">
        <f>D484</f>
        <v>1</v>
      </c>
      <c r="G484" s="2" t="s">
        <v>291</v>
      </c>
      <c r="I484" s="88" t="s">
        <v>158</v>
      </c>
      <c r="J484" s="6">
        <f>J488+J491+J494</f>
        <v>949.43000000000006</v>
      </c>
    </row>
    <row r="485" spans="1:11">
      <c r="A485" s="2" t="s">
        <v>292</v>
      </c>
      <c r="B485" s="2" t="s">
        <v>293</v>
      </c>
      <c r="F485" s="4" t="s">
        <v>127</v>
      </c>
      <c r="G485" s="4" t="s">
        <v>294</v>
      </c>
      <c r="H485" s="4" t="s">
        <v>295</v>
      </c>
      <c r="I485" s="88" t="s">
        <v>296</v>
      </c>
      <c r="J485" s="4" t="s">
        <v>297</v>
      </c>
    </row>
    <row r="486" spans="1:11">
      <c r="B486" s="7" t="s">
        <v>298</v>
      </c>
      <c r="I486" s="10"/>
    </row>
    <row r="487" spans="1:11">
      <c r="B487" t="s">
        <v>685</v>
      </c>
      <c r="F487" s="8" t="s">
        <v>300</v>
      </c>
      <c r="G487" s="9">
        <v>1</v>
      </c>
      <c r="H487" s="10">
        <f>ROUND(G487*8/$D$484,4)</f>
        <v>8</v>
      </c>
      <c r="I487" s="10">
        <v>22.66</v>
      </c>
      <c r="J487" s="12">
        <f>ROUND(H487*I487,2)</f>
        <v>181.28</v>
      </c>
      <c r="K487">
        <v>47</v>
      </c>
    </row>
    <row r="488" spans="1:11">
      <c r="F488" s="8"/>
      <c r="G488" s="9"/>
      <c r="H488" s="10"/>
      <c r="I488" s="10"/>
      <c r="J488" s="6">
        <f>ROUND(SUM(J487:J487),2)</f>
        <v>181.28</v>
      </c>
    </row>
    <row r="489" spans="1:11">
      <c r="B489" s="7" t="s">
        <v>662</v>
      </c>
      <c r="F489" s="8"/>
      <c r="G489" s="9"/>
      <c r="H489" s="10"/>
      <c r="I489" s="10"/>
      <c r="J489" s="12"/>
    </row>
    <row r="490" spans="1:11">
      <c r="B490" t="s">
        <v>1228</v>
      </c>
      <c r="F490" s="8" t="s">
        <v>158</v>
      </c>
      <c r="H490" s="10">
        <v>1</v>
      </c>
      <c r="I490" s="10">
        <v>762.71</v>
      </c>
      <c r="J490" s="12">
        <f>ROUND(H490*I490,2)</f>
        <v>762.71</v>
      </c>
      <c r="K490">
        <v>30</v>
      </c>
    </row>
    <row r="491" spans="1:11">
      <c r="I491" s="10"/>
      <c r="J491" s="6">
        <f>ROUND(SUM(J490:J490),2)</f>
        <v>762.71</v>
      </c>
    </row>
    <row r="492" spans="1:11">
      <c r="B492" s="7" t="s">
        <v>318</v>
      </c>
      <c r="I492" s="10"/>
    </row>
    <row r="493" spans="1:11">
      <c r="B493" t="s">
        <v>319</v>
      </c>
      <c r="F493" s="8" t="s">
        <v>320</v>
      </c>
      <c r="H493" s="10">
        <v>3</v>
      </c>
      <c r="I493" s="10">
        <f>J488</f>
        <v>181.28</v>
      </c>
      <c r="J493" s="12">
        <f>ROUND(H493%*I493,2)</f>
        <v>5.44</v>
      </c>
      <c r="K493">
        <v>37</v>
      </c>
    </row>
    <row r="494" spans="1:11">
      <c r="A494" s="14"/>
      <c r="B494" s="14"/>
      <c r="C494" s="14"/>
      <c r="D494" s="14"/>
      <c r="E494" s="14"/>
      <c r="F494" s="14"/>
      <c r="G494" s="14"/>
      <c r="H494" s="14"/>
      <c r="I494" s="310"/>
      <c r="J494" s="16">
        <f>ROUND(SUM(J493),2)</f>
        <v>5.44</v>
      </c>
    </row>
    <row r="495" spans="1:11">
      <c r="I495" s="10"/>
    </row>
    <row r="496" spans="1:11">
      <c r="A496" s="2" t="s">
        <v>286</v>
      </c>
      <c r="B496" s="2" t="str">
        <f>COMUNICACIONES!A41</f>
        <v>06.05.02</v>
      </c>
      <c r="C496" s="2" t="s">
        <v>1177</v>
      </c>
      <c r="D496" s="2"/>
      <c r="I496" s="10"/>
    </row>
    <row r="497" spans="1:12">
      <c r="A497" s="2" t="s">
        <v>287</v>
      </c>
      <c r="B497" s="2" t="s">
        <v>335</v>
      </c>
      <c r="C497" s="4" t="s">
        <v>289</v>
      </c>
      <c r="D497" s="5">
        <v>8</v>
      </c>
      <c r="E497" s="4" t="s">
        <v>290</v>
      </c>
      <c r="F497" s="5">
        <f>D497</f>
        <v>8</v>
      </c>
      <c r="G497" s="2" t="s">
        <v>291</v>
      </c>
      <c r="I497" s="88" t="s">
        <v>158</v>
      </c>
      <c r="J497" s="6">
        <f>J503+J506+J510</f>
        <v>106.38</v>
      </c>
    </row>
    <row r="498" spans="1:12">
      <c r="A498" s="2" t="s">
        <v>292</v>
      </c>
      <c r="B498" s="2" t="s">
        <v>293</v>
      </c>
      <c r="F498" s="4" t="s">
        <v>127</v>
      </c>
      <c r="G498" s="4" t="s">
        <v>294</v>
      </c>
      <c r="H498" s="4" t="s">
        <v>295</v>
      </c>
      <c r="I498" s="88" t="s">
        <v>296</v>
      </c>
      <c r="J498" s="4" t="s">
        <v>297</v>
      </c>
    </row>
    <row r="499" spans="1:12">
      <c r="B499" s="7" t="s">
        <v>298</v>
      </c>
      <c r="I499" s="10"/>
    </row>
    <row r="500" spans="1:12">
      <c r="B500" t="s">
        <v>659</v>
      </c>
      <c r="F500" s="8" t="s">
        <v>300</v>
      </c>
      <c r="G500" s="9">
        <v>0.1</v>
      </c>
      <c r="H500" s="9">
        <f>ROUND(G500*8/$D$497,4)</f>
        <v>0.1</v>
      </c>
      <c r="I500" s="10">
        <v>34.729999999999997</v>
      </c>
      <c r="J500" s="12">
        <f>ROUND(H500*I500,2)</f>
        <v>3.47</v>
      </c>
      <c r="K500">
        <v>47</v>
      </c>
      <c r="L500" s="2"/>
    </row>
    <row r="501" spans="1:12">
      <c r="B501" t="s">
        <v>299</v>
      </c>
      <c r="F501" s="8" t="s">
        <v>300</v>
      </c>
      <c r="G501" s="9">
        <v>1</v>
      </c>
      <c r="H501" s="9">
        <f>ROUND(G501*8/$D$497,4)</f>
        <v>1</v>
      </c>
      <c r="I501" s="10">
        <v>28.94</v>
      </c>
      <c r="J501" s="12">
        <f>ROUND(H501*I501,2)</f>
        <v>28.94</v>
      </c>
      <c r="K501">
        <v>47</v>
      </c>
      <c r="L501" s="7"/>
    </row>
    <row r="502" spans="1:12">
      <c r="B502" t="s">
        <v>302</v>
      </c>
      <c r="F502" s="8" t="s">
        <v>300</v>
      </c>
      <c r="G502" s="9">
        <v>1</v>
      </c>
      <c r="H502" s="9">
        <f>ROUND(G502*8/$D$497,4)</f>
        <v>1</v>
      </c>
      <c r="I502" s="10">
        <v>20.51</v>
      </c>
      <c r="J502" s="12">
        <f>ROUND(H502*I502,2)</f>
        <v>20.51</v>
      </c>
      <c r="K502">
        <v>47</v>
      </c>
    </row>
    <row r="503" spans="1:12">
      <c r="F503" s="8"/>
      <c r="G503" s="9"/>
      <c r="H503" s="9"/>
      <c r="I503" s="10"/>
      <c r="J503" s="6">
        <f>ROUND(SUM(J500:J502),2)</f>
        <v>52.92</v>
      </c>
    </row>
    <row r="504" spans="1:12">
      <c r="B504" s="7" t="s">
        <v>662</v>
      </c>
      <c r="F504" s="8"/>
      <c r="G504" s="9"/>
      <c r="H504" s="9"/>
      <c r="I504" s="10"/>
      <c r="J504" s="12"/>
    </row>
    <row r="505" spans="1:12">
      <c r="B505" t="s">
        <v>1229</v>
      </c>
      <c r="F505" s="8" t="s">
        <v>158</v>
      </c>
      <c r="H505" s="9">
        <v>1</v>
      </c>
      <c r="I505" s="10">
        <v>41.53</v>
      </c>
      <c r="J505" s="12">
        <f>ROUND(H505*I505,2)</f>
        <v>41.53</v>
      </c>
      <c r="K505">
        <v>30</v>
      </c>
    </row>
    <row r="506" spans="1:12">
      <c r="H506" s="9"/>
      <c r="I506" s="10"/>
      <c r="J506" s="6">
        <f>ROUND(SUM(J505:J505),2)</f>
        <v>41.53</v>
      </c>
    </row>
    <row r="507" spans="1:12">
      <c r="B507" s="7" t="s">
        <v>318</v>
      </c>
      <c r="H507" s="9"/>
      <c r="I507" s="10"/>
      <c r="L507" s="7"/>
    </row>
    <row r="508" spans="1:12">
      <c r="B508" t="s">
        <v>319</v>
      </c>
      <c r="F508" s="8" t="s">
        <v>320</v>
      </c>
      <c r="H508" s="9">
        <v>3</v>
      </c>
      <c r="I508" s="10">
        <f>J503</f>
        <v>52.92</v>
      </c>
      <c r="J508" s="12">
        <f>ROUND(H508%*I508,2)</f>
        <v>1.59</v>
      </c>
      <c r="K508">
        <v>37</v>
      </c>
    </row>
    <row r="509" spans="1:12">
      <c r="B509" t="s">
        <v>872</v>
      </c>
      <c r="F509" s="8" t="s">
        <v>873</v>
      </c>
      <c r="G509" s="9">
        <v>1</v>
      </c>
      <c r="H509" s="9">
        <f>ROUND(G509*8/$D$497,4)</f>
        <v>1</v>
      </c>
      <c r="I509" s="308">
        <v>10.34</v>
      </c>
      <c r="J509" s="12">
        <f>ROUND(H509*I509,2)</f>
        <v>10.34</v>
      </c>
      <c r="K509">
        <v>39</v>
      </c>
    </row>
    <row r="510" spans="1:12">
      <c r="A510" s="14"/>
      <c r="B510" s="14"/>
      <c r="C510" s="14"/>
      <c r="D510" s="14"/>
      <c r="E510" s="14"/>
      <c r="F510" s="14"/>
      <c r="G510" s="14"/>
      <c r="H510" s="45"/>
      <c r="I510" s="15"/>
      <c r="J510" s="16">
        <f>ROUND(SUM(J508:J509),2)</f>
        <v>11.93</v>
      </c>
      <c r="L510" s="7"/>
    </row>
    <row r="511" spans="1:12">
      <c r="H511" s="9"/>
    </row>
    <row r="512" spans="1:12">
      <c r="A512" s="2" t="s">
        <v>286</v>
      </c>
      <c r="B512" s="2" t="str">
        <f>COMUNICACIONES!A42</f>
        <v>06.05.03</v>
      </c>
      <c r="C512" s="2" t="s">
        <v>1179</v>
      </c>
      <c r="D512" s="2"/>
      <c r="H512" s="9"/>
    </row>
    <row r="513" spans="1:14">
      <c r="A513" s="2" t="s">
        <v>287</v>
      </c>
      <c r="B513" s="2" t="s">
        <v>335</v>
      </c>
      <c r="C513" s="4" t="s">
        <v>289</v>
      </c>
      <c r="D513" s="5">
        <v>8</v>
      </c>
      <c r="E513" s="4" t="s">
        <v>290</v>
      </c>
      <c r="F513" s="5">
        <f>D513</f>
        <v>8</v>
      </c>
      <c r="G513" s="2" t="s">
        <v>291</v>
      </c>
      <c r="H513" s="9"/>
      <c r="I513" s="4" t="s">
        <v>158</v>
      </c>
      <c r="J513" s="6">
        <f>J519+J524+J527</f>
        <v>64.33</v>
      </c>
    </row>
    <row r="514" spans="1:14">
      <c r="A514" s="2" t="s">
        <v>292</v>
      </c>
      <c r="B514" s="2" t="s">
        <v>293</v>
      </c>
      <c r="F514" s="4" t="s">
        <v>127</v>
      </c>
      <c r="G514" s="4" t="s">
        <v>294</v>
      </c>
      <c r="H514" s="314" t="s">
        <v>295</v>
      </c>
      <c r="I514" s="4" t="s">
        <v>296</v>
      </c>
      <c r="J514" s="4" t="s">
        <v>297</v>
      </c>
    </row>
    <row r="515" spans="1:14">
      <c r="B515" s="7" t="s">
        <v>298</v>
      </c>
      <c r="H515" s="9"/>
    </row>
    <row r="516" spans="1:14">
      <c r="B516" t="s">
        <v>659</v>
      </c>
      <c r="F516" s="8" t="s">
        <v>300</v>
      </c>
      <c r="G516" s="9">
        <v>0.1</v>
      </c>
      <c r="H516" s="9">
        <f>ROUND(G516*8/$D$513,4)</f>
        <v>0.1</v>
      </c>
      <c r="I516" s="10">
        <v>34.729999999999997</v>
      </c>
      <c r="J516" s="12">
        <f>ROUND(H516*I516,2)</f>
        <v>3.47</v>
      </c>
      <c r="K516">
        <v>47</v>
      </c>
    </row>
    <row r="517" spans="1:14">
      <c r="B517" t="s">
        <v>299</v>
      </c>
      <c r="F517" s="8" t="s">
        <v>300</v>
      </c>
      <c r="G517" s="9">
        <v>1</v>
      </c>
      <c r="H517" s="9">
        <f>ROUND(G517*8/$D$513,4)</f>
        <v>1</v>
      </c>
      <c r="I517" s="10">
        <v>28.94</v>
      </c>
      <c r="J517" s="12">
        <f>ROUND(H517*I517,2)</f>
        <v>28.94</v>
      </c>
      <c r="K517">
        <v>47</v>
      </c>
    </row>
    <row r="518" spans="1:14">
      <c r="B518" t="s">
        <v>302</v>
      </c>
      <c r="F518" s="8" t="s">
        <v>300</v>
      </c>
      <c r="G518" s="9">
        <v>1</v>
      </c>
      <c r="H518" s="9">
        <f>ROUND(G518*8/$D$513,4)</f>
        <v>1</v>
      </c>
      <c r="I518" s="10">
        <v>20.51</v>
      </c>
      <c r="J518" s="12">
        <f>ROUND(H518*I518,2)</f>
        <v>20.51</v>
      </c>
      <c r="K518">
        <v>47</v>
      </c>
    </row>
    <row r="519" spans="1:14">
      <c r="F519" s="8"/>
      <c r="G519" s="9"/>
      <c r="H519" s="9"/>
      <c r="I519" s="10"/>
      <c r="J519" s="6">
        <f>ROUND(SUM(J516:J518),2)</f>
        <v>52.92</v>
      </c>
    </row>
    <row r="520" spans="1:14">
      <c r="B520" s="7" t="s">
        <v>662</v>
      </c>
      <c r="F520" s="8"/>
      <c r="G520" s="9"/>
      <c r="H520" s="9"/>
      <c r="I520" s="10"/>
      <c r="J520" s="12"/>
    </row>
    <row r="521" spans="1:14">
      <c r="B521" t="s">
        <v>1197</v>
      </c>
      <c r="F521" s="8" t="s">
        <v>158</v>
      </c>
      <c r="H521" s="9">
        <v>2</v>
      </c>
      <c r="I521" s="10">
        <v>2.54</v>
      </c>
      <c r="J521" s="12">
        <f>ROUND(H521*I521,2)</f>
        <v>5.08</v>
      </c>
      <c r="K521">
        <v>72</v>
      </c>
    </row>
    <row r="522" spans="1:14">
      <c r="B522" t="s">
        <v>1230</v>
      </c>
      <c r="F522" s="8" t="s">
        <v>158</v>
      </c>
      <c r="H522" s="9">
        <v>1</v>
      </c>
      <c r="I522" s="10">
        <v>3.81</v>
      </c>
      <c r="J522" s="12">
        <f>ROUND(H522*I522,2)</f>
        <v>3.81</v>
      </c>
      <c r="K522">
        <v>12</v>
      </c>
    </row>
    <row r="523" spans="1:14">
      <c r="B523" t="s">
        <v>1184</v>
      </c>
      <c r="F523" s="8" t="s">
        <v>158</v>
      </c>
      <c r="H523" s="9">
        <v>1</v>
      </c>
      <c r="I523" s="10">
        <v>0.93</v>
      </c>
      <c r="J523" s="12">
        <f>ROUND(H523*I523,2)</f>
        <v>0.93</v>
      </c>
      <c r="K523">
        <v>72</v>
      </c>
      <c r="L523" s="2"/>
      <c r="M523" s="2"/>
    </row>
    <row r="524" spans="1:14">
      <c r="H524" s="9"/>
      <c r="I524" s="10"/>
      <c r="J524" s="6">
        <f>ROUND(SUM(J521:J523),2)</f>
        <v>9.82</v>
      </c>
      <c r="M524" s="2"/>
    </row>
    <row r="525" spans="1:14">
      <c r="B525" s="7" t="s">
        <v>318</v>
      </c>
      <c r="H525" s="9"/>
      <c r="I525" s="10"/>
    </row>
    <row r="526" spans="1:14">
      <c r="B526" t="s">
        <v>319</v>
      </c>
      <c r="F526" s="8" t="s">
        <v>320</v>
      </c>
      <c r="H526" s="9">
        <v>3</v>
      </c>
      <c r="I526" s="10">
        <f>J519</f>
        <v>52.92</v>
      </c>
      <c r="J526" s="12">
        <f>ROUND(H526%*I526,2)</f>
        <v>1.59</v>
      </c>
      <c r="K526">
        <v>37</v>
      </c>
      <c r="L526" s="2"/>
      <c r="N526" s="12"/>
    </row>
    <row r="527" spans="1:14">
      <c r="A527" s="14"/>
      <c r="B527" s="14"/>
      <c r="C527" s="14"/>
      <c r="D527" s="14"/>
      <c r="E527" s="14"/>
      <c r="F527" s="14"/>
      <c r="G527" s="14"/>
      <c r="H527" s="14"/>
      <c r="I527" s="310"/>
      <c r="J527" s="16">
        <f>ROUND(SUM(J526),2)</f>
        <v>1.59</v>
      </c>
      <c r="L527" s="2"/>
      <c r="N527" s="12"/>
    </row>
    <row r="528" spans="1:14">
      <c r="L528" s="2"/>
      <c r="N528" s="12"/>
    </row>
    <row r="529" spans="12:12">
      <c r="L529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BADB3-CE9A-49B4-B4FC-9DADF5EB2A4D}">
  <dimension ref="A2:AE77"/>
  <sheetViews>
    <sheetView workbookViewId="0">
      <selection activeCell="M82" sqref="M82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>
        <v>1</v>
      </c>
      <c r="B3" s="274" t="s">
        <v>136</v>
      </c>
      <c r="C3" s="1"/>
      <c r="D3" s="1"/>
      <c r="E3" s="1"/>
      <c r="F3" s="1"/>
    </row>
    <row r="4" spans="1:31">
      <c r="A4">
        <v>1.1000000000000001</v>
      </c>
      <c r="B4" s="67" t="s">
        <v>137</v>
      </c>
      <c r="C4" s="171"/>
    </row>
    <row r="5" spans="1:31">
      <c r="A5" t="s">
        <v>138</v>
      </c>
      <c r="B5" s="272" t="s">
        <v>139</v>
      </c>
      <c r="C5" s="17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t="s">
        <v>140</v>
      </c>
      <c r="B6" t="s">
        <v>141</v>
      </c>
      <c r="G6" s="19" t="s">
        <v>142</v>
      </c>
      <c r="H6" s="29"/>
      <c r="I6" s="29"/>
      <c r="J6" s="29"/>
      <c r="K6" s="29"/>
      <c r="L6" s="29"/>
      <c r="M6" s="29">
        <f>PROVISIONALES!H6</f>
        <v>50</v>
      </c>
      <c r="N6" s="29"/>
      <c r="O6" s="29"/>
      <c r="P6" s="29"/>
      <c r="Q6" s="29">
        <f>ROUND('Obras provisionales'!H9,2)</f>
        <v>50</v>
      </c>
    </row>
    <row r="7" spans="1:31">
      <c r="A7" t="s">
        <v>143</v>
      </c>
      <c r="B7" t="s">
        <v>144</v>
      </c>
      <c r="G7" s="19" t="s">
        <v>142</v>
      </c>
      <c r="H7" s="29"/>
      <c r="I7" s="29"/>
      <c r="J7" s="29"/>
      <c r="K7" s="29"/>
      <c r="L7" s="29"/>
      <c r="M7" s="29">
        <f>PROVISIONALES!H7</f>
        <v>3</v>
      </c>
      <c r="N7" s="29"/>
      <c r="O7" s="29"/>
      <c r="P7" s="29"/>
      <c r="Q7" s="29">
        <f>ROUND('Obras provisionales'!H10,2)</f>
        <v>3</v>
      </c>
    </row>
    <row r="8" spans="1:31">
      <c r="A8" t="s">
        <v>145</v>
      </c>
      <c r="B8" t="s">
        <v>146</v>
      </c>
      <c r="G8" s="19" t="s">
        <v>142</v>
      </c>
      <c r="H8" s="29"/>
      <c r="I8" s="29"/>
      <c r="J8" s="29"/>
      <c r="K8" s="29"/>
      <c r="L8" s="29"/>
      <c r="M8" s="29">
        <f>PROVISIONALES!H8</f>
        <v>8</v>
      </c>
      <c r="N8" s="29"/>
      <c r="O8" s="29"/>
      <c r="P8" s="29"/>
      <c r="Q8" s="29">
        <f>ROUND('Obras provisionales'!H11,2)</f>
        <v>8</v>
      </c>
    </row>
    <row r="9" spans="1:31">
      <c r="A9" t="s">
        <v>147</v>
      </c>
      <c r="B9" t="s">
        <v>148</v>
      </c>
      <c r="G9" s="19" t="s">
        <v>142</v>
      </c>
      <c r="H9" s="29"/>
      <c r="I9" s="29"/>
      <c r="J9" s="29"/>
      <c r="K9" s="29"/>
      <c r="L9" s="29"/>
      <c r="M9" s="29">
        <f>PROVISIONALES!H9</f>
        <v>50</v>
      </c>
      <c r="N9" s="29"/>
      <c r="O9" s="29"/>
      <c r="P9" s="29"/>
      <c r="Q9" s="29">
        <f>ROUND('Obras provisionales'!H12,2)</f>
        <v>50</v>
      </c>
    </row>
    <row r="10" spans="1:31">
      <c r="A10" t="s">
        <v>149</v>
      </c>
      <c r="B10" t="s">
        <v>150</v>
      </c>
      <c r="G10" s="19" t="s">
        <v>142</v>
      </c>
      <c r="H10" s="29"/>
      <c r="I10" s="29"/>
      <c r="J10" s="29"/>
      <c r="K10" s="29"/>
      <c r="L10" s="29"/>
      <c r="M10" s="29">
        <f>PROVISIONALES!H10</f>
        <v>25</v>
      </c>
      <c r="N10" s="29"/>
      <c r="O10" s="29"/>
      <c r="P10" s="29"/>
      <c r="Q10" s="29">
        <f>ROUND('Obras provisionales'!H13,2)</f>
        <v>25</v>
      </c>
    </row>
    <row r="11" spans="1:31">
      <c r="A11" t="s">
        <v>151</v>
      </c>
      <c r="B11" t="s">
        <v>152</v>
      </c>
      <c r="G11" s="19" t="s">
        <v>153</v>
      </c>
      <c r="H11" s="29"/>
      <c r="I11" s="29"/>
      <c r="J11" s="29"/>
      <c r="K11" s="29"/>
      <c r="L11" s="29"/>
      <c r="M11" s="29">
        <f>PROVISIONALES!H11</f>
        <v>126.49</v>
      </c>
      <c r="N11" s="29"/>
      <c r="O11" s="29"/>
      <c r="P11" s="29"/>
      <c r="Q11" s="29">
        <f>ROUND('Obras provisionales'!H14,2)</f>
        <v>126.49</v>
      </c>
    </row>
    <row r="12" spans="1:31">
      <c r="A12" t="s">
        <v>154</v>
      </c>
      <c r="B12" t="s">
        <v>155</v>
      </c>
      <c r="G12" s="19" t="s">
        <v>142</v>
      </c>
      <c r="H12" s="29"/>
      <c r="I12" s="29"/>
      <c r="J12" s="29"/>
      <c r="K12" s="29"/>
      <c r="L12" s="29"/>
      <c r="M12" s="29">
        <f>PROVISIONALES!H12</f>
        <v>16</v>
      </c>
      <c r="N12" s="29"/>
      <c r="O12" s="29"/>
      <c r="P12" s="29"/>
      <c r="Q12" s="29">
        <f>ROUND('Obras provisionales'!H15,2)</f>
        <v>16</v>
      </c>
    </row>
    <row r="13" spans="1:31">
      <c r="A13" t="s">
        <v>156</v>
      </c>
      <c r="B13" t="s">
        <v>157</v>
      </c>
      <c r="G13" s="19" t="s">
        <v>158</v>
      </c>
      <c r="I13" s="29"/>
      <c r="J13" s="29"/>
      <c r="K13" s="29"/>
      <c r="L13" s="29"/>
      <c r="M13" s="29">
        <f>PROVISIONALES!H13</f>
        <v>2</v>
      </c>
      <c r="N13" s="29"/>
      <c r="O13" s="29"/>
      <c r="P13" s="29"/>
      <c r="Q13" s="29">
        <f>ROUND('Obras provisionales'!H16,2)</f>
        <v>2</v>
      </c>
    </row>
    <row r="14" spans="1:31">
      <c r="A14" t="s">
        <v>159</v>
      </c>
      <c r="B14" s="272" t="s">
        <v>160</v>
      </c>
      <c r="G14" s="293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5" spans="1:31">
      <c r="A15" t="s">
        <v>161</v>
      </c>
      <c r="B15" t="s">
        <v>162</v>
      </c>
      <c r="G15" s="19" t="s">
        <v>163</v>
      </c>
      <c r="I15" s="29"/>
      <c r="J15" s="29"/>
      <c r="K15" s="29"/>
      <c r="L15" s="29"/>
      <c r="M15" s="29">
        <f>PROVISIONALES!H15</f>
        <v>1</v>
      </c>
      <c r="N15" s="29"/>
      <c r="O15" s="29"/>
      <c r="P15" s="29"/>
      <c r="Q15" s="29">
        <f>ROUND('Obras provisionales'!H18,2)</f>
        <v>1</v>
      </c>
    </row>
    <row r="16" spans="1:31">
      <c r="A16" t="s">
        <v>164</v>
      </c>
      <c r="B16" t="s">
        <v>165</v>
      </c>
      <c r="G16" s="19" t="s">
        <v>166</v>
      </c>
      <c r="I16" s="29"/>
      <c r="J16" s="29"/>
      <c r="K16" s="29"/>
      <c r="L16" s="29"/>
      <c r="M16" s="29">
        <f>PROVISIONALES!H16</f>
        <v>12</v>
      </c>
      <c r="N16" s="29"/>
      <c r="O16" s="29"/>
      <c r="P16" s="29"/>
      <c r="Q16" s="29">
        <f>ROUND('Obras provisionales'!H19,2)</f>
        <v>12</v>
      </c>
    </row>
    <row r="17" spans="1:17">
      <c r="A17" t="s">
        <v>167</v>
      </c>
      <c r="B17" t="s">
        <v>168</v>
      </c>
      <c r="G17" s="19" t="s">
        <v>163</v>
      </c>
      <c r="I17" s="29"/>
      <c r="J17" s="29"/>
      <c r="K17" s="29"/>
      <c r="L17" s="29"/>
      <c r="M17" s="29">
        <f>PROVISIONALES!H17</f>
        <v>1</v>
      </c>
      <c r="N17" s="29"/>
      <c r="O17" s="29"/>
      <c r="P17" s="29"/>
      <c r="Q17" s="29">
        <f>ROUND('Obras provisionales'!H20,2)</f>
        <v>1</v>
      </c>
    </row>
    <row r="18" spans="1:17">
      <c r="A18" t="s">
        <v>169</v>
      </c>
      <c r="B18" t="s">
        <v>170</v>
      </c>
      <c r="G18" s="19" t="s">
        <v>166</v>
      </c>
      <c r="I18" s="29"/>
      <c r="J18" s="29"/>
      <c r="K18" s="29"/>
      <c r="L18" s="29"/>
      <c r="M18" s="29">
        <f>PROVISIONALES!H18</f>
        <v>12</v>
      </c>
      <c r="N18" s="29"/>
      <c r="O18" s="29"/>
      <c r="P18" s="29"/>
      <c r="Q18" s="29">
        <f>ROUND('Obras provisionales'!H21,2)</f>
        <v>12</v>
      </c>
    </row>
    <row r="19" spans="1:17">
      <c r="A19">
        <v>1.2</v>
      </c>
      <c r="B19" s="67" t="s">
        <v>171</v>
      </c>
      <c r="G19" s="294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>
      <c r="A20" t="s">
        <v>172</v>
      </c>
      <c r="B20" s="272" t="s">
        <v>173</v>
      </c>
      <c r="G20" s="293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spans="1:17">
      <c r="A21" t="s">
        <v>174</v>
      </c>
      <c r="B21" t="s">
        <v>175</v>
      </c>
      <c r="G21" s="19" t="s">
        <v>142</v>
      </c>
      <c r="H21" s="29"/>
      <c r="I21" s="29"/>
      <c r="J21" s="29"/>
      <c r="K21" s="29"/>
      <c r="L21" s="29"/>
      <c r="M21" s="29">
        <f>PROVISIONALES!H21</f>
        <v>1000</v>
      </c>
      <c r="N21" s="29"/>
      <c r="O21" s="29"/>
      <c r="P21" s="29"/>
      <c r="Q21" s="29">
        <f>ROUND('Obras provisionales'!H27,2)</f>
        <v>1000</v>
      </c>
    </row>
    <row r="22" spans="1:17">
      <c r="A22" t="s">
        <v>176</v>
      </c>
      <c r="B22" t="s">
        <v>177</v>
      </c>
      <c r="G22" s="19" t="s">
        <v>142</v>
      </c>
      <c r="H22" s="29"/>
      <c r="I22" s="29"/>
      <c r="J22" s="29"/>
      <c r="K22" s="29"/>
      <c r="L22" s="29"/>
      <c r="M22" s="29">
        <f>PROVISIONALES!H22</f>
        <v>1000</v>
      </c>
      <c r="N22" s="29"/>
      <c r="O22" s="29"/>
      <c r="P22" s="29"/>
      <c r="Q22" s="29">
        <f>ROUND('Obras provisionales'!H28,2)</f>
        <v>1000</v>
      </c>
    </row>
    <row r="23" spans="1:17">
      <c r="A23" t="s">
        <v>178</v>
      </c>
      <c r="B23" s="272" t="s">
        <v>179</v>
      </c>
      <c r="G23" s="293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>
      <c r="A24" t="s">
        <v>180</v>
      </c>
      <c r="B24" t="s">
        <v>181</v>
      </c>
      <c r="G24" s="19" t="s">
        <v>163</v>
      </c>
      <c r="I24" s="29"/>
      <c r="J24" s="29"/>
      <c r="K24" s="29"/>
      <c r="L24" s="29"/>
      <c r="M24" s="29">
        <f>PROVISIONALES!H24</f>
        <v>1</v>
      </c>
      <c r="N24" s="29"/>
      <c r="O24" s="29"/>
      <c r="P24" s="29"/>
      <c r="Q24" s="29">
        <f>ROUND('Obras provisionales'!H30,2)</f>
        <v>1</v>
      </c>
    </row>
    <row r="25" spans="1:17">
      <c r="A25" t="s">
        <v>182</v>
      </c>
      <c r="B25" t="s">
        <v>183</v>
      </c>
      <c r="G25" s="19" t="s">
        <v>163</v>
      </c>
      <c r="I25" s="29"/>
      <c r="J25" s="29"/>
      <c r="K25" s="29"/>
      <c r="L25" s="29"/>
      <c r="M25" s="29">
        <f>PROVISIONALES!H25</f>
        <v>1</v>
      </c>
      <c r="N25" s="29"/>
      <c r="O25" s="29"/>
      <c r="P25" s="29"/>
      <c r="Q25" s="29">
        <f>ROUND('Obras provisionales'!H31,2)</f>
        <v>1</v>
      </c>
    </row>
    <row r="26" spans="1:17">
      <c r="A26" t="s">
        <v>184</v>
      </c>
      <c r="B26" s="272" t="s">
        <v>185</v>
      </c>
      <c r="G26" s="293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>
      <c r="A27" t="s">
        <v>186</v>
      </c>
      <c r="B27" t="s">
        <v>187</v>
      </c>
      <c r="G27" s="19" t="s">
        <v>142</v>
      </c>
      <c r="H27" s="29"/>
      <c r="I27" s="29"/>
      <c r="J27" s="29"/>
      <c r="K27" s="29"/>
      <c r="L27" s="29"/>
      <c r="M27" s="29">
        <f>PROVISIONALES!H27</f>
        <v>1000</v>
      </c>
      <c r="N27" s="29"/>
      <c r="O27" s="29"/>
      <c r="P27" s="29"/>
      <c r="Q27" s="29">
        <f>ROUND('Obras provisionales'!H33,2)</f>
        <v>1000</v>
      </c>
    </row>
    <row r="28" spans="1:17">
      <c r="A28" t="s">
        <v>188</v>
      </c>
      <c r="B28" t="s">
        <v>189</v>
      </c>
      <c r="G28" s="19" t="s">
        <v>142</v>
      </c>
      <c r="H28" s="29"/>
      <c r="I28" s="29"/>
      <c r="J28" s="29"/>
      <c r="K28" s="29"/>
      <c r="L28" s="29"/>
      <c r="M28" s="29">
        <f>PROVISIONALES!H28</f>
        <v>1000</v>
      </c>
      <c r="N28" s="29"/>
      <c r="O28" s="29"/>
      <c r="P28" s="29"/>
      <c r="Q28" s="29">
        <f>ROUND('Obras provisionales'!H34,2)</f>
        <v>1000</v>
      </c>
    </row>
    <row r="29" spans="1:17">
      <c r="A29">
        <v>1.3</v>
      </c>
      <c r="B29" s="67" t="s">
        <v>190</v>
      </c>
      <c r="G29" s="294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>
      <c r="A30" t="s">
        <v>191</v>
      </c>
      <c r="B30" s="272" t="s">
        <v>192</v>
      </c>
      <c r="G30" s="293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>
      <c r="A31" t="s">
        <v>193</v>
      </c>
      <c r="B31" t="s">
        <v>194</v>
      </c>
      <c r="G31" s="19" t="s">
        <v>163</v>
      </c>
      <c r="I31" s="29"/>
      <c r="J31" s="29"/>
      <c r="K31" s="29"/>
      <c r="L31" s="29"/>
      <c r="M31" s="29">
        <f>PROVISIONALES!H31</f>
        <v>1</v>
      </c>
      <c r="N31" s="29"/>
      <c r="O31" s="29"/>
      <c r="P31" s="29"/>
      <c r="Q31" s="29">
        <f>ROUND('Obras provisionales'!H37,2)</f>
        <v>1</v>
      </c>
    </row>
    <row r="32" spans="1:17">
      <c r="A32" t="s">
        <v>195</v>
      </c>
      <c r="B32" t="s">
        <v>196</v>
      </c>
      <c r="G32" s="19" t="s">
        <v>163</v>
      </c>
      <c r="I32" s="29"/>
      <c r="J32" s="29"/>
      <c r="K32" s="29"/>
      <c r="L32" s="29"/>
      <c r="M32" s="29">
        <f>PROVISIONALES!H32</f>
        <v>1</v>
      </c>
      <c r="N32" s="29"/>
      <c r="O32" s="29"/>
      <c r="P32" s="29"/>
      <c r="Q32" s="29">
        <f>ROUND('Obras provisionales'!H38,2)</f>
        <v>1</v>
      </c>
    </row>
    <row r="33" spans="1:17">
      <c r="A33" t="s">
        <v>197</v>
      </c>
      <c r="B33" t="s">
        <v>198</v>
      </c>
      <c r="G33" s="19" t="s">
        <v>163</v>
      </c>
      <c r="I33" s="29"/>
      <c r="J33" s="29"/>
      <c r="K33" s="29"/>
      <c r="L33" s="29"/>
      <c r="M33" s="29">
        <f>PROVISIONALES!H33</f>
        <v>1</v>
      </c>
      <c r="N33" s="29"/>
      <c r="O33" s="29"/>
      <c r="P33" s="29"/>
      <c r="Q33" s="29">
        <f>ROUND('Obras provisionales'!H39,2)</f>
        <v>1</v>
      </c>
    </row>
    <row r="34" spans="1:17">
      <c r="A34" t="s">
        <v>199</v>
      </c>
      <c r="B34" s="295" t="s">
        <v>200</v>
      </c>
      <c r="G34" s="19" t="s">
        <v>163</v>
      </c>
      <c r="I34" s="29"/>
      <c r="J34" s="29"/>
      <c r="K34" s="29"/>
      <c r="L34" s="29"/>
      <c r="M34" s="29">
        <f>PROVISIONALES!H34</f>
        <v>1</v>
      </c>
      <c r="N34" s="29"/>
      <c r="O34" s="29"/>
      <c r="P34" s="29"/>
      <c r="Q34" s="29">
        <f>ROUND('Obras provisionales'!H40,2)</f>
        <v>1</v>
      </c>
    </row>
    <row r="35" spans="1:17">
      <c r="A35" t="s">
        <v>201</v>
      </c>
      <c r="B35" t="s">
        <v>202</v>
      </c>
      <c r="G35" s="19" t="s">
        <v>163</v>
      </c>
      <c r="I35" s="29"/>
      <c r="J35" s="29"/>
      <c r="K35" s="29"/>
      <c r="L35" s="29"/>
      <c r="M35" s="29">
        <f>PROVISIONALES!H35</f>
        <v>1</v>
      </c>
      <c r="N35" s="29"/>
      <c r="O35" s="29"/>
      <c r="P35" s="29"/>
      <c r="Q35" s="29">
        <f>ROUND('Obras provisionales'!H41,2)</f>
        <v>1</v>
      </c>
    </row>
    <row r="36" spans="1:17">
      <c r="A36" t="s">
        <v>203</v>
      </c>
      <c r="B36" t="s">
        <v>204</v>
      </c>
      <c r="G36" s="19" t="s">
        <v>158</v>
      </c>
      <c r="I36" s="29"/>
      <c r="J36" s="29"/>
      <c r="K36" s="29"/>
      <c r="L36" s="29"/>
      <c r="M36" s="29">
        <f>PROVISIONALES!H36</f>
        <v>1</v>
      </c>
      <c r="N36" s="29"/>
      <c r="O36" s="29"/>
      <c r="P36" s="29"/>
      <c r="Q36" s="29">
        <f>ROUND('Obras provisionales'!H42,2)</f>
        <v>1</v>
      </c>
    </row>
    <row r="37" spans="1:17">
      <c r="A37" t="s">
        <v>205</v>
      </c>
      <c r="B37" t="s">
        <v>206</v>
      </c>
      <c r="G37" s="19" t="s">
        <v>158</v>
      </c>
      <c r="I37" s="29"/>
      <c r="J37" s="29"/>
      <c r="K37" s="29"/>
      <c r="L37" s="29"/>
      <c r="M37" s="29">
        <f>PROVISIONALES!H37</f>
        <v>1</v>
      </c>
      <c r="N37" s="29"/>
      <c r="O37" s="29"/>
      <c r="P37" s="29"/>
      <c r="Q37" s="29">
        <f>ROUND('Obras provisionales'!H43,2)</f>
        <v>1</v>
      </c>
    </row>
    <row r="38" spans="1:17">
      <c r="A38">
        <v>1.4</v>
      </c>
      <c r="B38" s="67" t="s">
        <v>207</v>
      </c>
      <c r="G38" s="294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spans="1:17">
      <c r="A39" t="s">
        <v>208</v>
      </c>
      <c r="B39" s="272" t="s">
        <v>209</v>
      </c>
      <c r="G39" s="293"/>
      <c r="H39" s="29"/>
      <c r="I39" s="29"/>
      <c r="J39" s="29"/>
      <c r="K39" s="29"/>
      <c r="L39" s="29"/>
      <c r="M39" s="29"/>
      <c r="N39" s="29"/>
      <c r="O39" s="29"/>
      <c r="P39" s="29"/>
      <c r="Q39" s="29"/>
    </row>
    <row r="40" spans="1:17">
      <c r="A40" t="s">
        <v>210</v>
      </c>
      <c r="B40" t="s">
        <v>211</v>
      </c>
      <c r="G40" s="19" t="s">
        <v>212</v>
      </c>
      <c r="H40" s="29"/>
      <c r="I40" s="29"/>
      <c r="J40" s="29"/>
      <c r="L40" s="29"/>
      <c r="M40" s="29">
        <f>PROVISIONALES!H40</f>
        <v>609.6</v>
      </c>
      <c r="N40" s="29"/>
      <c r="O40" s="29"/>
      <c r="P40" s="29"/>
      <c r="Q40" s="29">
        <f>ROUND('Obras provisionales'!H46,2)</f>
        <v>609.6</v>
      </c>
    </row>
    <row r="41" spans="1:17">
      <c r="A41" t="s">
        <v>213</v>
      </c>
      <c r="B41" t="s">
        <v>214</v>
      </c>
      <c r="G41" s="19" t="s">
        <v>158</v>
      </c>
      <c r="I41" s="29"/>
      <c r="J41" s="29"/>
      <c r="K41" s="29"/>
      <c r="L41" s="29"/>
      <c r="M41" s="29">
        <f>PROVISIONALES!H41</f>
        <v>16</v>
      </c>
      <c r="N41" s="29"/>
      <c r="O41" s="29"/>
      <c r="P41" s="29"/>
      <c r="Q41" s="29">
        <f>ROUND('Obras provisionales'!H47,2)</f>
        <v>16</v>
      </c>
    </row>
    <row r="42" spans="1:17">
      <c r="A42" t="s">
        <v>215</v>
      </c>
      <c r="B42" s="272" t="s">
        <v>216</v>
      </c>
      <c r="G42" s="293"/>
      <c r="I42" s="29"/>
      <c r="J42" s="29"/>
      <c r="K42" s="29"/>
      <c r="L42" s="29"/>
      <c r="M42" s="29"/>
      <c r="N42" s="29"/>
      <c r="O42" s="29"/>
      <c r="P42" s="29"/>
      <c r="Q42" s="29"/>
    </row>
    <row r="43" spans="1:17">
      <c r="A43" t="s">
        <v>217</v>
      </c>
      <c r="B43" t="s">
        <v>218</v>
      </c>
      <c r="G43" s="19" t="s">
        <v>163</v>
      </c>
      <c r="I43" s="29"/>
      <c r="J43" s="29"/>
      <c r="K43" s="29"/>
      <c r="L43" s="29"/>
      <c r="M43" s="29">
        <f>PROVISIONALES!H43</f>
        <v>12</v>
      </c>
      <c r="N43" s="29"/>
      <c r="O43" s="29"/>
      <c r="P43" s="29"/>
      <c r="Q43" s="29">
        <f>ROUND('Obras provisionales'!H49,2)</f>
        <v>12</v>
      </c>
    </row>
    <row r="44" spans="1:17">
      <c r="A44" t="s">
        <v>219</v>
      </c>
      <c r="B44" s="272" t="s">
        <v>220</v>
      </c>
      <c r="G44" s="293"/>
      <c r="I44" s="29"/>
      <c r="J44" s="29"/>
      <c r="K44" s="29"/>
      <c r="L44" s="29"/>
      <c r="M44" s="29"/>
      <c r="N44" s="29"/>
      <c r="O44" s="29"/>
      <c r="P44" s="29"/>
      <c r="Q44" s="29"/>
    </row>
    <row r="45" spans="1:17">
      <c r="A45" t="s">
        <v>221</v>
      </c>
      <c r="B45" t="s">
        <v>222</v>
      </c>
      <c r="G45" s="19" t="s">
        <v>223</v>
      </c>
      <c r="I45" s="29"/>
      <c r="J45" s="29"/>
      <c r="K45" s="29"/>
      <c r="L45" s="29"/>
      <c r="M45" s="29">
        <f>PROVISIONALES!H45</f>
        <v>6</v>
      </c>
      <c r="N45" s="29"/>
      <c r="O45" s="29"/>
      <c r="P45" s="29"/>
      <c r="Q45" s="29">
        <f>ROUND('Obras provisionales'!H51,2)</f>
        <v>6</v>
      </c>
    </row>
    <row r="46" spans="1:17">
      <c r="A46" t="s">
        <v>224</v>
      </c>
      <c r="B46" s="272" t="s">
        <v>225</v>
      </c>
      <c r="G46" s="293"/>
      <c r="I46" s="29"/>
      <c r="J46" s="29"/>
      <c r="K46" s="29"/>
      <c r="L46" s="29"/>
      <c r="M46" s="29"/>
      <c r="N46" s="29"/>
      <c r="O46" s="29"/>
      <c r="P46" s="29"/>
      <c r="Q46" s="29"/>
    </row>
    <row r="47" spans="1:17">
      <c r="A47" t="s">
        <v>226</v>
      </c>
      <c r="B47" s="296" t="s">
        <v>227</v>
      </c>
      <c r="G47" s="297"/>
      <c r="I47" s="29"/>
      <c r="J47" s="29"/>
      <c r="K47" s="29"/>
      <c r="L47" s="29"/>
      <c r="M47" s="29"/>
      <c r="N47" s="29"/>
      <c r="O47" s="29"/>
      <c r="P47" s="29"/>
      <c r="Q47" s="29"/>
    </row>
    <row r="48" spans="1:17">
      <c r="A48" t="s">
        <v>228</v>
      </c>
      <c r="B48" t="s">
        <v>229</v>
      </c>
      <c r="G48" s="19" t="s">
        <v>158</v>
      </c>
      <c r="I48" s="29"/>
      <c r="J48" s="29"/>
      <c r="K48" s="29"/>
      <c r="L48" s="29"/>
      <c r="M48" s="29">
        <f>PROVISIONALES!H48</f>
        <v>3</v>
      </c>
      <c r="N48" s="29"/>
      <c r="O48" s="29"/>
      <c r="P48" s="29"/>
      <c r="Q48" s="29">
        <f>ROUND('Obras provisionales'!H54,2)</f>
        <v>3</v>
      </c>
    </row>
    <row r="49" spans="1:17">
      <c r="A49" t="s">
        <v>230</v>
      </c>
      <c r="B49" t="s">
        <v>231</v>
      </c>
      <c r="G49" s="19" t="s">
        <v>212</v>
      </c>
      <c r="H49" s="29"/>
      <c r="I49" s="29"/>
      <c r="J49" s="29"/>
      <c r="L49" s="29"/>
      <c r="M49" s="29">
        <f>PROVISIONALES!H49</f>
        <v>9</v>
      </c>
      <c r="N49" s="29"/>
      <c r="O49" s="29"/>
      <c r="P49" s="29"/>
      <c r="Q49" s="29">
        <f>ROUND('Obras provisionales'!H55,2)</f>
        <v>9</v>
      </c>
    </row>
    <row r="50" spans="1:17">
      <c r="A50" t="s">
        <v>232</v>
      </c>
      <c r="B50" t="s">
        <v>233</v>
      </c>
      <c r="G50" s="19" t="s">
        <v>212</v>
      </c>
      <c r="H50" s="29"/>
      <c r="I50" s="29"/>
      <c r="J50" s="29"/>
      <c r="L50" s="29"/>
      <c r="M50" s="29">
        <f>PROVISIONALES!H50</f>
        <v>9</v>
      </c>
      <c r="N50" s="29"/>
      <c r="O50" s="29"/>
      <c r="P50" s="29"/>
      <c r="Q50" s="29">
        <f>ROUND('Obras provisionales'!H56,2)</f>
        <v>9</v>
      </c>
    </row>
    <row r="51" spans="1:17">
      <c r="A51" t="s">
        <v>234</v>
      </c>
      <c r="B51" s="296" t="s">
        <v>235</v>
      </c>
      <c r="G51" s="297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spans="1:17">
      <c r="A52" t="s">
        <v>236</v>
      </c>
      <c r="B52" t="s">
        <v>237</v>
      </c>
      <c r="G52" s="19" t="s">
        <v>142</v>
      </c>
      <c r="H52" s="29"/>
      <c r="I52" s="29"/>
      <c r="J52" s="29"/>
      <c r="K52" s="29"/>
      <c r="L52" s="29"/>
      <c r="M52" s="29">
        <f>PROVISIONALES!H52</f>
        <v>1</v>
      </c>
      <c r="N52" s="29"/>
      <c r="O52" s="29"/>
      <c r="P52" s="29"/>
      <c r="Q52" s="29">
        <f>ROUND('Obras provisionales'!H58,2)</f>
        <v>1</v>
      </c>
    </row>
    <row r="53" spans="1:17">
      <c r="A53" t="s">
        <v>238</v>
      </c>
      <c r="B53" t="s">
        <v>239</v>
      </c>
      <c r="G53" s="19" t="s">
        <v>158</v>
      </c>
      <c r="I53" s="29"/>
      <c r="J53" s="29"/>
      <c r="K53" s="29"/>
      <c r="L53" s="29"/>
      <c r="M53" s="29">
        <f>PROVISIONALES!H53</f>
        <v>15</v>
      </c>
      <c r="N53" s="29"/>
      <c r="O53" s="29"/>
      <c r="P53" s="29"/>
      <c r="Q53" s="29">
        <f>ROUND('Obras provisionales'!H59,2)</f>
        <v>15</v>
      </c>
    </row>
    <row r="54" spans="1:17">
      <c r="A54" t="s">
        <v>240</v>
      </c>
      <c r="B54" t="s">
        <v>241</v>
      </c>
      <c r="G54" s="19" t="s">
        <v>212</v>
      </c>
      <c r="H54" s="29"/>
      <c r="I54" s="29"/>
      <c r="J54" s="29"/>
      <c r="L54" s="29"/>
      <c r="M54" s="29">
        <f>PROVISIONALES!H54</f>
        <v>24</v>
      </c>
      <c r="N54" s="29"/>
      <c r="O54" s="29"/>
      <c r="P54" s="29"/>
      <c r="Q54" s="29">
        <f>ROUND('Obras provisionales'!H60,2)</f>
        <v>24</v>
      </c>
    </row>
    <row r="55" spans="1:17">
      <c r="A55" t="s">
        <v>242</v>
      </c>
      <c r="B55" t="s">
        <v>243</v>
      </c>
      <c r="G55" s="19" t="s">
        <v>212</v>
      </c>
      <c r="H55" s="29"/>
      <c r="I55" s="29"/>
      <c r="J55" s="29"/>
      <c r="L55" s="29"/>
      <c r="M55" s="29">
        <f>PROVISIONALES!H55</f>
        <v>36</v>
      </c>
      <c r="N55" s="29"/>
      <c r="O55" s="29"/>
      <c r="P55" s="29"/>
      <c r="Q55" s="29">
        <f>ROUND('Obras provisionales'!H61,2)</f>
        <v>36</v>
      </c>
    </row>
    <row r="56" spans="1:17">
      <c r="A56" t="s">
        <v>244</v>
      </c>
      <c r="B56" s="296" t="s">
        <v>245</v>
      </c>
      <c r="G56" s="297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spans="1:17">
      <c r="A57" t="s">
        <v>246</v>
      </c>
      <c r="B57" t="s">
        <v>247</v>
      </c>
      <c r="G57" s="19" t="s">
        <v>166</v>
      </c>
      <c r="I57" s="29"/>
      <c r="J57" s="29"/>
      <c r="K57" s="29"/>
      <c r="L57" s="29"/>
      <c r="M57" s="29">
        <f>PROVISIONALES!H57</f>
        <v>12</v>
      </c>
      <c r="N57" s="29"/>
      <c r="O57" s="29"/>
      <c r="P57" s="29"/>
      <c r="Q57" s="29">
        <f>ROUND('Obras provisionales'!H63,2)</f>
        <v>12</v>
      </c>
    </row>
    <row r="58" spans="1:17">
      <c r="A58" t="s">
        <v>248</v>
      </c>
      <c r="B58" t="s">
        <v>249</v>
      </c>
      <c r="G58" s="19" t="s">
        <v>212</v>
      </c>
      <c r="H58" s="29"/>
      <c r="I58" s="29"/>
      <c r="J58" s="29"/>
      <c r="K58" s="29"/>
      <c r="L58" s="29"/>
      <c r="M58" s="29">
        <f>PROVISIONALES!H58</f>
        <v>9.6</v>
      </c>
      <c r="N58" s="29"/>
      <c r="O58" s="29"/>
      <c r="P58" s="29"/>
      <c r="Q58" s="29">
        <f>ROUND('Obras provisionales'!H64,2)</f>
        <v>9.6</v>
      </c>
    </row>
    <row r="59" spans="1:17">
      <c r="A59" t="s">
        <v>250</v>
      </c>
      <c r="B59" s="272" t="s">
        <v>251</v>
      </c>
      <c r="G59" s="293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 spans="1:17">
      <c r="A60" t="s">
        <v>252</v>
      </c>
      <c r="B60" t="s">
        <v>253</v>
      </c>
      <c r="G60" s="19" t="s">
        <v>158</v>
      </c>
      <c r="I60" s="29"/>
      <c r="J60" s="29"/>
      <c r="K60" s="29"/>
      <c r="L60" s="29"/>
      <c r="M60" s="29">
        <f>PROVISIONALES!H60</f>
        <v>1</v>
      </c>
      <c r="N60" s="29"/>
      <c r="O60" s="29"/>
      <c r="P60" s="29"/>
      <c r="Q60" s="29">
        <f>ROUND('Obras provisionales'!H66,2)</f>
        <v>1</v>
      </c>
    </row>
    <row r="61" spans="1:17">
      <c r="A61" t="s">
        <v>254</v>
      </c>
      <c r="B61" s="272" t="s">
        <v>255</v>
      </c>
      <c r="G61" s="293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spans="1:17">
      <c r="A62" t="s">
        <v>256</v>
      </c>
      <c r="B62" t="s">
        <v>257</v>
      </c>
      <c r="G62" s="19" t="s">
        <v>142</v>
      </c>
      <c r="H62" s="29"/>
      <c r="I62" s="29"/>
      <c r="J62" s="29"/>
      <c r="K62" s="29"/>
      <c r="L62" s="29"/>
      <c r="M62" s="29">
        <f>PROVISIONALES!H62</f>
        <v>20</v>
      </c>
      <c r="N62" s="29"/>
      <c r="O62" s="29"/>
      <c r="P62" s="29"/>
      <c r="Q62" s="29">
        <f>ROUND('Obras provisionales'!H68,2)</f>
        <v>20</v>
      </c>
    </row>
    <row r="63" spans="1:17">
      <c r="A63" t="s">
        <v>258</v>
      </c>
      <c r="B63" t="s">
        <v>259</v>
      </c>
      <c r="G63" s="19" t="s">
        <v>212</v>
      </c>
      <c r="H63" s="29"/>
      <c r="I63" s="29"/>
      <c r="J63" s="29"/>
      <c r="K63" s="29"/>
      <c r="L63" s="29"/>
      <c r="M63" s="29">
        <f>PROVISIONALES!H63</f>
        <v>1.5</v>
      </c>
      <c r="N63" s="29"/>
      <c r="O63" s="29"/>
      <c r="P63" s="29"/>
      <c r="Q63" s="29">
        <f>ROUND('Obras provisionales'!H69,2)</f>
        <v>1.5</v>
      </c>
    </row>
    <row r="64" spans="1:17">
      <c r="A64" t="s">
        <v>260</v>
      </c>
      <c r="B64" t="s">
        <v>261</v>
      </c>
      <c r="G64" s="19" t="s">
        <v>142</v>
      </c>
      <c r="H64" s="29"/>
      <c r="I64" s="29"/>
      <c r="J64" s="29"/>
      <c r="K64" s="29"/>
      <c r="L64" s="29"/>
      <c r="M64" s="29">
        <f>PROVISIONALES!H64</f>
        <v>3</v>
      </c>
      <c r="N64" s="29"/>
      <c r="O64" s="29"/>
      <c r="P64" s="29"/>
      <c r="Q64" s="29">
        <f>ROUND('Obras provisionales'!H70,2)</f>
        <v>3</v>
      </c>
    </row>
    <row r="65" spans="1:17">
      <c r="A65" t="s">
        <v>262</v>
      </c>
      <c r="B65" t="s">
        <v>263</v>
      </c>
      <c r="G65" s="19" t="s">
        <v>142</v>
      </c>
      <c r="H65" s="29"/>
      <c r="I65" s="29"/>
      <c r="J65" s="29"/>
      <c r="K65" s="29"/>
      <c r="L65" s="29"/>
      <c r="M65" s="29">
        <f>PROVISIONALES!H65</f>
        <v>4</v>
      </c>
      <c r="N65" s="29"/>
      <c r="O65" s="29"/>
      <c r="P65" s="29"/>
      <c r="Q65" s="29">
        <f>ROUND('Obras provisionales'!H71,2)</f>
        <v>4</v>
      </c>
    </row>
    <row r="66" spans="1:17">
      <c r="A66">
        <v>1.5</v>
      </c>
      <c r="B66" s="67" t="s">
        <v>264</v>
      </c>
      <c r="G66" s="294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spans="1:17">
      <c r="A67" t="s">
        <v>265</v>
      </c>
      <c r="B67" s="272" t="s">
        <v>266</v>
      </c>
      <c r="C67" s="299"/>
      <c r="G67" s="1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spans="1:17">
      <c r="A68" t="s">
        <v>267</v>
      </c>
      <c r="B68" t="s">
        <v>268</v>
      </c>
      <c r="G68" s="19" t="s">
        <v>142</v>
      </c>
      <c r="H68" s="29"/>
      <c r="I68" s="29"/>
      <c r="J68" s="29"/>
      <c r="K68" s="29"/>
      <c r="L68" s="29"/>
      <c r="M68" s="29">
        <f>PROVISIONALES!H68</f>
        <v>10.199999999999999</v>
      </c>
      <c r="N68" s="29"/>
      <c r="O68" s="29"/>
      <c r="P68" s="29"/>
      <c r="Q68" s="29">
        <f>IF('Datos iniciales '!$E$3="SI",ROUND('Obras provisionales'!H74,2),0)</f>
        <v>10.199999999999999</v>
      </c>
    </row>
    <row r="69" spans="1:17">
      <c r="A69" t="s">
        <v>269</v>
      </c>
      <c r="B69" t="s">
        <v>270</v>
      </c>
      <c r="G69" s="19" t="s">
        <v>142</v>
      </c>
      <c r="H69" s="29"/>
      <c r="I69" s="29"/>
      <c r="J69" s="29"/>
      <c r="K69" s="29"/>
      <c r="L69" s="29"/>
      <c r="M69" s="29">
        <f>PROVISIONALES!H69</f>
        <v>15.6</v>
      </c>
      <c r="N69" s="29"/>
      <c r="O69" s="29"/>
      <c r="P69" s="29"/>
      <c r="Q69" s="29">
        <f>IF('Datos iniciales '!$E$3="SI",ROUND('Obras provisionales'!H75,2),0)</f>
        <v>15.6</v>
      </c>
    </row>
    <row r="70" spans="1:17">
      <c r="A70" t="s">
        <v>271</v>
      </c>
      <c r="B70" t="s">
        <v>272</v>
      </c>
      <c r="G70" s="19" t="s">
        <v>142</v>
      </c>
      <c r="H70" s="29"/>
      <c r="I70" s="29"/>
      <c r="J70" s="29"/>
      <c r="K70" s="29"/>
      <c r="L70" s="29"/>
      <c r="M70" s="29">
        <f>PROVISIONALES!H70</f>
        <v>14.1</v>
      </c>
      <c r="N70" s="29"/>
      <c r="O70" s="29"/>
      <c r="P70" s="29"/>
      <c r="Q70" s="29">
        <f>IF('Datos iniciales '!$E$3="SI",ROUND('Obras provisionales'!H76,2),0)</f>
        <v>14.1</v>
      </c>
    </row>
    <row r="71" spans="1:17">
      <c r="A71" t="s">
        <v>273</v>
      </c>
      <c r="B71" t="s">
        <v>274</v>
      </c>
      <c r="G71" s="19" t="s">
        <v>142</v>
      </c>
      <c r="H71" s="29"/>
      <c r="I71" s="29"/>
      <c r="J71" s="29"/>
      <c r="K71" s="29"/>
      <c r="L71" s="29"/>
      <c r="M71" s="29">
        <f>PROVISIONALES!H71</f>
        <v>0.3</v>
      </c>
      <c r="N71" s="29"/>
      <c r="O71" s="29"/>
      <c r="P71" s="29"/>
      <c r="Q71" s="29">
        <f>IF('Datos iniciales '!$E$3="SI",ROUND('Obras provisionales'!H77,2),0)</f>
        <v>0.3</v>
      </c>
    </row>
    <row r="72" spans="1:17">
      <c r="A72" t="s">
        <v>275</v>
      </c>
      <c r="B72" t="s">
        <v>276</v>
      </c>
      <c r="G72" s="19" t="s">
        <v>142</v>
      </c>
      <c r="H72" s="29"/>
      <c r="I72" s="29"/>
      <c r="J72" s="29"/>
      <c r="K72" s="29"/>
      <c r="L72" s="29"/>
      <c r="M72" s="29">
        <f>PROVISIONALES!H72</f>
        <v>0.69</v>
      </c>
      <c r="N72" s="29"/>
      <c r="O72" s="29"/>
      <c r="P72" s="29"/>
      <c r="Q72" s="29">
        <f>IF('Datos iniciales '!$E$3="SI",ROUND('Obras provisionales'!H78,2),0)</f>
        <v>0.69</v>
      </c>
    </row>
    <row r="73" spans="1:17">
      <c r="A73" t="s">
        <v>277</v>
      </c>
      <c r="B73" t="s">
        <v>278</v>
      </c>
      <c r="G73" s="19" t="s">
        <v>142</v>
      </c>
      <c r="H73" s="29"/>
      <c r="I73" s="29"/>
      <c r="J73" s="29"/>
      <c r="K73" s="29"/>
      <c r="L73" s="29"/>
      <c r="M73" s="29">
        <f>PROVISIONALES!H73</f>
        <v>1.1399999999999999</v>
      </c>
      <c r="N73" s="29"/>
      <c r="O73" s="29"/>
      <c r="P73" s="29"/>
      <c r="Q73" s="29">
        <f>IF('Datos iniciales '!$E$3="SI",ROUND('Obras provisionales'!H79,2),0)</f>
        <v>1.1399999999999999</v>
      </c>
    </row>
    <row r="74" spans="1:17">
      <c r="A74" t="s">
        <v>279</v>
      </c>
      <c r="B74" t="s">
        <v>280</v>
      </c>
      <c r="G74" s="19" t="s">
        <v>142</v>
      </c>
      <c r="H74" s="29"/>
      <c r="I74" s="29"/>
      <c r="J74" s="29"/>
      <c r="K74" s="29"/>
      <c r="L74" s="29"/>
      <c r="M74" s="29">
        <f>PROVISIONALES!H74</f>
        <v>11.1</v>
      </c>
      <c r="N74" s="29"/>
      <c r="O74" s="29"/>
      <c r="P74" s="29"/>
      <c r="Q74" s="29">
        <f>IF('Datos iniciales '!$E$3="SI",ROUND('Obras provisionales'!H80,2),0)</f>
        <v>11.1</v>
      </c>
    </row>
    <row r="75" spans="1:17">
      <c r="A75" t="s">
        <v>281</v>
      </c>
      <c r="B75" s="272" t="s">
        <v>264</v>
      </c>
      <c r="G75" s="1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A76" t="s">
        <v>282</v>
      </c>
      <c r="B76" t="s">
        <v>283</v>
      </c>
      <c r="G76" s="19" t="s">
        <v>142</v>
      </c>
      <c r="H76" s="29"/>
      <c r="I76" s="29"/>
      <c r="J76" s="29"/>
      <c r="K76" s="29"/>
      <c r="L76" s="29"/>
      <c r="M76" s="29">
        <f>PROVISIONALES!H76</f>
        <v>15.9</v>
      </c>
      <c r="N76" s="29"/>
      <c r="O76" s="29"/>
      <c r="P76" s="29"/>
      <c r="Q76" s="29">
        <f>IF('Datos iniciales '!$E$3="SI",ROUND('Obras provisionales'!H82,2),0)</f>
        <v>15.9</v>
      </c>
    </row>
    <row r="77" spans="1:17">
      <c r="A77" t="s">
        <v>284</v>
      </c>
      <c r="B77" t="s">
        <v>285</v>
      </c>
      <c r="G77" s="19" t="s">
        <v>212</v>
      </c>
      <c r="H77" s="29"/>
      <c r="I77" s="29"/>
      <c r="J77" s="29"/>
      <c r="K77" s="29"/>
      <c r="L77" s="29"/>
      <c r="M77" s="29">
        <f>PROVISIONALES!H77</f>
        <v>13.2</v>
      </c>
      <c r="N77" s="29"/>
      <c r="O77" s="29"/>
      <c r="P77" s="29"/>
      <c r="Q77" s="29">
        <f>IF('Datos iniciales '!$E$3="SI",ROUND('Obras provisionales'!H83,2),0)</f>
        <v>13.2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8EB8-190A-4242-B475-AB6B1EA2A749}">
  <dimension ref="A2:AE112"/>
  <sheetViews>
    <sheetView topLeftCell="S99" workbookViewId="0">
      <selection activeCell="M114" sqref="M114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 s="2">
        <v>2</v>
      </c>
      <c r="B3" s="227" t="s">
        <v>464</v>
      </c>
      <c r="H3" s="29"/>
    </row>
    <row r="4" spans="1:31">
      <c r="A4" s="2">
        <v>2.0099999999999998</v>
      </c>
      <c r="B4" s="228" t="s">
        <v>465</v>
      </c>
      <c r="C4" s="2"/>
      <c r="H4" s="29"/>
    </row>
    <row r="5" spans="1:31">
      <c r="A5" t="s">
        <v>466</v>
      </c>
      <c r="B5" t="s">
        <v>467</v>
      </c>
      <c r="G5" s="19" t="s">
        <v>212</v>
      </c>
      <c r="H5" s="29"/>
      <c r="I5" s="29"/>
      <c r="J5" s="29"/>
      <c r="K5" s="29"/>
      <c r="L5" s="29"/>
      <c r="M5" s="29">
        <f>ESTRUCTURA!H5</f>
        <v>2961.86</v>
      </c>
      <c r="N5" s="29"/>
      <c r="O5" s="29"/>
      <c r="P5" s="29"/>
      <c r="Q5" s="29">
        <f>ROUND('Cimentación 1 piso'!H9+'Cimentación 2 pisos '!H9+'Cimentación 3 pisos'!H9+'Cimentación 4 pisos'!H9+'Platea de Cimentacion'!H9,2)</f>
        <v>2961.86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t="s">
        <v>468</v>
      </c>
      <c r="B6" t="s">
        <v>469</v>
      </c>
      <c r="G6" s="19" t="s">
        <v>212</v>
      </c>
      <c r="H6" s="29"/>
      <c r="I6" s="29"/>
      <c r="J6" s="29"/>
      <c r="K6" s="29"/>
      <c r="L6" s="29"/>
      <c r="M6" s="29">
        <f>ESTRUCTURA!H6</f>
        <v>38.29</v>
      </c>
      <c r="N6" s="29"/>
      <c r="O6" s="29"/>
      <c r="P6" s="29"/>
      <c r="Q6" s="29">
        <f>ROUND('Cimentación 1 piso'!H10+'Cimentación 2 pisos '!H10+'Cimentación 3 pisos'!H10+'Cimentación 4 pisos'!H10+'Platea de Cimentacion'!H10,2)</f>
        <v>38.29</v>
      </c>
    </row>
    <row r="7" spans="1:31">
      <c r="A7" t="s">
        <v>470</v>
      </c>
      <c r="B7" t="s">
        <v>471</v>
      </c>
      <c r="G7" s="19" t="s">
        <v>212</v>
      </c>
      <c r="H7" s="29"/>
      <c r="I7" s="29"/>
      <c r="J7" s="29"/>
      <c r="K7" s="29"/>
      <c r="L7" s="29"/>
      <c r="M7" s="29">
        <f>ESTRUCTURA!H7</f>
        <v>176.72</v>
      </c>
      <c r="N7" s="29"/>
      <c r="O7" s="29"/>
      <c r="P7" s="29"/>
      <c r="Q7" s="29">
        <f>ROUND('Cimentación 1 piso'!H11+'Cimentación 2 pisos '!H11+'Cimentación 3 pisos'!H11+'Cimentación 4 pisos'!H11+'Platea de Cimentacion'!H11,2)</f>
        <v>176.72</v>
      </c>
    </row>
    <row r="8" spans="1:31">
      <c r="A8" t="s">
        <v>472</v>
      </c>
      <c r="B8" t="s">
        <v>473</v>
      </c>
      <c r="G8" s="19" t="s">
        <v>212</v>
      </c>
      <c r="H8" s="29"/>
      <c r="I8" s="29"/>
      <c r="J8" s="29"/>
      <c r="K8" s="29"/>
      <c r="L8" s="29"/>
      <c r="M8" s="29">
        <f>ESTRUCTURA!H8</f>
        <v>1827.84</v>
      </c>
      <c r="N8" s="29"/>
      <c r="O8" s="29"/>
      <c r="P8" s="29"/>
      <c r="Q8" s="29">
        <f>ROUND('Cimentación 1 piso'!H12+'Cimentación 2 pisos '!H12+'Cimentación 3 pisos'!H12+'Cimentación 4 pisos'!H12+'Platea de Cimentacion'!H12,2)</f>
        <v>1827.84</v>
      </c>
    </row>
    <row r="9" spans="1:31">
      <c r="A9" t="s">
        <v>474</v>
      </c>
      <c r="B9" t="s">
        <v>475</v>
      </c>
      <c r="G9" s="19" t="s">
        <v>142</v>
      </c>
      <c r="H9" s="29"/>
      <c r="I9" s="29"/>
      <c r="J9" s="29"/>
      <c r="K9" s="29"/>
      <c r="L9" s="29"/>
      <c r="M9" s="29">
        <f>ESTRUCTURA!H9</f>
        <v>1332.21</v>
      </c>
      <c r="N9" s="29"/>
      <c r="O9" s="29"/>
      <c r="P9" s="29"/>
      <c r="Q9" s="29">
        <f>ROUND('Cimentación 1 piso'!H13+'Cimentación 2 pisos '!H13+'Cimentación 3 pisos'!H13+'Cimentación 4 pisos'!H13+'Platea de Cimentacion'!H13,2)</f>
        <v>1332.21</v>
      </c>
    </row>
    <row r="10" spans="1:31">
      <c r="A10" t="s">
        <v>476</v>
      </c>
      <c r="B10" t="s">
        <v>477</v>
      </c>
      <c r="G10" s="19" t="s">
        <v>142</v>
      </c>
      <c r="H10" s="29"/>
      <c r="I10" s="29"/>
      <c r="J10" s="29"/>
      <c r="K10" s="29"/>
      <c r="L10" s="29"/>
      <c r="M10" s="29">
        <f>ESTRUCTURA!H10</f>
        <v>1446.64</v>
      </c>
      <c r="N10" s="29"/>
      <c r="O10" s="29"/>
      <c r="P10" s="29"/>
      <c r="Q10" s="29">
        <f>ROUND('Cimentación 1 piso'!H14+'Cimentación 2 pisos '!H14+'Cimentación 3 pisos'!H14+'Cimentación 4 pisos'!H14+'Platea de Cimentacion'!H14,2)</f>
        <v>1446.64</v>
      </c>
    </row>
    <row r="11" spans="1:31">
      <c r="A11" t="s">
        <v>478</v>
      </c>
      <c r="B11" t="s">
        <v>479</v>
      </c>
      <c r="G11" s="19" t="s">
        <v>212</v>
      </c>
      <c r="H11" s="29"/>
      <c r="I11" s="29"/>
      <c r="J11" s="29"/>
      <c r="K11" s="29"/>
      <c r="L11" s="29"/>
      <c r="M11" s="29">
        <f>ESTRUCTURA!H11</f>
        <v>1446.64</v>
      </c>
      <c r="N11" s="29"/>
      <c r="O11" s="29"/>
      <c r="P11" s="29"/>
      <c r="Q11" s="29">
        <f>ROUND('Cimentación 1 piso'!H15+'Cimentación 2 pisos '!H15+'Cimentación 3 pisos'!H15+'Cimentación 4 pisos'!H15+'Platea de Cimentacion'!H15,2)</f>
        <v>1446.64</v>
      </c>
    </row>
    <row r="12" spans="1:31">
      <c r="A12" t="s">
        <v>480</v>
      </c>
      <c r="B12" t="s">
        <v>481</v>
      </c>
      <c r="G12" s="19" t="s">
        <v>212</v>
      </c>
      <c r="I12" s="29"/>
      <c r="J12" s="29"/>
      <c r="K12" s="29"/>
      <c r="L12" s="29"/>
      <c r="M12" s="29">
        <f>ESTRUCTURA!H12</f>
        <v>60</v>
      </c>
      <c r="N12" s="29"/>
      <c r="O12" s="29"/>
      <c r="P12" s="29"/>
      <c r="Q12" s="29">
        <f>ROUND('Obras exteriores '!D11+'Obras exteriores '!D27+'Obras exteriores '!D45,2)</f>
        <v>60</v>
      </c>
    </row>
    <row r="13" spans="1:31">
      <c r="A13" t="s">
        <v>482</v>
      </c>
      <c r="B13" t="s">
        <v>483</v>
      </c>
      <c r="G13" s="19" t="s">
        <v>212</v>
      </c>
      <c r="H13" s="29"/>
      <c r="I13" s="29"/>
      <c r="J13" s="29"/>
      <c r="K13" s="29"/>
      <c r="L13" s="29"/>
      <c r="M13" s="29">
        <f>ESTRUCTURA!H13</f>
        <v>26.4</v>
      </c>
      <c r="N13" s="29"/>
      <c r="O13" s="29"/>
      <c r="P13" s="29"/>
      <c r="Q13" s="29">
        <f>ROUND('Obras exteriores '!D12+'Obras exteriores '!D28+'Obras exteriores '!D46+'Obras exteriores '!D59,2)</f>
        <v>26.4</v>
      </c>
    </row>
    <row r="14" spans="1:31">
      <c r="A14" s="2">
        <v>2.02</v>
      </c>
      <c r="B14" s="228" t="s">
        <v>484</v>
      </c>
      <c r="G14" s="19"/>
      <c r="I14" s="29"/>
      <c r="J14" s="29"/>
      <c r="K14" s="29"/>
      <c r="L14" s="29"/>
      <c r="M14" s="29"/>
      <c r="N14" s="29"/>
      <c r="O14" s="29"/>
      <c r="P14" s="29"/>
      <c r="Q14" s="29"/>
    </row>
    <row r="15" spans="1:31">
      <c r="A15" s="2" t="s">
        <v>485</v>
      </c>
      <c r="B15" s="272" t="s">
        <v>486</v>
      </c>
      <c r="G15" s="19"/>
      <c r="I15" s="29"/>
      <c r="J15" s="29"/>
      <c r="K15" s="29"/>
      <c r="L15" s="29"/>
      <c r="M15" s="29"/>
      <c r="N15" s="29"/>
      <c r="O15" s="29"/>
      <c r="P15" s="29"/>
      <c r="Q15" s="29"/>
    </row>
    <row r="16" spans="1:31">
      <c r="A16" t="s">
        <v>487</v>
      </c>
      <c r="B16" s="196" t="s">
        <v>488</v>
      </c>
      <c r="G16" s="19" t="s">
        <v>142</v>
      </c>
      <c r="I16" s="29"/>
      <c r="J16" s="29"/>
      <c r="K16" s="29"/>
      <c r="L16" s="29"/>
      <c r="M16" s="29">
        <f>ESTRUCTURA!H16</f>
        <v>100</v>
      </c>
      <c r="N16" s="29"/>
      <c r="O16" s="29"/>
      <c r="P16" s="29"/>
      <c r="Q16" s="29">
        <f>ROUND('Platea de Cimentacion'!H17,2)</f>
        <v>100</v>
      </c>
    </row>
    <row r="17" spans="1:17">
      <c r="A17" s="2" t="s">
        <v>489</v>
      </c>
      <c r="B17" s="272" t="s">
        <v>490</v>
      </c>
      <c r="G17" s="19"/>
      <c r="I17" s="29"/>
      <c r="J17" s="29"/>
      <c r="K17" s="29"/>
      <c r="L17" s="29"/>
      <c r="M17" s="29"/>
      <c r="N17" s="29"/>
      <c r="O17" s="29"/>
      <c r="P17" s="29"/>
      <c r="Q17" s="29"/>
    </row>
    <row r="18" spans="1:17">
      <c r="A18" t="s">
        <v>491</v>
      </c>
      <c r="B18" t="s">
        <v>492</v>
      </c>
      <c r="G18" s="19" t="s">
        <v>142</v>
      </c>
      <c r="H18" s="29"/>
      <c r="I18" s="29"/>
      <c r="J18" s="29"/>
      <c r="K18" s="29"/>
      <c r="L18" s="29"/>
      <c r="M18" s="29">
        <f>ESTRUCTURA!H18</f>
        <v>556.29999999999995</v>
      </c>
      <c r="N18" s="29"/>
      <c r="O18" s="29"/>
      <c r="P18" s="29"/>
      <c r="Q18" s="29">
        <f>ROUND('Cimentación 1 piso'!H17+'Cimentación 2 pisos '!H17+'Cimentación 3 pisos'!H17+'Cimentación 4 pisos'!H17+Escalera!D7,2)</f>
        <v>556.29999999999995</v>
      </c>
    </row>
    <row r="19" spans="1:17">
      <c r="A19" s="2" t="s">
        <v>493</v>
      </c>
      <c r="B19" s="272" t="s">
        <v>494</v>
      </c>
      <c r="G19" s="1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>
      <c r="A20" t="s">
        <v>495</v>
      </c>
      <c r="B20" t="s">
        <v>496</v>
      </c>
      <c r="G20" s="19" t="s">
        <v>142</v>
      </c>
      <c r="H20" s="29"/>
      <c r="I20" s="29"/>
      <c r="J20" s="29"/>
      <c r="K20" s="29"/>
      <c r="L20" s="29"/>
      <c r="M20" s="29">
        <f>ESTRUCTURA!H20</f>
        <v>524.54</v>
      </c>
      <c r="N20" s="29"/>
      <c r="O20" s="29"/>
      <c r="P20" s="29"/>
      <c r="Q20" s="29">
        <f>ROUND('Cimentación 1 piso'!H19+'Cimentación 2 pisos '!H19+'Cimentación 3 pisos'!H19+'Cimentación 4 pisos'!H19+Escalera!D8,2)</f>
        <v>524.54</v>
      </c>
    </row>
    <row r="21" spans="1:17">
      <c r="A21" s="2" t="s">
        <v>497</v>
      </c>
      <c r="B21" s="272" t="s">
        <v>498</v>
      </c>
      <c r="G21" s="1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7">
      <c r="A22" t="s">
        <v>499</v>
      </c>
      <c r="B22" t="s">
        <v>500</v>
      </c>
      <c r="G22" s="19" t="s">
        <v>142</v>
      </c>
      <c r="H22" s="29"/>
      <c r="I22" s="29"/>
      <c r="J22" s="29"/>
      <c r="K22" s="29"/>
      <c r="L22" s="29"/>
      <c r="M22" s="29">
        <f>ESTRUCTURA!H22</f>
        <v>29.31</v>
      </c>
      <c r="N22" s="29"/>
      <c r="O22" s="29"/>
      <c r="P22" s="29"/>
      <c r="Q22" s="29">
        <f>ROUND('Cimentación 1 piso'!H21+'Cimentación 2 pisos '!H21+'Cimentación 3 pisos'!H21+'Cimentación 4 pisos'!H21,2)</f>
        <v>29.31</v>
      </c>
    </row>
    <row r="23" spans="1:17">
      <c r="A23" s="2">
        <v>2.0299999999999998</v>
      </c>
      <c r="B23" s="67" t="s">
        <v>501</v>
      </c>
      <c r="G23" s="19"/>
      <c r="I23" s="29"/>
      <c r="J23" s="29"/>
      <c r="K23" s="29"/>
      <c r="L23" s="29"/>
      <c r="M23" s="29"/>
      <c r="N23" s="29"/>
      <c r="O23" s="29"/>
      <c r="P23" s="29"/>
      <c r="Q23" s="29"/>
    </row>
    <row r="24" spans="1:17">
      <c r="A24" s="2" t="s">
        <v>502</v>
      </c>
      <c r="B24" s="272" t="s">
        <v>503</v>
      </c>
      <c r="G24" s="19"/>
      <c r="I24" s="29"/>
      <c r="J24" s="29"/>
      <c r="K24" s="29"/>
      <c r="L24" s="29"/>
      <c r="M24" s="29"/>
      <c r="N24" s="29"/>
      <c r="O24" s="29"/>
      <c r="P24" s="29"/>
      <c r="Q24" s="29"/>
    </row>
    <row r="25" spans="1:17">
      <c r="A25" t="s">
        <v>504</v>
      </c>
      <c r="B25" t="s">
        <v>505</v>
      </c>
      <c r="G25" s="19" t="s">
        <v>212</v>
      </c>
      <c r="H25" s="29"/>
      <c r="I25" s="29"/>
      <c r="J25" s="29"/>
      <c r="K25" s="29"/>
      <c r="L25" s="29"/>
      <c r="M25" s="29">
        <f>ESTRUCTURA!H25</f>
        <v>355.99</v>
      </c>
      <c r="N25" s="29"/>
      <c r="O25" s="29"/>
      <c r="P25" s="29"/>
      <c r="Q25" s="29">
        <f>ROUND('Cimentación 1 piso'!H24+'Cimentación 2 pisos '!H24+'Cimentación 3 pisos'!H24+'Cimentación 4 pisos'!H24,2)</f>
        <v>355.99</v>
      </c>
    </row>
    <row r="26" spans="1:17">
      <c r="A26" t="s">
        <v>506</v>
      </c>
      <c r="B26" t="s">
        <v>507</v>
      </c>
      <c r="G26" s="300" t="s">
        <v>305</v>
      </c>
      <c r="H26" s="29"/>
      <c r="I26" s="29"/>
      <c r="J26" s="29"/>
      <c r="K26" s="29"/>
      <c r="L26" s="29"/>
      <c r="M26" s="29">
        <f>ESTRUCTURA!H26</f>
        <v>12402.68</v>
      </c>
      <c r="N26" s="29"/>
      <c r="O26" s="29"/>
      <c r="P26" s="29"/>
      <c r="Q26" s="29">
        <f>ROUND('Cimentación 1 piso'!H25+'Cimentación 2 pisos '!H25+'Cimentación 3 pisos'!H25+'Cimentación 4 pisos'!H25,2)</f>
        <v>12402.68</v>
      </c>
    </row>
    <row r="27" spans="1:17">
      <c r="A27" s="2" t="s">
        <v>508</v>
      </c>
      <c r="B27" s="272" t="s">
        <v>509</v>
      </c>
      <c r="G27" s="1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>
      <c r="A28" t="s">
        <v>510</v>
      </c>
      <c r="B28" s="265" t="s">
        <v>511</v>
      </c>
      <c r="C28" s="265"/>
      <c r="D28" s="265"/>
      <c r="G28" s="301" t="s">
        <v>212</v>
      </c>
      <c r="H28" s="29"/>
      <c r="I28" s="29"/>
      <c r="J28" s="29"/>
      <c r="K28" s="29"/>
      <c r="L28" s="29"/>
      <c r="M28" s="29">
        <f>ESTRUCTURA!H28</f>
        <v>60</v>
      </c>
      <c r="N28" s="29"/>
      <c r="O28" s="29"/>
      <c r="P28" s="29"/>
      <c r="Q28" s="29">
        <f>ROUND('Platea de Cimentacion'!H24,2)</f>
        <v>60</v>
      </c>
    </row>
    <row r="29" spans="1:17">
      <c r="A29" t="s">
        <v>512</v>
      </c>
      <c r="B29" s="265" t="s">
        <v>513</v>
      </c>
      <c r="C29" s="265"/>
      <c r="D29" s="265"/>
      <c r="G29" s="301" t="s">
        <v>142</v>
      </c>
      <c r="H29" s="29"/>
      <c r="I29" s="29"/>
      <c r="J29" s="29"/>
      <c r="K29" s="29"/>
      <c r="L29" s="29"/>
      <c r="M29" s="29">
        <f>ESTRUCTURA!H29</f>
        <v>50</v>
      </c>
      <c r="N29" s="29"/>
      <c r="O29" s="29"/>
      <c r="P29" s="29"/>
      <c r="Q29" s="29">
        <f>ROUND('Platea de Cimentacion'!H25,2)</f>
        <v>50</v>
      </c>
    </row>
    <row r="30" spans="1:17">
      <c r="A30" t="s">
        <v>514</v>
      </c>
      <c r="B30" s="265" t="s">
        <v>515</v>
      </c>
      <c r="C30" s="265"/>
      <c r="D30" s="265"/>
      <c r="G30" s="300" t="s">
        <v>305</v>
      </c>
      <c r="I30" s="29"/>
      <c r="J30" s="29"/>
      <c r="K30" s="29"/>
      <c r="L30" s="29"/>
      <c r="M30" s="29">
        <f>ESTRUCTURA!H30</f>
        <v>14400</v>
      </c>
      <c r="N30" s="29"/>
      <c r="O30" s="29"/>
      <c r="P30" s="29"/>
      <c r="Q30" s="29">
        <f>ROUND('Platea de Cimentacion'!H26,2)</f>
        <v>14400</v>
      </c>
    </row>
    <row r="31" spans="1:17">
      <c r="A31" s="2" t="s">
        <v>516</v>
      </c>
      <c r="B31" s="272" t="s">
        <v>517</v>
      </c>
      <c r="G31" s="19"/>
      <c r="I31" s="29"/>
      <c r="J31" s="29"/>
      <c r="K31" s="29"/>
      <c r="L31" s="29"/>
      <c r="M31" s="29"/>
      <c r="N31" s="29"/>
      <c r="O31" s="29"/>
      <c r="P31" s="29"/>
      <c r="Q31" s="29"/>
    </row>
    <row r="32" spans="1:17">
      <c r="A32" t="s">
        <v>518</v>
      </c>
      <c r="B32" t="s">
        <v>519</v>
      </c>
      <c r="G32" s="300" t="s">
        <v>212</v>
      </c>
      <c r="I32" s="29"/>
      <c r="J32" s="29"/>
      <c r="K32" s="29"/>
      <c r="L32" s="29"/>
      <c r="M32" s="29">
        <f>ESTRUCTURA!H32</f>
        <v>80.78</v>
      </c>
      <c r="N32" s="29"/>
      <c r="O32" s="29"/>
      <c r="P32" s="29"/>
      <c r="Q32" s="29">
        <f>ROUND('Cimentación 1 piso'!H27+'Cimentación 2 pisos '!H27+'Cimentación 3 pisos'!H27+'Cimentación 4 pisos'!H27+'Platea de Cimentacion'!H28,2)</f>
        <v>80.78</v>
      </c>
    </row>
    <row r="33" spans="1:17">
      <c r="A33" t="s">
        <v>520</v>
      </c>
      <c r="B33" t="s">
        <v>521</v>
      </c>
      <c r="G33" s="300" t="s">
        <v>142</v>
      </c>
      <c r="I33" s="29"/>
      <c r="J33" s="29"/>
      <c r="K33" s="29"/>
      <c r="L33" s="29"/>
      <c r="M33" s="29">
        <f>ESTRUCTURA!H33</f>
        <v>443.33</v>
      </c>
      <c r="N33" s="29"/>
      <c r="O33" s="29"/>
      <c r="P33" s="29"/>
      <c r="Q33" s="29">
        <f>ROUND('Cimentación 1 piso'!H28+'Cimentación 2 pisos '!H28+'Cimentación 3 pisos'!H28+'Cimentación 4 pisos'!H28+'Platea de Cimentacion'!H29,2)</f>
        <v>443.33</v>
      </c>
    </row>
    <row r="34" spans="1:17">
      <c r="A34" t="s">
        <v>522</v>
      </c>
      <c r="B34" t="s">
        <v>523</v>
      </c>
      <c r="G34" s="300" t="s">
        <v>305</v>
      </c>
      <c r="I34" s="29"/>
      <c r="J34" s="29"/>
      <c r="K34" s="29"/>
      <c r="L34" s="29"/>
      <c r="M34" s="29">
        <f>ESTRUCTURA!H34</f>
        <v>3932.33</v>
      </c>
      <c r="N34" s="29"/>
      <c r="O34" s="29"/>
      <c r="P34" s="29"/>
      <c r="Q34" s="29">
        <f>ROUND('Cimentación 1 piso'!H29+'Cimentación 2 pisos '!H29+'Cimentación 3 pisos'!H29+'Cimentación 4 pisos'!H29+'Platea de Cimentacion'!H30,2)</f>
        <v>3932.33</v>
      </c>
    </row>
    <row r="35" spans="1:17">
      <c r="A35" s="2" t="s">
        <v>524</v>
      </c>
      <c r="B35" s="272" t="s">
        <v>525</v>
      </c>
      <c r="G35" s="19"/>
      <c r="I35" s="29"/>
      <c r="J35" s="29"/>
      <c r="K35" s="29"/>
      <c r="L35" s="29"/>
      <c r="M35" s="29"/>
      <c r="N35" s="29"/>
      <c r="O35" s="29"/>
      <c r="P35" s="29"/>
      <c r="Q35" s="29"/>
    </row>
    <row r="36" spans="1:17">
      <c r="A36" t="s">
        <v>526</v>
      </c>
      <c r="B36" t="s">
        <v>527</v>
      </c>
      <c r="G36" s="19" t="s">
        <v>212</v>
      </c>
      <c r="I36" s="29"/>
      <c r="J36" s="29"/>
      <c r="K36" s="29"/>
      <c r="L36" s="29"/>
      <c r="M36" s="29">
        <f>ESTRUCTURA!H36</f>
        <v>45.93</v>
      </c>
      <c r="N36" s="29"/>
      <c r="O36" s="29"/>
      <c r="P36" s="29"/>
      <c r="Q36" s="29">
        <f>ROUND('Cimentación 1 piso'!H31+'Cimentación 2 pisos '!H31+'Cimentación 3 pisos'!H31+'Cimentación 4 pisos'!H31+Escalera!D11,2)</f>
        <v>45.93</v>
      </c>
    </row>
    <row r="37" spans="1:17">
      <c r="A37" t="s">
        <v>528</v>
      </c>
      <c r="B37" t="s">
        <v>529</v>
      </c>
      <c r="G37" s="19" t="s">
        <v>142</v>
      </c>
      <c r="H37" s="29"/>
      <c r="I37" s="29"/>
      <c r="J37" s="29"/>
      <c r="K37" s="29"/>
      <c r="L37" s="29"/>
      <c r="M37" s="29">
        <f>ESTRUCTURA!H37</f>
        <v>234.31</v>
      </c>
      <c r="N37" s="29"/>
      <c r="O37" s="29"/>
      <c r="P37" s="29"/>
      <c r="Q37" s="29">
        <f>ROUND('Cimentación 1 piso'!H32+'Cimentación 2 pisos '!H32+'Cimentación 3 pisos'!H32+'Cimentación 4 pisos'!H32+Escalera!D12,2)</f>
        <v>234.31</v>
      </c>
    </row>
    <row r="38" spans="1:17">
      <c r="A38" t="s">
        <v>530</v>
      </c>
      <c r="B38" t="s">
        <v>531</v>
      </c>
      <c r="G38" s="19" t="s">
        <v>305</v>
      </c>
      <c r="H38" s="29"/>
      <c r="I38" s="29"/>
      <c r="J38" s="29"/>
      <c r="K38" s="29"/>
      <c r="L38" s="29"/>
      <c r="M38" s="29">
        <f>ESTRUCTURA!H38</f>
        <v>4444.6000000000004</v>
      </c>
      <c r="N38" s="29"/>
      <c r="O38" s="29"/>
      <c r="P38" s="29"/>
      <c r="Q38" s="29">
        <f>ROUND('Cimentación 1 piso'!H33+'Cimentación 2 pisos '!H33+'Cimentación 3 pisos'!H33+'Cimentación 4 pisos'!H33+Escalera!D13,2)</f>
        <v>4444.6000000000004</v>
      </c>
    </row>
    <row r="39" spans="1:17">
      <c r="A39" s="2" t="s">
        <v>532</v>
      </c>
      <c r="B39" s="272" t="s">
        <v>533</v>
      </c>
      <c r="G39" s="19"/>
      <c r="H39" s="29"/>
      <c r="I39" s="29"/>
      <c r="J39" s="29"/>
      <c r="L39" s="29"/>
      <c r="M39" s="29"/>
      <c r="N39" s="29"/>
      <c r="O39" s="29"/>
      <c r="P39" s="29"/>
      <c r="Q39" s="29"/>
    </row>
    <row r="40" spans="1:17">
      <c r="A40" t="s">
        <v>534</v>
      </c>
      <c r="B40" t="s">
        <v>535</v>
      </c>
      <c r="G40" s="302" t="s">
        <v>212</v>
      </c>
      <c r="I40" s="29"/>
      <c r="J40" s="29"/>
      <c r="K40" s="29"/>
      <c r="L40" s="29"/>
      <c r="M40" s="29">
        <f>ESTRUCTURA!H40</f>
        <v>48.04</v>
      </c>
      <c r="N40" s="29"/>
      <c r="O40" s="29"/>
      <c r="P40" s="29"/>
      <c r="Q40" s="29">
        <f>ROUND('Estructura 1'!G6,2)</f>
        <v>48.04</v>
      </c>
    </row>
    <row r="41" spans="1:17">
      <c r="A41" t="s">
        <v>536</v>
      </c>
      <c r="B41" t="s">
        <v>537</v>
      </c>
      <c r="G41" s="302" t="s">
        <v>142</v>
      </c>
      <c r="I41" s="29"/>
      <c r="J41" s="29"/>
      <c r="K41" s="29"/>
      <c r="L41" s="29"/>
      <c r="M41" s="29">
        <f>ESTRUCTURA!H41</f>
        <v>349.57</v>
      </c>
      <c r="N41" s="29"/>
      <c r="O41" s="29"/>
      <c r="P41" s="29"/>
      <c r="Q41" s="29">
        <f>ROUND('Estructura 1'!G7,2)</f>
        <v>349.57</v>
      </c>
    </row>
    <row r="42" spans="1:17">
      <c r="A42" t="s">
        <v>538</v>
      </c>
      <c r="B42" t="s">
        <v>539</v>
      </c>
      <c r="G42" s="302" t="s">
        <v>305</v>
      </c>
      <c r="I42" s="29"/>
      <c r="J42" s="29"/>
      <c r="K42" s="29"/>
      <c r="L42" s="29"/>
      <c r="M42" s="29">
        <f>ESTRUCTURA!H42</f>
        <v>8166.61</v>
      </c>
      <c r="N42" s="29"/>
      <c r="O42" s="29"/>
      <c r="P42" s="29"/>
      <c r="Q42" s="29">
        <f>ROUND('Estructura 1'!G8,2)</f>
        <v>8166.61</v>
      </c>
    </row>
    <row r="43" spans="1:17">
      <c r="A43" s="2" t="s">
        <v>540</v>
      </c>
      <c r="B43" s="272" t="s">
        <v>541</v>
      </c>
      <c r="G43" s="19"/>
      <c r="I43" s="29"/>
      <c r="J43" s="29"/>
      <c r="K43" s="29"/>
      <c r="L43" s="29"/>
      <c r="M43" s="29"/>
      <c r="N43" s="29"/>
      <c r="O43" s="29"/>
      <c r="P43" s="29"/>
      <c r="Q43" s="29"/>
    </row>
    <row r="44" spans="1:17">
      <c r="A44" t="s">
        <v>542</v>
      </c>
      <c r="B44" t="s">
        <v>543</v>
      </c>
      <c r="G44" s="302" t="s">
        <v>212</v>
      </c>
      <c r="I44" s="29"/>
      <c r="J44" s="29"/>
      <c r="K44" s="29"/>
      <c r="L44" s="29"/>
      <c r="M44" s="29">
        <f>ESTRUCTURA!H44</f>
        <v>7.21</v>
      </c>
      <c r="N44" s="29"/>
      <c r="O44" s="29"/>
      <c r="P44" s="29"/>
      <c r="Q44" s="29">
        <f>ROUND('Estructura 2'!G6,2)</f>
        <v>7.21</v>
      </c>
    </row>
    <row r="45" spans="1:17">
      <c r="A45" t="s">
        <v>544</v>
      </c>
      <c r="B45" t="s">
        <v>545</v>
      </c>
      <c r="G45" s="302" t="s">
        <v>142</v>
      </c>
      <c r="I45" s="29"/>
      <c r="J45" s="29"/>
      <c r="K45" s="29"/>
      <c r="L45" s="29"/>
      <c r="M45" s="29">
        <f>ESTRUCTURA!H45</f>
        <v>122.35</v>
      </c>
      <c r="N45" s="29"/>
      <c r="O45" s="29"/>
      <c r="P45" s="29"/>
      <c r="Q45" s="29">
        <f>ROUND('Estructura 2'!G7,2)</f>
        <v>122.35</v>
      </c>
    </row>
    <row r="46" spans="1:17">
      <c r="A46" t="s">
        <v>546</v>
      </c>
      <c r="B46" t="s">
        <v>547</v>
      </c>
      <c r="G46" s="302" t="s">
        <v>305</v>
      </c>
      <c r="I46" s="29"/>
      <c r="J46" s="29"/>
      <c r="K46" s="29"/>
      <c r="L46" s="29"/>
      <c r="M46" s="29">
        <f>ESTRUCTURA!H46</f>
        <v>576.47</v>
      </c>
      <c r="N46" s="29"/>
      <c r="O46" s="29"/>
      <c r="P46" s="29"/>
      <c r="Q46" s="29">
        <f>ROUND('Estructura 2'!G8,2)</f>
        <v>576.47</v>
      </c>
    </row>
    <row r="47" spans="1:17">
      <c r="A47" s="2" t="s">
        <v>548</v>
      </c>
      <c r="B47" s="272" t="s">
        <v>549</v>
      </c>
      <c r="G47" s="19"/>
      <c r="I47" s="29"/>
      <c r="J47" s="29"/>
      <c r="K47" s="29"/>
      <c r="L47" s="29"/>
      <c r="M47" s="29"/>
      <c r="N47" s="29"/>
      <c r="O47" s="29"/>
      <c r="P47" s="29"/>
      <c r="Q47" s="29"/>
    </row>
    <row r="48" spans="1:17">
      <c r="A48" t="s">
        <v>550</v>
      </c>
      <c r="B48" t="s">
        <v>551</v>
      </c>
      <c r="G48" s="302" t="s">
        <v>212</v>
      </c>
      <c r="H48" s="29"/>
      <c r="I48" s="29"/>
      <c r="J48" s="29"/>
      <c r="L48" s="29"/>
      <c r="M48" s="29">
        <f>ESTRUCTURA!H48</f>
        <v>50.55</v>
      </c>
      <c r="N48" s="29"/>
      <c r="O48" s="29"/>
      <c r="P48" s="29"/>
      <c r="Q48" s="29">
        <f>ROUND('Estructura 1'!G10,2)</f>
        <v>50.55</v>
      </c>
    </row>
    <row r="49" spans="1:17">
      <c r="A49" t="s">
        <v>552</v>
      </c>
      <c r="B49" t="s">
        <v>553</v>
      </c>
      <c r="G49" s="302" t="s">
        <v>142</v>
      </c>
      <c r="H49" s="29"/>
      <c r="I49" s="29"/>
      <c r="J49" s="29"/>
      <c r="L49" s="29"/>
      <c r="M49" s="29">
        <f>ESTRUCTURA!H49</f>
        <v>246.68</v>
      </c>
      <c r="N49" s="29"/>
      <c r="O49" s="29"/>
      <c r="P49" s="29"/>
      <c r="Q49" s="29">
        <f>ROUND('Estructura 1'!G11,2)</f>
        <v>246.68</v>
      </c>
    </row>
    <row r="50" spans="1:17">
      <c r="A50" t="s">
        <v>554</v>
      </c>
      <c r="B50" t="s">
        <v>555</v>
      </c>
      <c r="G50" s="302" t="s">
        <v>305</v>
      </c>
      <c r="H50" s="29"/>
      <c r="I50" s="29"/>
      <c r="J50" s="29"/>
      <c r="K50" s="29"/>
      <c r="L50" s="29"/>
      <c r="M50" s="29">
        <f>ESTRUCTURA!H50</f>
        <v>7076.62</v>
      </c>
      <c r="N50" s="29"/>
      <c r="O50" s="29"/>
      <c r="P50" s="29"/>
      <c r="Q50" s="29">
        <f>ROUND('Estructura 1'!G12,2)</f>
        <v>7076.62</v>
      </c>
    </row>
    <row r="51" spans="1:17">
      <c r="A51" s="2" t="s">
        <v>556</v>
      </c>
      <c r="B51" s="272" t="s">
        <v>557</v>
      </c>
      <c r="G51" s="1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spans="1:17">
      <c r="A52" t="s">
        <v>558</v>
      </c>
      <c r="B52" t="s">
        <v>559</v>
      </c>
      <c r="G52" s="302" t="s">
        <v>212</v>
      </c>
      <c r="I52" s="29"/>
      <c r="J52" s="29"/>
      <c r="K52" s="29"/>
      <c r="L52" s="29"/>
      <c r="M52" s="29">
        <f>ESTRUCTURA!H52</f>
        <v>2.5299999999999998</v>
      </c>
      <c r="N52" s="29"/>
      <c r="O52" s="29"/>
      <c r="P52" s="29"/>
      <c r="Q52" s="29">
        <f>ROUND('Estructura 2'!G10,2)</f>
        <v>2.5299999999999998</v>
      </c>
    </row>
    <row r="53" spans="1:17">
      <c r="A53" t="s">
        <v>560</v>
      </c>
      <c r="B53" t="s">
        <v>561</v>
      </c>
      <c r="G53" s="302" t="s">
        <v>142</v>
      </c>
      <c r="H53" s="29"/>
      <c r="I53" s="29"/>
      <c r="J53" s="29"/>
      <c r="L53" s="29"/>
      <c r="M53" s="29">
        <f>ESTRUCTURA!H53</f>
        <v>37</v>
      </c>
      <c r="N53" s="29"/>
      <c r="O53" s="29"/>
      <c r="P53" s="29"/>
      <c r="Q53" s="29">
        <f>ROUND('Estructura 2'!G11,2)</f>
        <v>37</v>
      </c>
    </row>
    <row r="54" spans="1:17">
      <c r="A54" t="s">
        <v>562</v>
      </c>
      <c r="B54" t="s">
        <v>563</v>
      </c>
      <c r="G54" s="302" t="s">
        <v>305</v>
      </c>
      <c r="H54" s="29"/>
      <c r="I54" s="29"/>
      <c r="J54" s="29"/>
      <c r="L54" s="29"/>
      <c r="M54" s="29">
        <f>ESTRUCTURA!H54</f>
        <v>202.19</v>
      </c>
      <c r="N54" s="29"/>
      <c r="O54" s="29"/>
      <c r="P54" s="29"/>
      <c r="Q54" s="29">
        <f>ROUND('Estructura 2'!G12,2)</f>
        <v>202.19</v>
      </c>
    </row>
    <row r="55" spans="1:17">
      <c r="A55" s="2" t="s">
        <v>564</v>
      </c>
      <c r="B55" s="272" t="s">
        <v>565</v>
      </c>
      <c r="G55" s="1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spans="1:17">
      <c r="A56" t="s">
        <v>566</v>
      </c>
      <c r="B56" s="21" t="s">
        <v>567</v>
      </c>
      <c r="G56" s="19" t="s">
        <v>212</v>
      </c>
      <c r="I56" s="29"/>
      <c r="J56" s="29"/>
      <c r="K56" s="29"/>
      <c r="L56" s="29"/>
      <c r="M56" s="29">
        <f>ESTRUCTURA!H56</f>
        <v>35.06</v>
      </c>
      <c r="N56" s="29"/>
      <c r="O56" s="29"/>
      <c r="P56" s="29"/>
      <c r="Q56" s="29">
        <f>ROUND('Estructura 1'!G14,2)</f>
        <v>35.06</v>
      </c>
    </row>
    <row r="57" spans="1:17">
      <c r="A57" t="s">
        <v>568</v>
      </c>
      <c r="B57" s="21" t="s">
        <v>569</v>
      </c>
      <c r="G57" s="19" t="s">
        <v>142</v>
      </c>
      <c r="H57" s="29"/>
      <c r="I57" s="29"/>
      <c r="J57" s="29"/>
      <c r="K57" s="29"/>
      <c r="L57" s="29"/>
      <c r="M57" s="29">
        <f>ESTRUCTURA!H57</f>
        <v>384.41</v>
      </c>
      <c r="N57" s="29"/>
      <c r="O57" s="29"/>
      <c r="P57" s="29"/>
      <c r="Q57" s="29">
        <f>ROUND('Estructura 1'!G15,2)</f>
        <v>384.41</v>
      </c>
    </row>
    <row r="58" spans="1:17">
      <c r="A58" t="s">
        <v>570</v>
      </c>
      <c r="B58" s="21" t="s">
        <v>571</v>
      </c>
      <c r="G58" s="19" t="s">
        <v>305</v>
      </c>
      <c r="H58" s="29"/>
      <c r="I58" s="29"/>
      <c r="J58" s="29"/>
      <c r="K58" s="29"/>
      <c r="L58" s="29"/>
      <c r="M58" s="29">
        <f>ESTRUCTURA!H58</f>
        <v>1577.81</v>
      </c>
      <c r="N58" s="29"/>
      <c r="O58" s="29"/>
      <c r="P58" s="29"/>
      <c r="Q58" s="29">
        <f>ROUND('Estructura 1'!G16,2)</f>
        <v>1577.81</v>
      </c>
    </row>
    <row r="59" spans="1:17">
      <c r="A59" t="s">
        <v>572</v>
      </c>
      <c r="B59" s="21" t="s">
        <v>573</v>
      </c>
      <c r="G59" s="19" t="s">
        <v>574</v>
      </c>
      <c r="I59" s="29"/>
      <c r="J59" s="29"/>
      <c r="K59" s="29"/>
      <c r="L59" s="29"/>
      <c r="M59" s="29">
        <f>ESTRUCTURA!H59</f>
        <v>2910.19</v>
      </c>
      <c r="N59" s="29"/>
      <c r="O59" s="29"/>
      <c r="P59" s="29"/>
      <c r="Q59" s="29">
        <f>ROUND('Estructura 1'!G17,2)</f>
        <v>2910.19</v>
      </c>
    </row>
    <row r="60" spans="1:17">
      <c r="A60" s="2" t="s">
        <v>575</v>
      </c>
      <c r="B60" s="272" t="s">
        <v>576</v>
      </c>
      <c r="G60" s="1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spans="1:17">
      <c r="A61" t="s">
        <v>577</v>
      </c>
      <c r="B61" s="21" t="s">
        <v>578</v>
      </c>
      <c r="C61" s="21"/>
      <c r="G61" s="19" t="s">
        <v>212</v>
      </c>
      <c r="H61" s="29"/>
      <c r="I61" s="29"/>
      <c r="J61" s="29"/>
      <c r="K61" s="29"/>
      <c r="L61" s="29"/>
      <c r="M61" s="29">
        <f>ESTRUCTURA!H61</f>
        <v>0.88</v>
      </c>
      <c r="N61" s="29"/>
      <c r="O61" s="29"/>
      <c r="P61" s="29"/>
      <c r="Q61" s="29">
        <f>ROUND(Escalera!D15,2)</f>
        <v>0.88</v>
      </c>
    </row>
    <row r="62" spans="1:17">
      <c r="A62" t="s">
        <v>579</v>
      </c>
      <c r="B62" s="21" t="s">
        <v>580</v>
      </c>
      <c r="C62" s="21"/>
      <c r="G62" s="19" t="s">
        <v>142</v>
      </c>
      <c r="H62" s="29"/>
      <c r="I62" s="29"/>
      <c r="J62" s="29"/>
      <c r="K62" s="29"/>
      <c r="L62" s="29"/>
      <c r="M62" s="29">
        <f>ESTRUCTURA!H62</f>
        <v>3.51</v>
      </c>
      <c r="N62" s="29"/>
      <c r="O62" s="29"/>
      <c r="P62" s="29"/>
      <c r="Q62" s="29">
        <f>ROUND(Escalera!D16,2)</f>
        <v>3.51</v>
      </c>
    </row>
    <row r="63" spans="1:17">
      <c r="A63" t="s">
        <v>581</v>
      </c>
      <c r="B63" s="21" t="s">
        <v>582</v>
      </c>
      <c r="C63" s="21"/>
      <c r="G63" s="19" t="s">
        <v>305</v>
      </c>
      <c r="H63" s="29"/>
      <c r="I63" s="29"/>
      <c r="J63" s="29"/>
      <c r="K63" s="29"/>
      <c r="L63" s="29"/>
      <c r="M63" s="29">
        <f>ESTRUCTURA!H63</f>
        <v>131.52000000000001</v>
      </c>
      <c r="N63" s="29"/>
      <c r="O63" s="29"/>
      <c r="P63" s="29"/>
      <c r="Q63" s="29">
        <f>ROUND(Escalera!D17,2)</f>
        <v>131.52000000000001</v>
      </c>
    </row>
    <row r="64" spans="1:17">
      <c r="A64" s="2" t="s">
        <v>583</v>
      </c>
      <c r="B64" s="272" t="s">
        <v>584</v>
      </c>
      <c r="G64" s="1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spans="1:17">
      <c r="A65" t="s">
        <v>585</v>
      </c>
      <c r="B65" s="21" t="s">
        <v>586</v>
      </c>
      <c r="C65" s="21"/>
      <c r="G65" s="19" t="s">
        <v>212</v>
      </c>
      <c r="H65" s="29"/>
      <c r="I65" s="29"/>
      <c r="J65" s="29"/>
      <c r="K65" s="29"/>
      <c r="L65" s="29"/>
      <c r="M65" s="29">
        <f>ESTRUCTURA!H65</f>
        <v>24</v>
      </c>
      <c r="N65" s="29"/>
      <c r="O65" s="29"/>
      <c r="P65" s="29"/>
      <c r="Q65" s="29">
        <f>ROUND('Estructura 1'!G19,2)</f>
        <v>24</v>
      </c>
    </row>
    <row r="66" spans="1:17">
      <c r="A66" t="s">
        <v>587</v>
      </c>
      <c r="B66" s="21" t="s">
        <v>588</v>
      </c>
      <c r="C66" s="21"/>
      <c r="G66" s="19" t="s">
        <v>142</v>
      </c>
      <c r="H66" s="29"/>
      <c r="I66" s="29"/>
      <c r="J66" s="29"/>
      <c r="K66" s="29"/>
      <c r="L66" s="29"/>
      <c r="M66" s="29">
        <f>ESTRUCTURA!H66</f>
        <v>288.3</v>
      </c>
      <c r="N66" s="29"/>
      <c r="O66" s="29"/>
      <c r="P66" s="29"/>
      <c r="Q66" s="29">
        <f>ROUND('Estructura 1'!G20,2)</f>
        <v>288.3</v>
      </c>
    </row>
    <row r="67" spans="1:17">
      <c r="A67" t="s">
        <v>589</v>
      </c>
      <c r="B67" s="21" t="s">
        <v>590</v>
      </c>
      <c r="C67" s="21"/>
      <c r="G67" s="19" t="s">
        <v>305</v>
      </c>
      <c r="H67" s="29"/>
      <c r="I67" s="29"/>
      <c r="J67" s="29"/>
      <c r="K67" s="29"/>
      <c r="L67" s="29"/>
      <c r="M67" s="29">
        <f>ESTRUCTURA!H67</f>
        <v>3360</v>
      </c>
      <c r="N67" s="29"/>
      <c r="O67" s="29"/>
      <c r="P67" s="29"/>
      <c r="Q67" s="29">
        <f>ROUND('Estructura 1'!G21,2)</f>
        <v>3360</v>
      </c>
    </row>
    <row r="68" spans="1:17">
      <c r="A68" s="2" t="s">
        <v>591</v>
      </c>
      <c r="B68" s="272" t="s">
        <v>592</v>
      </c>
      <c r="G68" s="1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A69" t="s">
        <v>593</v>
      </c>
      <c r="B69" t="s">
        <v>594</v>
      </c>
      <c r="G69" s="19" t="s">
        <v>212</v>
      </c>
      <c r="H69" s="29"/>
      <c r="I69" s="29"/>
      <c r="J69" s="29"/>
      <c r="K69" s="29"/>
      <c r="L69" s="29"/>
      <c r="M69" s="29">
        <f>ESTRUCTURA!H69</f>
        <v>3.77</v>
      </c>
      <c r="N69" s="29"/>
      <c r="O69" s="29"/>
      <c r="P69" s="29"/>
      <c r="Q69" s="29">
        <f>ROUND(Escalera!D19,2)</f>
        <v>3.77</v>
      </c>
    </row>
    <row r="70" spans="1:17">
      <c r="A70" t="s">
        <v>595</v>
      </c>
      <c r="B70" t="s">
        <v>596</v>
      </c>
      <c r="G70" s="19" t="s">
        <v>142</v>
      </c>
      <c r="H70" s="29"/>
      <c r="I70" s="29"/>
      <c r="J70" s="29"/>
      <c r="K70" s="29"/>
      <c r="L70" s="29"/>
      <c r="M70" s="29">
        <f>ESTRUCTURA!H70</f>
        <v>28.07</v>
      </c>
      <c r="N70" s="29"/>
      <c r="O70" s="29"/>
      <c r="P70" s="29"/>
      <c r="Q70" s="29">
        <f>ROUND(Escalera!D20,2)</f>
        <v>28.07</v>
      </c>
    </row>
    <row r="71" spans="1:17">
      <c r="A71" t="s">
        <v>597</v>
      </c>
      <c r="B71" t="s">
        <v>598</v>
      </c>
      <c r="G71" s="19" t="s">
        <v>305</v>
      </c>
      <c r="H71" s="29"/>
      <c r="I71" s="29"/>
      <c r="J71" s="29"/>
      <c r="K71" s="29"/>
      <c r="L71" s="29"/>
      <c r="M71" s="29">
        <f>ESTRUCTURA!H71</f>
        <v>376.76</v>
      </c>
      <c r="N71" s="29"/>
      <c r="O71" s="29"/>
      <c r="P71" s="29"/>
      <c r="Q71" s="29">
        <f>ROUND(Escalera!D21,2)</f>
        <v>376.76</v>
      </c>
    </row>
    <row r="72" spans="1:17">
      <c r="A72" s="2">
        <v>2.04</v>
      </c>
      <c r="B72" s="228" t="s">
        <v>599</v>
      </c>
      <c r="G72" s="1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>
      <c r="A73" s="2" t="s">
        <v>600</v>
      </c>
      <c r="B73" s="272" t="s">
        <v>75</v>
      </c>
      <c r="G73" s="1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A74" t="s">
        <v>601</v>
      </c>
      <c r="B74" t="s">
        <v>602</v>
      </c>
      <c r="G74" s="19" t="s">
        <v>142</v>
      </c>
      <c r="H74" s="29"/>
      <c r="I74" s="29"/>
      <c r="J74" s="29"/>
      <c r="K74" s="29"/>
      <c r="L74" s="29"/>
      <c r="M74" s="29">
        <f>ESTRUCTURA!H74</f>
        <v>4.4000000000000004</v>
      </c>
      <c r="N74" s="29"/>
      <c r="O74" s="29"/>
      <c r="P74" s="29"/>
      <c r="Q74" s="29">
        <f>ROUND('Obras exteriores '!D13,2)</f>
        <v>4.4000000000000004</v>
      </c>
    </row>
    <row r="75" spans="1:17">
      <c r="A75" t="s">
        <v>603</v>
      </c>
      <c r="B75" t="s">
        <v>604</v>
      </c>
      <c r="G75" s="19" t="s">
        <v>212</v>
      </c>
      <c r="H75" s="29"/>
      <c r="I75" s="29"/>
      <c r="J75" s="29"/>
      <c r="K75" s="29"/>
      <c r="L75" s="29"/>
      <c r="M75" s="29">
        <f>ESTRUCTURA!H75</f>
        <v>0.28999999999999998</v>
      </c>
      <c r="N75" s="29"/>
      <c r="O75" s="29"/>
      <c r="P75" s="29"/>
      <c r="Q75" s="29">
        <f>ROUND('Obras exteriores '!D14,2)</f>
        <v>0.28999999999999998</v>
      </c>
    </row>
    <row r="76" spans="1:17">
      <c r="A76" t="s">
        <v>605</v>
      </c>
      <c r="B76" t="s">
        <v>606</v>
      </c>
      <c r="G76" s="19" t="s">
        <v>142</v>
      </c>
      <c r="H76" s="29"/>
      <c r="I76" s="29"/>
      <c r="J76" s="29"/>
      <c r="K76" s="29"/>
      <c r="L76" s="29"/>
      <c r="M76" s="29">
        <f>ESTRUCTURA!H76</f>
        <v>1.53</v>
      </c>
      <c r="N76" s="29"/>
      <c r="O76" s="29"/>
      <c r="P76" s="29"/>
      <c r="Q76" s="29">
        <f>ROUND('Obras exteriores '!D15,2)</f>
        <v>1.53</v>
      </c>
    </row>
    <row r="77" spans="1:17">
      <c r="A77" t="s">
        <v>607</v>
      </c>
      <c r="B77" t="s">
        <v>608</v>
      </c>
      <c r="G77" s="19" t="s">
        <v>212</v>
      </c>
      <c r="M77" s="29">
        <f>ESTRUCTURA!H77</f>
        <v>0.02</v>
      </c>
      <c r="Q77" s="29">
        <f>ROUND('Obras exteriores '!D16,2)</f>
        <v>0.02</v>
      </c>
    </row>
    <row r="78" spans="1:17">
      <c r="A78" t="s">
        <v>609</v>
      </c>
      <c r="B78" t="s">
        <v>610</v>
      </c>
      <c r="G78" s="19" t="s">
        <v>142</v>
      </c>
      <c r="M78" s="29">
        <f>ESTRUCTURA!H78</f>
        <v>20</v>
      </c>
      <c r="Q78" s="29">
        <f>ROUND('Obras exteriores '!D17,2)</f>
        <v>20</v>
      </c>
    </row>
    <row r="79" spans="1:17">
      <c r="A79" t="s">
        <v>611</v>
      </c>
      <c r="B79" t="s">
        <v>612</v>
      </c>
      <c r="G79" s="19" t="s">
        <v>153</v>
      </c>
      <c r="M79" s="29">
        <f>ESTRUCTURA!H79</f>
        <v>3.21</v>
      </c>
      <c r="Q79" s="29">
        <f>ROUND('Obras exteriores '!D18,2)</f>
        <v>3.21</v>
      </c>
    </row>
    <row r="80" spans="1:17">
      <c r="A80" t="s">
        <v>613</v>
      </c>
      <c r="B80" t="s">
        <v>614</v>
      </c>
      <c r="G80" s="19" t="s">
        <v>153</v>
      </c>
      <c r="M80" s="29">
        <f>ESTRUCTURA!H80</f>
        <v>3.78</v>
      </c>
      <c r="Q80" s="29">
        <f>ROUND('Obras exteriores '!D19,2)</f>
        <v>3.78</v>
      </c>
    </row>
    <row r="81" spans="1:17">
      <c r="A81" t="s">
        <v>615</v>
      </c>
      <c r="B81" t="s">
        <v>616</v>
      </c>
      <c r="G81" s="19" t="s">
        <v>153</v>
      </c>
      <c r="M81" s="29">
        <f>ESTRUCTURA!H81</f>
        <v>0.15</v>
      </c>
      <c r="Q81" s="29">
        <f>ROUND('Obras exteriores '!D20,2)</f>
        <v>0.15</v>
      </c>
    </row>
    <row r="82" spans="1:17">
      <c r="A82" s="2" t="s">
        <v>617</v>
      </c>
      <c r="B82" s="272" t="s">
        <v>109</v>
      </c>
      <c r="G82" s="19"/>
      <c r="M82" s="29"/>
      <c r="Q82" s="29"/>
    </row>
    <row r="83" spans="1:17">
      <c r="A83" t="s">
        <v>618</v>
      </c>
      <c r="B83" t="s">
        <v>619</v>
      </c>
      <c r="G83" s="19" t="s">
        <v>142</v>
      </c>
      <c r="M83" s="29">
        <f>ESTRUCTURA!H83</f>
        <v>4.4000000000000004</v>
      </c>
      <c r="Q83" s="29">
        <f>ROUND('Obras exteriores '!D29,2)</f>
        <v>4.4000000000000004</v>
      </c>
    </row>
    <row r="84" spans="1:17">
      <c r="A84" t="s">
        <v>620</v>
      </c>
      <c r="B84" t="s">
        <v>604</v>
      </c>
      <c r="G84" s="19" t="s">
        <v>212</v>
      </c>
      <c r="M84" s="29">
        <f>ESTRUCTURA!H84</f>
        <v>0.28999999999999998</v>
      </c>
      <c r="Q84" s="29">
        <f>ROUND('Obras exteriores '!D30,2)</f>
        <v>0.28999999999999998</v>
      </c>
    </row>
    <row r="85" spans="1:17">
      <c r="A85" t="s">
        <v>621</v>
      </c>
      <c r="B85" t="s">
        <v>606</v>
      </c>
      <c r="G85" s="19" t="s">
        <v>142</v>
      </c>
      <c r="M85" s="29">
        <f>ESTRUCTURA!H85</f>
        <v>1.53</v>
      </c>
      <c r="Q85" s="29">
        <f>ROUND('Obras exteriores '!D31,2)</f>
        <v>1.53</v>
      </c>
    </row>
    <row r="86" spans="1:17">
      <c r="A86" t="s">
        <v>622</v>
      </c>
      <c r="B86" t="s">
        <v>608</v>
      </c>
      <c r="G86" s="19" t="s">
        <v>212</v>
      </c>
      <c r="M86" s="29">
        <f>ESTRUCTURA!H86</f>
        <v>0.02</v>
      </c>
      <c r="Q86" s="29">
        <f>ROUND('Obras exteriores '!D32,2)</f>
        <v>0.02</v>
      </c>
    </row>
    <row r="87" spans="1:17">
      <c r="A87" t="s">
        <v>623</v>
      </c>
      <c r="B87" t="s">
        <v>610</v>
      </c>
      <c r="G87" s="19" t="s">
        <v>142</v>
      </c>
      <c r="M87" s="29">
        <f>ESTRUCTURA!H87</f>
        <v>20</v>
      </c>
      <c r="Q87" s="29">
        <f>ROUND('Obras exteriores '!D33,2)</f>
        <v>20</v>
      </c>
    </row>
    <row r="88" spans="1:17">
      <c r="A88" t="s">
        <v>624</v>
      </c>
      <c r="B88" t="s">
        <v>612</v>
      </c>
      <c r="G88" s="19" t="s">
        <v>153</v>
      </c>
      <c r="M88" s="29">
        <f>ESTRUCTURA!H88</f>
        <v>3.21</v>
      </c>
      <c r="Q88" s="29">
        <f>ROUND('Obras exteriores '!D34,2)</f>
        <v>3.21</v>
      </c>
    </row>
    <row r="89" spans="1:17">
      <c r="A89" t="s">
        <v>625</v>
      </c>
      <c r="B89" t="s">
        <v>614</v>
      </c>
      <c r="G89" s="19" t="s">
        <v>153</v>
      </c>
      <c r="M89" s="29">
        <f>ESTRUCTURA!H89</f>
        <v>3.78</v>
      </c>
      <c r="Q89" s="29">
        <f>ROUND('Obras exteriores '!D35,2)</f>
        <v>3.78</v>
      </c>
    </row>
    <row r="90" spans="1:17">
      <c r="A90" t="s">
        <v>626</v>
      </c>
      <c r="B90" t="s">
        <v>616</v>
      </c>
      <c r="G90" s="19" t="s">
        <v>153</v>
      </c>
      <c r="M90" s="29">
        <f>ESTRUCTURA!H90</f>
        <v>0.15</v>
      </c>
      <c r="Q90" s="29">
        <f>ROUND('Obras exteriores '!D36,2)</f>
        <v>0.15</v>
      </c>
    </row>
    <row r="91" spans="1:17">
      <c r="A91" s="2" t="s">
        <v>627</v>
      </c>
      <c r="B91" s="272" t="s">
        <v>79</v>
      </c>
      <c r="G91" s="19"/>
      <c r="M91" s="29"/>
      <c r="Q91" s="29"/>
    </row>
    <row r="92" spans="1:17">
      <c r="A92" t="s">
        <v>628</v>
      </c>
      <c r="B92" t="s">
        <v>629</v>
      </c>
      <c r="C92" s="205"/>
      <c r="G92" s="19" t="s">
        <v>142</v>
      </c>
      <c r="M92" s="29">
        <f>ESTRUCTURA!H92</f>
        <v>2.4</v>
      </c>
      <c r="Q92" s="29">
        <f>ROUND('Obras exteriores '!D47,2)</f>
        <v>2.4</v>
      </c>
    </row>
    <row r="93" spans="1:17">
      <c r="A93" t="s">
        <v>630</v>
      </c>
      <c r="B93" t="s">
        <v>631</v>
      </c>
      <c r="C93" s="205"/>
      <c r="G93" s="19" t="s">
        <v>212</v>
      </c>
      <c r="M93" s="29">
        <f>ESTRUCTURA!H93</f>
        <v>0.28000000000000003</v>
      </c>
      <c r="Q93" s="29">
        <f>ROUND('Obras exteriores '!D48,2)</f>
        <v>0.28000000000000003</v>
      </c>
    </row>
    <row r="94" spans="1:17">
      <c r="A94" t="s">
        <v>632</v>
      </c>
      <c r="B94" t="s">
        <v>606</v>
      </c>
      <c r="C94" s="226"/>
      <c r="G94" s="19" t="s">
        <v>142</v>
      </c>
      <c r="M94" s="29">
        <f>ESTRUCTURA!H94</f>
        <v>4</v>
      </c>
      <c r="Q94" s="29">
        <f>ROUND('Obras exteriores '!D49,2)</f>
        <v>4</v>
      </c>
    </row>
    <row r="95" spans="1:17">
      <c r="A95" t="s">
        <v>633</v>
      </c>
      <c r="B95" t="s">
        <v>610</v>
      </c>
      <c r="C95" s="226"/>
      <c r="G95" s="19" t="s">
        <v>142</v>
      </c>
      <c r="M95" s="29">
        <f>ESTRUCTURA!H95</f>
        <v>20</v>
      </c>
      <c r="Q95" s="29">
        <f>ROUND('Obras exteriores '!D50,2)</f>
        <v>20</v>
      </c>
    </row>
    <row r="96" spans="1:17">
      <c r="A96" t="s">
        <v>634</v>
      </c>
      <c r="B96" t="s">
        <v>612</v>
      </c>
      <c r="C96" s="226"/>
      <c r="G96" s="19" t="s">
        <v>153</v>
      </c>
      <c r="M96" s="29">
        <f>ESTRUCTURA!H96</f>
        <v>3.21</v>
      </c>
      <c r="Q96" s="29">
        <f>ROUND('Obras exteriores '!D52,2)</f>
        <v>3.21</v>
      </c>
    </row>
    <row r="97" spans="1:17">
      <c r="A97" t="s">
        <v>635</v>
      </c>
      <c r="B97" t="s">
        <v>614</v>
      </c>
      <c r="C97" s="226"/>
      <c r="G97" s="19" t="s">
        <v>153</v>
      </c>
      <c r="M97" s="29">
        <f>ESTRUCTURA!H97</f>
        <v>3.78</v>
      </c>
      <c r="Q97" s="29">
        <f>ROUND('Obras exteriores '!D53,2)</f>
        <v>3.78</v>
      </c>
    </row>
    <row r="98" spans="1:17">
      <c r="A98" s="2" t="s">
        <v>636</v>
      </c>
      <c r="B98" s="272" t="s">
        <v>80</v>
      </c>
      <c r="G98" s="19"/>
      <c r="M98" s="29"/>
      <c r="Q98" s="29"/>
    </row>
    <row r="99" spans="1:17">
      <c r="A99" t="s">
        <v>637</v>
      </c>
      <c r="B99" t="s">
        <v>638</v>
      </c>
      <c r="G99" s="19" t="s">
        <v>142</v>
      </c>
      <c r="M99" s="29">
        <f>ESTRUCTURA!H99</f>
        <v>4.5</v>
      </c>
      <c r="Q99" s="29">
        <f>ROUND('Obras exteriores '!D61,2)</f>
        <v>4.5</v>
      </c>
    </row>
    <row r="100" spans="1:17">
      <c r="A100" t="s">
        <v>639</v>
      </c>
      <c r="B100" t="s">
        <v>640</v>
      </c>
      <c r="G100" s="19" t="s">
        <v>305</v>
      </c>
      <c r="M100" s="29">
        <f>ESTRUCTURA!H100</f>
        <v>4</v>
      </c>
      <c r="Q100" s="29">
        <f>ROUND('Obras exteriores '!D62,2)</f>
        <v>4</v>
      </c>
    </row>
    <row r="101" spans="1:17">
      <c r="A101" t="s">
        <v>641</v>
      </c>
      <c r="B101" t="s">
        <v>610</v>
      </c>
      <c r="G101" s="19" t="s">
        <v>142</v>
      </c>
      <c r="M101" s="29">
        <f>ESTRUCTURA!H101</f>
        <v>20</v>
      </c>
      <c r="Q101" s="29">
        <f>ROUND('Obras exteriores '!D63,2)</f>
        <v>20</v>
      </c>
    </row>
    <row r="102" spans="1:17">
      <c r="A102" t="s">
        <v>642</v>
      </c>
      <c r="B102" t="s">
        <v>643</v>
      </c>
      <c r="G102" s="19" t="s">
        <v>212</v>
      </c>
      <c r="M102" s="29">
        <f>ESTRUCTURA!H102</f>
        <v>4</v>
      </c>
      <c r="Q102" s="29">
        <f>ROUND('Obras exteriores '!D64,2)</f>
        <v>4</v>
      </c>
    </row>
    <row r="103" spans="1:17">
      <c r="A103" t="s">
        <v>644</v>
      </c>
      <c r="B103" t="s">
        <v>614</v>
      </c>
      <c r="G103" s="19" t="s">
        <v>153</v>
      </c>
      <c r="M103" s="29">
        <f>ESTRUCTURA!H103</f>
        <v>3.78</v>
      </c>
      <c r="Q103" s="29">
        <f>ROUND('Obras exteriores '!D65,2)</f>
        <v>3.78</v>
      </c>
    </row>
    <row r="104" spans="1:17">
      <c r="A104" s="2" t="s">
        <v>645</v>
      </c>
      <c r="B104" s="272" t="s">
        <v>84</v>
      </c>
      <c r="G104" s="19"/>
      <c r="M104" s="29"/>
      <c r="Q104" s="29"/>
    </row>
    <row r="105" spans="1:17">
      <c r="A105" t="s">
        <v>646</v>
      </c>
      <c r="B105" t="s">
        <v>84</v>
      </c>
      <c r="G105" s="19" t="s">
        <v>574</v>
      </c>
      <c r="M105" s="29">
        <f>ESTRUCTURA!H105</f>
        <v>2</v>
      </c>
      <c r="Q105" s="29">
        <f>ROUND('Obras exteriores '!D68,2)</f>
        <v>2</v>
      </c>
    </row>
    <row r="106" spans="1:17">
      <c r="A106" s="2" t="s">
        <v>647</v>
      </c>
      <c r="B106" s="272" t="s">
        <v>648</v>
      </c>
      <c r="G106" s="19"/>
      <c r="M106" s="29"/>
      <c r="Q106" s="29"/>
    </row>
    <row r="107" spans="1:17">
      <c r="A107" t="s">
        <v>649</v>
      </c>
      <c r="B107" t="s">
        <v>650</v>
      </c>
      <c r="G107" s="19" t="s">
        <v>153</v>
      </c>
      <c r="M107" s="29">
        <f>ESTRUCTURA!H107</f>
        <v>20</v>
      </c>
      <c r="Q107" s="29">
        <f>ROUND('Obras exteriores '!D83,2)</f>
        <v>20</v>
      </c>
    </row>
    <row r="108" spans="1:17">
      <c r="A108" t="s">
        <v>651</v>
      </c>
      <c r="B108" t="s">
        <v>652</v>
      </c>
      <c r="G108" s="19" t="s">
        <v>153</v>
      </c>
      <c r="M108" s="29">
        <f>ESTRUCTURA!H108</f>
        <v>20</v>
      </c>
      <c r="Q108" s="29">
        <f>ROUND('Obras exteriores '!D84,2)</f>
        <v>20</v>
      </c>
    </row>
    <row r="109" spans="1:17">
      <c r="A109" t="s">
        <v>653</v>
      </c>
      <c r="B109" t="s">
        <v>654</v>
      </c>
      <c r="G109" s="19" t="s">
        <v>153</v>
      </c>
      <c r="M109" s="29">
        <f>ESTRUCTURA!H109</f>
        <v>20</v>
      </c>
      <c r="Q109" s="29">
        <f>ROUND('Obras exteriores '!D85,2)</f>
        <v>20</v>
      </c>
    </row>
    <row r="110" spans="1:17">
      <c r="A110" t="s">
        <v>655</v>
      </c>
      <c r="B110" t="s">
        <v>656</v>
      </c>
      <c r="G110" s="19" t="s">
        <v>153</v>
      </c>
      <c r="M110" s="29">
        <f>ESTRUCTURA!H110</f>
        <v>2.39</v>
      </c>
      <c r="Q110" s="29">
        <f>ROUND('Obras exteriores '!D87,2)</f>
        <v>2.39</v>
      </c>
    </row>
    <row r="111" spans="1:17">
      <c r="A111" s="2" t="s">
        <v>657</v>
      </c>
      <c r="B111" s="272" t="s">
        <v>85</v>
      </c>
      <c r="G111" s="19"/>
      <c r="M111" s="29"/>
      <c r="Q111" s="29"/>
    </row>
    <row r="112" spans="1:17">
      <c r="A112" t="s">
        <v>658</v>
      </c>
      <c r="B112" t="s">
        <v>85</v>
      </c>
      <c r="G112" s="19" t="s">
        <v>142</v>
      </c>
      <c r="M112" s="29">
        <f>ESTRUCTURA!H112</f>
        <v>2</v>
      </c>
      <c r="Q112" s="29">
        <f>ROUND('Obras exteriores '!D92,2)</f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A0F6-E425-44A9-99A5-D6D235A0E0BD}">
  <dimension ref="A2:AE77"/>
  <sheetViews>
    <sheetView tabSelected="1" topLeftCell="A51" workbookViewId="0">
      <selection activeCell="M65" sqref="M65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 s="2">
        <v>3</v>
      </c>
      <c r="B3" s="227" t="s">
        <v>760</v>
      </c>
      <c r="F3" s="1"/>
      <c r="P3" s="19"/>
    </row>
    <row r="4" spans="1:31">
      <c r="A4" s="2">
        <v>3.01</v>
      </c>
      <c r="B4" s="67" t="s">
        <v>761</v>
      </c>
    </row>
    <row r="5" spans="1:31">
      <c r="A5" t="s">
        <v>762</v>
      </c>
      <c r="B5" t="s">
        <v>763</v>
      </c>
      <c r="G5" s="277" t="s">
        <v>142</v>
      </c>
      <c r="H5" s="29"/>
      <c r="I5" s="29"/>
      <c r="J5" s="29"/>
      <c r="K5" s="29"/>
      <c r="L5" s="29"/>
      <c r="M5" s="29">
        <f>ARQUITECTURA!H5</f>
        <v>1048.3399999999999</v>
      </c>
      <c r="N5" s="29"/>
      <c r="O5" s="29"/>
      <c r="P5" s="29"/>
      <c r="Q5" s="12">
        <f>ROUND(SUM(BIBLIOTECA:INGRESO!G6),2)</f>
        <v>1048.3399999999999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t="s">
        <v>764</v>
      </c>
      <c r="B6" t="s">
        <v>765</v>
      </c>
      <c r="G6" s="277" t="s">
        <v>142</v>
      </c>
      <c r="H6" s="29"/>
      <c r="I6" s="29"/>
      <c r="J6" s="29"/>
      <c r="K6" s="29"/>
      <c r="L6" s="29"/>
      <c r="M6" s="29">
        <f>ARQUITECTURA!H6</f>
        <v>345.85</v>
      </c>
      <c r="N6" s="29"/>
      <c r="O6" s="29"/>
      <c r="P6" s="29"/>
      <c r="Q6" s="12">
        <f>ROUND(SUM(BIBLIOTECA:INGRESO!G7),2)</f>
        <v>345.85</v>
      </c>
    </row>
    <row r="7" spans="1:31">
      <c r="A7" t="s">
        <v>766</v>
      </c>
      <c r="B7" t="s">
        <v>767</v>
      </c>
      <c r="G7" s="277" t="s">
        <v>142</v>
      </c>
      <c r="H7" s="29"/>
      <c r="I7" s="29"/>
      <c r="J7" s="29"/>
      <c r="K7" s="29"/>
      <c r="L7" s="29"/>
      <c r="M7" s="29">
        <f>ARQUITECTURA!H7</f>
        <v>287.32</v>
      </c>
      <c r="N7" s="29"/>
      <c r="O7" s="29"/>
      <c r="P7" s="29"/>
      <c r="Q7" s="12">
        <f>ROUND(SUM(BIBLIOTECA:INGRESO!G8),2)</f>
        <v>287.32</v>
      </c>
    </row>
    <row r="8" spans="1:31">
      <c r="A8" t="s">
        <v>768</v>
      </c>
      <c r="B8" t="s">
        <v>769</v>
      </c>
      <c r="G8" s="277" t="s">
        <v>142</v>
      </c>
      <c r="H8" s="29"/>
      <c r="I8" s="29"/>
      <c r="J8" s="29"/>
      <c r="K8" s="29"/>
      <c r="L8" s="29"/>
      <c r="M8" s="29">
        <f>ARQUITECTURA!H8</f>
        <v>156.6</v>
      </c>
      <c r="N8" s="29"/>
      <c r="O8" s="29"/>
      <c r="P8" s="29"/>
      <c r="Q8" s="12">
        <f>ROUND(SUM(BIBLIOTECA:INGRESO!G9),2)</f>
        <v>156.6</v>
      </c>
    </row>
    <row r="9" spans="1:31">
      <c r="A9" t="s">
        <v>770</v>
      </c>
      <c r="B9" t="s">
        <v>771</v>
      </c>
      <c r="G9" s="277" t="s">
        <v>142</v>
      </c>
      <c r="H9" s="29"/>
      <c r="I9" s="29"/>
      <c r="J9" s="29"/>
      <c r="K9" s="29"/>
      <c r="L9" s="29"/>
      <c r="M9" s="29">
        <f>ARQUITECTURA!H9</f>
        <v>12.3</v>
      </c>
      <c r="N9" s="29"/>
      <c r="O9" s="29"/>
      <c r="P9" s="29"/>
      <c r="Q9" s="12">
        <f>ROUND(SUM(BIBLIOTECA:INGRESO!G10),2)</f>
        <v>12.3</v>
      </c>
    </row>
    <row r="10" spans="1:31">
      <c r="A10" s="2">
        <v>3.02</v>
      </c>
      <c r="B10" s="67" t="s">
        <v>772</v>
      </c>
      <c r="G10" s="19"/>
      <c r="H10" s="29"/>
      <c r="I10" s="29"/>
      <c r="J10" s="29"/>
      <c r="K10" s="29"/>
      <c r="L10" s="29"/>
      <c r="M10" s="29"/>
      <c r="N10" s="29"/>
      <c r="O10" s="29"/>
      <c r="P10" s="29"/>
      <c r="Q10" s="12"/>
    </row>
    <row r="11" spans="1:31">
      <c r="A11" s="2" t="s">
        <v>773</v>
      </c>
      <c r="B11" s="272" t="s">
        <v>774</v>
      </c>
      <c r="G11" s="19"/>
      <c r="H11" s="29"/>
      <c r="I11" s="29"/>
      <c r="J11" s="29"/>
      <c r="K11" s="29"/>
      <c r="L11" s="29"/>
      <c r="M11" s="29"/>
      <c r="N11" s="29"/>
      <c r="O11" s="29"/>
      <c r="P11" s="29"/>
      <c r="Q11" s="12"/>
    </row>
    <row r="12" spans="1:31">
      <c r="A12" t="s">
        <v>775</v>
      </c>
      <c r="B12" t="s">
        <v>776</v>
      </c>
      <c r="G12" s="19" t="s">
        <v>142</v>
      </c>
      <c r="I12" s="29"/>
      <c r="J12" s="29"/>
      <c r="K12" s="29"/>
      <c r="L12" s="29"/>
      <c r="M12" s="29">
        <f>ARQUITECTURA!H12</f>
        <v>1392.44</v>
      </c>
      <c r="N12" s="29"/>
      <c r="O12" s="29"/>
      <c r="P12" s="29"/>
      <c r="Q12" s="12">
        <f>ROUND(SUM(BIBLIOTECA:INGRESO!G13),2)</f>
        <v>1392.44</v>
      </c>
    </row>
    <row r="13" spans="1:31">
      <c r="A13" t="s">
        <v>777</v>
      </c>
      <c r="B13" t="s">
        <v>778</v>
      </c>
      <c r="G13" s="19" t="s">
        <v>142</v>
      </c>
      <c r="H13" s="29"/>
      <c r="I13" s="29"/>
      <c r="J13" s="29"/>
      <c r="K13" s="29"/>
      <c r="L13" s="29"/>
      <c r="M13" s="29">
        <f>ARQUITECTURA!H13</f>
        <v>754.77</v>
      </c>
      <c r="N13" s="29"/>
      <c r="O13" s="29"/>
      <c r="P13" s="29"/>
      <c r="Q13" s="12">
        <f>ROUND(SUM(BIBLIOTECA:INGRESO!G14),2)</f>
        <v>754.77</v>
      </c>
    </row>
    <row r="14" spans="1:31">
      <c r="A14" s="2" t="s">
        <v>779</v>
      </c>
      <c r="B14" s="272" t="s">
        <v>780</v>
      </c>
      <c r="G14" s="19"/>
      <c r="I14" s="29"/>
      <c r="J14" s="29"/>
      <c r="K14" s="29"/>
      <c r="L14" s="29"/>
      <c r="M14" s="29"/>
      <c r="N14" s="29"/>
      <c r="O14" s="29"/>
      <c r="P14" s="29"/>
      <c r="Q14" s="12"/>
    </row>
    <row r="15" spans="1:31">
      <c r="A15" t="s">
        <v>781</v>
      </c>
      <c r="B15" t="s">
        <v>782</v>
      </c>
      <c r="G15" s="19" t="s">
        <v>142</v>
      </c>
      <c r="I15" s="29"/>
      <c r="J15" s="29"/>
      <c r="K15" s="29"/>
      <c r="L15" s="29"/>
      <c r="M15" s="29">
        <f>ARQUITECTURA!H15</f>
        <v>793.45</v>
      </c>
      <c r="N15" s="29"/>
      <c r="O15" s="29"/>
      <c r="P15" s="29"/>
      <c r="Q15" s="12">
        <f>ROUND(SUM(BIBLIOTECA:INGRESO!G16),2)</f>
        <v>793.45</v>
      </c>
    </row>
    <row r="16" spans="1:31">
      <c r="A16" s="2" t="s">
        <v>783</v>
      </c>
      <c r="B16" s="272" t="s">
        <v>784</v>
      </c>
      <c r="E16" s="10"/>
      <c r="G16" s="271"/>
      <c r="I16" s="29"/>
      <c r="J16" s="29"/>
      <c r="K16" s="29"/>
      <c r="L16" s="29"/>
      <c r="M16" s="29"/>
      <c r="N16" s="29"/>
      <c r="O16" s="29"/>
      <c r="P16" s="29"/>
      <c r="Q16" s="12"/>
    </row>
    <row r="17" spans="1:17">
      <c r="A17" t="s">
        <v>785</v>
      </c>
      <c r="B17" t="s">
        <v>786</v>
      </c>
      <c r="G17" s="19" t="s">
        <v>212</v>
      </c>
      <c r="I17" s="29"/>
      <c r="J17" s="29"/>
      <c r="K17" s="29"/>
      <c r="L17" s="29"/>
      <c r="M17" s="29">
        <f>ARQUITECTURA!H17</f>
        <v>160</v>
      </c>
      <c r="N17" s="29"/>
      <c r="O17" s="29"/>
      <c r="P17" s="29"/>
      <c r="Q17" s="12">
        <f>ROUND(SUM(BIBLIOTECA:INGRESO!G18),2)</f>
        <v>160</v>
      </c>
    </row>
    <row r="18" spans="1:17">
      <c r="A18" t="s">
        <v>787</v>
      </c>
      <c r="B18" t="s">
        <v>788</v>
      </c>
      <c r="G18" s="19" t="s">
        <v>212</v>
      </c>
      <c r="H18" s="29"/>
      <c r="I18" s="29"/>
      <c r="J18" s="29"/>
      <c r="K18" s="29"/>
      <c r="L18" s="29"/>
      <c r="M18" s="29">
        <f>ARQUITECTURA!H18</f>
        <v>866</v>
      </c>
      <c r="N18" s="29"/>
      <c r="O18" s="29"/>
      <c r="P18" s="29"/>
      <c r="Q18" s="12">
        <f>ROUND(SUM(BIBLIOTECA:INGRESO!G19),2)</f>
        <v>866</v>
      </c>
    </row>
    <row r="19" spans="1:17">
      <c r="A19" s="2">
        <v>3.03</v>
      </c>
      <c r="B19" s="67" t="s">
        <v>789</v>
      </c>
      <c r="G19" s="19"/>
      <c r="H19" s="29"/>
      <c r="I19" s="29"/>
      <c r="J19" s="29"/>
      <c r="K19" s="29"/>
      <c r="L19" s="29"/>
      <c r="M19" s="29"/>
      <c r="N19" s="29"/>
      <c r="O19" s="29"/>
      <c r="P19" s="29"/>
      <c r="Q19" s="12"/>
    </row>
    <row r="20" spans="1:17">
      <c r="A20" t="s">
        <v>790</v>
      </c>
      <c r="B20" t="s">
        <v>791</v>
      </c>
      <c r="G20" s="19" t="s">
        <v>142</v>
      </c>
      <c r="H20" s="29"/>
      <c r="I20" s="29"/>
      <c r="J20" s="29"/>
      <c r="K20" s="29"/>
      <c r="L20" s="29"/>
      <c r="M20" s="29">
        <f>ARQUITECTURA!H20</f>
        <v>1000</v>
      </c>
      <c r="N20" s="29"/>
      <c r="O20" s="29"/>
      <c r="P20" s="29"/>
      <c r="Q20" s="12">
        <f>ROUND(SUM(BIBLIOTECA:INGRESO!G21),2)</f>
        <v>1000</v>
      </c>
    </row>
    <row r="21" spans="1:17">
      <c r="A21" t="s">
        <v>792</v>
      </c>
      <c r="B21" t="s">
        <v>793</v>
      </c>
      <c r="G21" s="19" t="s">
        <v>142</v>
      </c>
      <c r="H21" s="29"/>
      <c r="I21" s="29"/>
      <c r="J21" s="29"/>
      <c r="K21" s="29"/>
      <c r="L21" s="29"/>
      <c r="M21" s="29">
        <f>ARQUITECTURA!H21</f>
        <v>320</v>
      </c>
      <c r="N21" s="29"/>
      <c r="O21" s="29"/>
      <c r="P21" s="29"/>
      <c r="Q21" s="12">
        <f>ROUND(SUM(BIBLIOTECA:INGRESO!G22),2)</f>
        <v>320</v>
      </c>
    </row>
    <row r="22" spans="1:17">
      <c r="A22" t="s">
        <v>794</v>
      </c>
      <c r="B22" t="s">
        <v>795</v>
      </c>
      <c r="G22" s="19" t="s">
        <v>142</v>
      </c>
      <c r="H22" s="29"/>
      <c r="I22" s="29"/>
      <c r="J22" s="29"/>
      <c r="K22" s="29"/>
      <c r="L22" s="29"/>
      <c r="M22" s="29">
        <f>ARQUITECTURA!H22</f>
        <v>380</v>
      </c>
      <c r="N22" s="29"/>
      <c r="O22" s="29"/>
      <c r="P22" s="29"/>
      <c r="Q22" s="12">
        <f>ROUND(SUM(BIBLIOTECA:INGRESO!G23),2)</f>
        <v>380</v>
      </c>
    </row>
    <row r="23" spans="1:17">
      <c r="A23" t="s">
        <v>796</v>
      </c>
      <c r="B23" t="s">
        <v>797</v>
      </c>
      <c r="G23" s="19" t="s">
        <v>142</v>
      </c>
      <c r="I23" s="29"/>
      <c r="J23" s="29"/>
      <c r="K23" s="29"/>
      <c r="L23" s="29"/>
      <c r="M23" s="29">
        <f>ARQUITECTURA!H23</f>
        <v>100</v>
      </c>
      <c r="N23" s="29"/>
      <c r="O23" s="29"/>
      <c r="P23" s="29"/>
      <c r="Q23" s="12">
        <f>ROUND(SUM(BIBLIOTECA:INGRESO!G24),2)</f>
        <v>100</v>
      </c>
    </row>
    <row r="24" spans="1:17">
      <c r="A24" t="s">
        <v>798</v>
      </c>
      <c r="B24" t="s">
        <v>799</v>
      </c>
      <c r="G24" s="19" t="s">
        <v>142</v>
      </c>
      <c r="I24" s="29"/>
      <c r="J24" s="29"/>
      <c r="K24" s="29"/>
      <c r="L24" s="29"/>
      <c r="M24" s="29">
        <f>ARQUITECTURA!H24</f>
        <v>100</v>
      </c>
      <c r="N24" s="29"/>
      <c r="O24" s="29"/>
      <c r="P24" s="29"/>
      <c r="Q24" s="12">
        <f>ROUND(SUM(BIBLIOTECA:INGRESO!G25),2)</f>
        <v>100</v>
      </c>
    </row>
    <row r="25" spans="1:17">
      <c r="A25" t="s">
        <v>800</v>
      </c>
      <c r="B25" t="s">
        <v>801</v>
      </c>
      <c r="G25" s="19" t="s">
        <v>142</v>
      </c>
      <c r="H25" s="29"/>
      <c r="I25" s="29"/>
      <c r="J25" s="29"/>
      <c r="K25" s="29"/>
      <c r="L25" s="29"/>
      <c r="M25" s="29">
        <f>ARQUITECTURA!H25</f>
        <v>140</v>
      </c>
      <c r="N25" s="29"/>
      <c r="O25" s="29"/>
      <c r="P25" s="29"/>
      <c r="Q25" s="12">
        <f>ROUND(SUM(BIBLIOTECA:INGRESO!G26),2)</f>
        <v>140</v>
      </c>
    </row>
    <row r="26" spans="1:17">
      <c r="A26" s="2">
        <v>3.04</v>
      </c>
      <c r="B26" s="67" t="s">
        <v>802</v>
      </c>
      <c r="G26" s="19"/>
      <c r="H26" s="29"/>
      <c r="I26" s="29"/>
      <c r="J26" s="29"/>
      <c r="K26" s="29"/>
      <c r="L26" s="29"/>
      <c r="M26" s="29"/>
      <c r="N26" s="29"/>
      <c r="O26" s="29"/>
      <c r="P26" s="29"/>
      <c r="Q26" s="12"/>
    </row>
    <row r="27" spans="1:17">
      <c r="A27" t="s">
        <v>803</v>
      </c>
      <c r="B27" t="s">
        <v>804</v>
      </c>
      <c r="G27" s="19" t="s">
        <v>153</v>
      </c>
      <c r="H27" s="29"/>
      <c r="I27" s="29"/>
      <c r="J27" s="29"/>
      <c r="K27" s="29"/>
      <c r="L27" s="29"/>
      <c r="M27" s="29">
        <f>ARQUITECTURA!H27</f>
        <v>82.3</v>
      </c>
      <c r="N27" s="29"/>
      <c r="O27" s="29"/>
      <c r="P27" s="29"/>
      <c r="Q27" s="12">
        <f>ROUND(SUM(BIBLIOTECA:INGRESO!G28),2)</f>
        <v>82.3</v>
      </c>
    </row>
    <row r="28" spans="1:17">
      <c r="A28" t="s">
        <v>805</v>
      </c>
      <c r="B28" t="s">
        <v>806</v>
      </c>
      <c r="G28" s="19" t="s">
        <v>153</v>
      </c>
      <c r="H28" s="29"/>
      <c r="I28" s="29"/>
      <c r="J28" s="29"/>
      <c r="K28" s="29"/>
      <c r="L28" s="29"/>
      <c r="M28" s="29">
        <f>ARQUITECTURA!H28</f>
        <v>393.14</v>
      </c>
      <c r="N28" s="29"/>
      <c r="O28" s="29"/>
      <c r="P28" s="29"/>
      <c r="Q28" s="12">
        <f>ROUND(SUM(BIBLIOTECA:INGRESO!G29),2)</f>
        <v>393.14</v>
      </c>
    </row>
    <row r="29" spans="1:17">
      <c r="A29" t="s">
        <v>807</v>
      </c>
      <c r="B29" t="s">
        <v>808</v>
      </c>
      <c r="G29" s="19" t="s">
        <v>153</v>
      </c>
      <c r="H29" s="29"/>
      <c r="I29" s="29"/>
      <c r="J29" s="29"/>
      <c r="K29" s="29"/>
      <c r="L29" s="29"/>
      <c r="M29" s="29">
        <f>ARQUITECTURA!H29</f>
        <v>177.6</v>
      </c>
      <c r="N29" s="29"/>
      <c r="O29" s="29"/>
      <c r="P29" s="29"/>
      <c r="Q29" s="12">
        <f>ROUND(SUM(BIBLIOTECA:INGRESO!G30),2)</f>
        <v>177.6</v>
      </c>
    </row>
    <row r="30" spans="1:17">
      <c r="A30" t="s">
        <v>809</v>
      </c>
      <c r="B30" t="s">
        <v>810</v>
      </c>
      <c r="G30" s="19" t="s">
        <v>153</v>
      </c>
      <c r="I30" s="29"/>
      <c r="J30" s="29"/>
      <c r="K30" s="29"/>
      <c r="L30" s="29"/>
      <c r="M30" s="29">
        <f>ARQUITECTURA!H30</f>
        <v>63.91</v>
      </c>
      <c r="N30" s="29"/>
      <c r="O30" s="29"/>
      <c r="P30" s="29"/>
      <c r="Q30" s="12">
        <f>ROUND(SUM(BIBLIOTECA:INGRESO!G31),2)</f>
        <v>63.91</v>
      </c>
    </row>
    <row r="31" spans="1:17">
      <c r="A31" t="s">
        <v>811</v>
      </c>
      <c r="B31" t="s">
        <v>812</v>
      </c>
      <c r="G31" s="19" t="s">
        <v>153</v>
      </c>
      <c r="I31" s="29"/>
      <c r="J31" s="29"/>
      <c r="K31" s="29"/>
      <c r="L31" s="29"/>
      <c r="M31" s="29">
        <f>ARQUITECTURA!H31</f>
        <v>117.83</v>
      </c>
      <c r="N31" s="29"/>
      <c r="O31" s="29"/>
      <c r="P31" s="29"/>
      <c r="Q31" s="12">
        <f>ROUND(SUM(BIBLIOTECA:INGRESO!G32),2)</f>
        <v>117.83</v>
      </c>
    </row>
    <row r="32" spans="1:17">
      <c r="A32" t="s">
        <v>813</v>
      </c>
      <c r="B32" t="s">
        <v>814</v>
      </c>
      <c r="G32" s="19" t="s">
        <v>153</v>
      </c>
      <c r="I32" s="29"/>
      <c r="J32" s="29"/>
      <c r="K32" s="29"/>
      <c r="L32" s="29"/>
      <c r="M32" s="29">
        <f>ARQUITECTURA!H32</f>
        <v>94.9</v>
      </c>
      <c r="N32" s="29"/>
      <c r="O32" s="29"/>
      <c r="P32" s="29"/>
      <c r="Q32" s="12">
        <f>ROUND(SUM(BIBLIOTECA:INGRESO!G33),2)</f>
        <v>94.9</v>
      </c>
    </row>
    <row r="33" spans="1:17">
      <c r="A33" s="2">
        <v>3.05</v>
      </c>
      <c r="B33" s="67" t="s">
        <v>815</v>
      </c>
      <c r="G33" s="19"/>
      <c r="I33" s="29"/>
      <c r="J33" s="29"/>
      <c r="K33" s="29"/>
      <c r="L33" s="29"/>
      <c r="M33" s="29"/>
      <c r="N33" s="29"/>
      <c r="O33" s="29"/>
      <c r="P33" s="29"/>
      <c r="Q33" s="12"/>
    </row>
    <row r="34" spans="1:17">
      <c r="A34" t="s">
        <v>816</v>
      </c>
      <c r="B34" t="s">
        <v>817</v>
      </c>
      <c r="G34" s="19" t="s">
        <v>142</v>
      </c>
      <c r="I34" s="29"/>
      <c r="J34" s="29"/>
      <c r="K34" s="29"/>
      <c r="L34" s="29"/>
      <c r="M34" s="29">
        <f>ARQUITECTURA!H34</f>
        <v>135.16</v>
      </c>
      <c r="N34" s="29"/>
      <c r="O34" s="29"/>
      <c r="P34" s="29"/>
      <c r="Q34" s="12">
        <f>ROUND(SUM(BIBLIOTECA:INGRESO!G35),2)</f>
        <v>135.16</v>
      </c>
    </row>
    <row r="35" spans="1:17">
      <c r="A35" t="s">
        <v>818</v>
      </c>
      <c r="B35" t="s">
        <v>819</v>
      </c>
      <c r="G35" s="19" t="s">
        <v>142</v>
      </c>
      <c r="I35" s="29"/>
      <c r="J35" s="29"/>
      <c r="K35" s="29"/>
      <c r="L35" s="29"/>
      <c r="M35" s="29">
        <f>ARQUITECTURA!H35</f>
        <v>124.47</v>
      </c>
      <c r="N35" s="29"/>
      <c r="O35" s="29"/>
      <c r="P35" s="29"/>
      <c r="Q35" s="12">
        <f>ROUND(SUM(BIBLIOTECA:INGRESO!G36),2)</f>
        <v>124.47</v>
      </c>
    </row>
    <row r="36" spans="1:17">
      <c r="A36" t="s">
        <v>820</v>
      </c>
      <c r="B36" t="s">
        <v>821</v>
      </c>
      <c r="G36" s="19" t="s">
        <v>142</v>
      </c>
      <c r="I36" s="29"/>
      <c r="J36" s="29"/>
      <c r="K36" s="29"/>
      <c r="L36" s="29"/>
      <c r="M36" s="29">
        <f>ARQUITECTURA!H36</f>
        <v>66.349999999999994</v>
      </c>
      <c r="N36" s="29"/>
      <c r="O36" s="29"/>
      <c r="P36" s="29"/>
      <c r="Q36" s="12">
        <f>ROUND(SUM(BIBLIOTECA:INGRESO!G37),2)</f>
        <v>66.349999999999994</v>
      </c>
    </row>
    <row r="37" spans="1:17">
      <c r="A37" t="s">
        <v>822</v>
      </c>
      <c r="B37" t="s">
        <v>823</v>
      </c>
      <c r="G37" s="19" t="s">
        <v>153</v>
      </c>
      <c r="H37" s="29"/>
      <c r="I37" s="29"/>
      <c r="J37" s="29"/>
      <c r="K37" s="29"/>
      <c r="L37" s="29"/>
      <c r="M37" s="29">
        <f>ARQUITECTURA!H37</f>
        <v>122.2</v>
      </c>
      <c r="N37" s="29"/>
      <c r="O37" s="29"/>
      <c r="P37" s="29"/>
      <c r="Q37" s="12">
        <f>ROUND(SUM(BIBLIOTECA:INGRESO!G38),2)</f>
        <v>122.2</v>
      </c>
    </row>
    <row r="38" spans="1:17">
      <c r="A38" t="s">
        <v>824</v>
      </c>
      <c r="B38" t="s">
        <v>825</v>
      </c>
      <c r="G38" s="19" t="s">
        <v>142</v>
      </c>
      <c r="H38" s="29"/>
      <c r="I38" s="29"/>
      <c r="J38" s="29"/>
      <c r="K38" s="29"/>
      <c r="L38" s="29"/>
      <c r="M38" s="29">
        <f>ARQUITECTURA!H38</f>
        <v>35</v>
      </c>
      <c r="N38" s="29"/>
      <c r="O38" s="29"/>
      <c r="P38" s="29"/>
      <c r="Q38" s="12">
        <f>ROUND(SUM(BIBLIOTECA:INGRESO!G39),2)</f>
        <v>35</v>
      </c>
    </row>
    <row r="39" spans="1:17">
      <c r="A39" s="2">
        <v>3.06</v>
      </c>
      <c r="B39" s="67" t="s">
        <v>826</v>
      </c>
      <c r="G39" s="19"/>
      <c r="H39" s="29"/>
      <c r="I39" s="29"/>
      <c r="J39" s="29"/>
      <c r="L39" s="29"/>
      <c r="M39" s="29"/>
      <c r="N39" s="29"/>
      <c r="O39" s="29"/>
      <c r="P39" s="29"/>
      <c r="Q39" s="12"/>
    </row>
    <row r="40" spans="1:17">
      <c r="A40" t="s">
        <v>827</v>
      </c>
      <c r="B40" t="s">
        <v>828</v>
      </c>
      <c r="G40" s="19" t="s">
        <v>142</v>
      </c>
      <c r="I40" s="29"/>
      <c r="J40" s="29"/>
      <c r="K40" s="29"/>
      <c r="L40" s="29"/>
      <c r="M40" s="29">
        <f>ARQUITECTURA!H40</f>
        <v>2395.9299999999998</v>
      </c>
      <c r="N40" s="29"/>
      <c r="O40" s="29"/>
      <c r="P40" s="29"/>
      <c r="Q40" s="12">
        <f>ROUND(SUM(BIBLIOTECA:INGRESO!G41),2)</f>
        <v>2395.9299999999998</v>
      </c>
    </row>
    <row r="41" spans="1:17">
      <c r="A41" t="s">
        <v>829</v>
      </c>
      <c r="B41" t="s">
        <v>830</v>
      </c>
      <c r="C41" s="103"/>
      <c r="D41" s="103"/>
      <c r="E41" s="103"/>
      <c r="G41" s="278" t="s">
        <v>142</v>
      </c>
      <c r="I41" s="29"/>
      <c r="J41" s="29"/>
      <c r="K41" s="29"/>
      <c r="L41" s="29"/>
      <c r="M41" s="29">
        <f>ARQUITECTURA!H41</f>
        <v>707.89</v>
      </c>
      <c r="N41" s="29"/>
      <c r="O41" s="29"/>
      <c r="P41" s="29"/>
      <c r="Q41" s="12">
        <f>ROUND(SUM(BIBLIOTECA:INGRESO!G42),2)</f>
        <v>707.89</v>
      </c>
    </row>
    <row r="42" spans="1:17">
      <c r="C42" s="103"/>
      <c r="D42" s="103"/>
      <c r="E42" s="103"/>
      <c r="G42" s="278"/>
      <c r="I42" s="29"/>
      <c r="J42" s="29"/>
      <c r="K42" s="29"/>
      <c r="L42" s="29"/>
      <c r="M42" s="29"/>
      <c r="N42" s="29"/>
      <c r="O42" s="29"/>
      <c r="P42" s="29"/>
      <c r="Q42" s="12"/>
    </row>
    <row r="43" spans="1:17">
      <c r="A43" s="2">
        <v>3.07</v>
      </c>
      <c r="B43" s="67" t="s">
        <v>599</v>
      </c>
      <c r="G43" s="19"/>
      <c r="I43" s="29"/>
      <c r="J43" s="29"/>
      <c r="K43" s="29"/>
      <c r="L43" s="29"/>
      <c r="M43" s="29"/>
      <c r="N43" s="29"/>
      <c r="O43" s="29"/>
      <c r="P43" s="29"/>
      <c r="Q43" s="12"/>
    </row>
    <row r="44" spans="1:17">
      <c r="A44" s="2" t="s">
        <v>831</v>
      </c>
      <c r="B44" s="272" t="s">
        <v>74</v>
      </c>
      <c r="G44" s="19"/>
      <c r="I44" s="29"/>
      <c r="J44" s="29"/>
      <c r="K44" s="29"/>
      <c r="L44" s="29"/>
      <c r="M44" s="29"/>
      <c r="N44" s="29"/>
      <c r="O44" s="29"/>
      <c r="P44" s="29"/>
      <c r="Q44" s="12"/>
    </row>
    <row r="45" spans="1:17">
      <c r="A45" t="s">
        <v>832</v>
      </c>
      <c r="B45" t="s">
        <v>833</v>
      </c>
      <c r="G45" s="19" t="s">
        <v>142</v>
      </c>
      <c r="I45" s="29"/>
      <c r="J45" s="29"/>
      <c r="K45" s="29"/>
      <c r="L45" s="29"/>
      <c r="M45" s="29">
        <f>ARQUITECTURA!H45</f>
        <v>30</v>
      </c>
      <c r="N45" s="29"/>
      <c r="O45" s="29"/>
      <c r="P45" s="29"/>
      <c r="Q45" s="12">
        <f>ROUND('Obras exteriores '!D5,2)</f>
        <v>30</v>
      </c>
    </row>
    <row r="46" spans="1:17">
      <c r="A46" t="s">
        <v>834</v>
      </c>
      <c r="B46" t="s">
        <v>835</v>
      </c>
      <c r="G46" s="19" t="s">
        <v>158</v>
      </c>
      <c r="I46" s="29"/>
      <c r="J46" s="29"/>
      <c r="K46" s="29"/>
      <c r="L46" s="29"/>
      <c r="M46" s="29">
        <f>ARQUITECTURA!H46</f>
        <v>10</v>
      </c>
      <c r="N46" s="29"/>
      <c r="O46" s="29"/>
      <c r="P46" s="29"/>
      <c r="Q46" s="12">
        <f>ROUND('Obras exteriores '!D6,2)</f>
        <v>10</v>
      </c>
    </row>
    <row r="47" spans="1:17">
      <c r="A47" t="s">
        <v>836</v>
      </c>
      <c r="B47" t="s">
        <v>837</v>
      </c>
      <c r="G47" s="19" t="s">
        <v>158</v>
      </c>
      <c r="I47" s="29"/>
      <c r="J47" s="29"/>
      <c r="K47" s="29"/>
      <c r="L47" s="29"/>
      <c r="M47" s="29">
        <f>ARQUITECTURA!H47</f>
        <v>3</v>
      </c>
      <c r="N47" s="29"/>
      <c r="O47" s="29"/>
      <c r="P47" s="29"/>
      <c r="Q47" s="12">
        <f>ROUND('Obras exteriores '!D7,2)</f>
        <v>3</v>
      </c>
    </row>
    <row r="48" spans="1:17">
      <c r="A48" s="2" t="s">
        <v>838</v>
      </c>
      <c r="B48" s="272" t="s">
        <v>75</v>
      </c>
      <c r="G48" s="19"/>
      <c r="H48" s="29"/>
      <c r="I48" s="29"/>
      <c r="J48" s="29"/>
      <c r="L48" s="29"/>
      <c r="M48" s="29"/>
      <c r="N48" s="29"/>
      <c r="O48" s="29"/>
      <c r="P48" s="29"/>
      <c r="Q48" s="12"/>
    </row>
    <row r="49" spans="1:17">
      <c r="A49" t="s">
        <v>839</v>
      </c>
      <c r="B49" t="s">
        <v>840</v>
      </c>
      <c r="G49" s="19" t="s">
        <v>153</v>
      </c>
      <c r="H49" s="29"/>
      <c r="I49" s="29"/>
      <c r="J49" s="29"/>
      <c r="L49" s="29"/>
      <c r="M49" s="29">
        <f>ARQUITECTURA!H49</f>
        <v>0.5</v>
      </c>
      <c r="N49" s="29"/>
      <c r="O49" s="29"/>
      <c r="P49" s="29"/>
      <c r="Q49" s="12">
        <f>ROUND('Obras exteriores '!D21,2)</f>
        <v>0.5</v>
      </c>
    </row>
    <row r="50" spans="1:17">
      <c r="A50" s="2" t="s">
        <v>841</v>
      </c>
      <c r="B50" s="272" t="s">
        <v>842</v>
      </c>
      <c r="G50" s="19"/>
      <c r="H50" s="29"/>
      <c r="I50" s="29"/>
      <c r="J50" s="29"/>
      <c r="K50" s="29"/>
      <c r="L50" s="29"/>
      <c r="M50" s="29"/>
      <c r="N50" s="29"/>
      <c r="O50" s="29"/>
      <c r="P50" s="29"/>
      <c r="Q50" s="12"/>
    </row>
    <row r="51" spans="1:17">
      <c r="A51" t="s">
        <v>843</v>
      </c>
      <c r="B51" t="s">
        <v>844</v>
      </c>
      <c r="G51" s="19" t="s">
        <v>153</v>
      </c>
      <c r="H51" s="29"/>
      <c r="I51" s="29"/>
      <c r="J51" s="29"/>
      <c r="K51" s="29"/>
      <c r="L51" s="29"/>
      <c r="M51" s="29">
        <f>ARQUITECTURA!H51</f>
        <v>0.5</v>
      </c>
      <c r="N51" s="29"/>
      <c r="O51" s="29"/>
      <c r="P51" s="29"/>
      <c r="Q51" s="12">
        <f>ROUND('Obras exteriores '!D37,2)</f>
        <v>0.5</v>
      </c>
    </row>
    <row r="52" spans="1:17">
      <c r="A52" s="2" t="s">
        <v>845</v>
      </c>
      <c r="B52" s="272" t="s">
        <v>79</v>
      </c>
      <c r="G52" s="19"/>
      <c r="I52" s="29"/>
      <c r="J52" s="29"/>
      <c r="K52" s="29"/>
      <c r="L52" s="29"/>
      <c r="M52" s="29"/>
      <c r="N52" s="29"/>
      <c r="O52" s="29"/>
      <c r="P52" s="29"/>
      <c r="Q52" s="12"/>
    </row>
    <row r="53" spans="1:17">
      <c r="A53" t="s">
        <v>846</v>
      </c>
      <c r="B53" t="s">
        <v>847</v>
      </c>
      <c r="G53" s="19" t="s">
        <v>142</v>
      </c>
      <c r="H53" s="29"/>
      <c r="I53" s="29"/>
      <c r="J53" s="29"/>
      <c r="L53" s="29"/>
      <c r="M53" s="29">
        <f>ARQUITECTURA!H53</f>
        <v>20</v>
      </c>
      <c r="N53" s="29"/>
      <c r="O53" s="29"/>
      <c r="P53" s="29"/>
      <c r="Q53" s="12">
        <f>ROUND('Obras exteriores '!D51,2)</f>
        <v>20</v>
      </c>
    </row>
    <row r="54" spans="1:17">
      <c r="A54" s="2" t="s">
        <v>848</v>
      </c>
      <c r="B54" s="272" t="s">
        <v>80</v>
      </c>
      <c r="G54" s="19"/>
      <c r="H54" s="29"/>
      <c r="I54" s="29"/>
      <c r="J54" s="29"/>
      <c r="L54" s="29"/>
      <c r="M54" s="29"/>
      <c r="N54" s="29"/>
      <c r="O54" s="29"/>
      <c r="P54" s="29"/>
      <c r="Q54" s="12"/>
    </row>
    <row r="55" spans="1:17">
      <c r="A55" t="s">
        <v>849</v>
      </c>
      <c r="B55" t="s">
        <v>850</v>
      </c>
      <c r="G55" s="19" t="s">
        <v>163</v>
      </c>
      <c r="H55" s="29"/>
      <c r="I55" s="29"/>
      <c r="J55" s="29"/>
      <c r="K55" s="29"/>
      <c r="L55" s="29"/>
      <c r="M55" s="29">
        <f>ARQUITECTURA!H55</f>
        <v>20</v>
      </c>
      <c r="N55" s="29"/>
      <c r="O55" s="29"/>
      <c r="P55" s="29"/>
      <c r="Q55" s="12">
        <f>ROUND('Obras exteriores '!D60,2)</f>
        <v>20</v>
      </c>
    </row>
    <row r="56" spans="1:17">
      <c r="A56" s="2" t="s">
        <v>851</v>
      </c>
      <c r="B56" s="272" t="s">
        <v>86</v>
      </c>
      <c r="G56" s="19"/>
      <c r="I56" s="29"/>
      <c r="J56" s="29"/>
      <c r="K56" s="29"/>
      <c r="L56" s="29"/>
      <c r="M56" s="29"/>
      <c r="N56" s="29"/>
      <c r="O56" s="29"/>
      <c r="P56" s="29"/>
      <c r="Q56" s="12"/>
    </row>
    <row r="57" spans="1:17">
      <c r="A57" t="s">
        <v>852</v>
      </c>
      <c r="B57" t="s">
        <v>86</v>
      </c>
      <c r="G57" s="19" t="s">
        <v>142</v>
      </c>
      <c r="H57" s="29"/>
      <c r="I57" s="29"/>
      <c r="J57" s="29"/>
      <c r="K57" s="29"/>
      <c r="L57" s="29"/>
      <c r="M57" s="29">
        <f>ARQUITECTURA!H57</f>
        <v>20</v>
      </c>
      <c r="N57" s="29"/>
      <c r="O57" s="29"/>
      <c r="P57" s="29"/>
      <c r="Q57" s="12">
        <f>ROUND('Obras exteriores '!D66,2)</f>
        <v>20</v>
      </c>
    </row>
    <row r="58" spans="1:17">
      <c r="A58" s="2" t="s">
        <v>853</v>
      </c>
      <c r="B58" s="272" t="s">
        <v>648</v>
      </c>
      <c r="G58" s="19"/>
      <c r="H58" s="29"/>
      <c r="I58" s="29"/>
      <c r="J58" s="29"/>
      <c r="K58" s="29"/>
      <c r="L58" s="29"/>
      <c r="M58" s="29"/>
      <c r="N58" s="29"/>
      <c r="O58" s="29"/>
      <c r="P58" s="29"/>
      <c r="Q58" s="12"/>
    </row>
    <row r="59" spans="1:17">
      <c r="A59" t="s">
        <v>854</v>
      </c>
      <c r="B59" t="s">
        <v>855</v>
      </c>
      <c r="G59" s="19" t="s">
        <v>153</v>
      </c>
      <c r="I59" s="29"/>
      <c r="J59" s="29"/>
      <c r="K59" s="29"/>
      <c r="L59" s="29"/>
      <c r="M59" s="29">
        <f>ARQUITECTURA!H59</f>
        <v>43.21</v>
      </c>
      <c r="N59" s="29"/>
      <c r="O59" s="29"/>
      <c r="P59" s="29"/>
      <c r="Q59" s="12">
        <f>ROUND('Obras exteriores '!D86,2)</f>
        <v>43.21</v>
      </c>
    </row>
    <row r="60" spans="1:17">
      <c r="A60" t="s">
        <v>856</v>
      </c>
      <c r="B60" t="s">
        <v>857</v>
      </c>
      <c r="G60" s="19" t="s">
        <v>142</v>
      </c>
      <c r="H60" s="29"/>
      <c r="I60" s="29"/>
      <c r="J60" s="29"/>
      <c r="K60" s="29"/>
      <c r="L60" s="29"/>
      <c r="M60" s="29">
        <f>ARQUITECTURA!H60</f>
        <v>7.73</v>
      </c>
      <c r="N60" s="29"/>
      <c r="O60" s="29"/>
      <c r="P60" s="29"/>
      <c r="Q60" s="12">
        <f>ROUND('Obras exteriores '!D88,2)</f>
        <v>7.73</v>
      </c>
    </row>
    <row r="61" spans="1:17">
      <c r="A61" t="s">
        <v>858</v>
      </c>
      <c r="B61" t="s">
        <v>859</v>
      </c>
      <c r="G61" s="19" t="s">
        <v>142</v>
      </c>
      <c r="H61" s="29"/>
      <c r="I61" s="29"/>
      <c r="J61" s="29"/>
      <c r="K61" s="29"/>
      <c r="L61" s="29"/>
      <c r="M61" s="29">
        <f>ARQUITECTURA!H61</f>
        <v>8</v>
      </c>
      <c r="N61" s="29"/>
      <c r="O61" s="29"/>
      <c r="P61" s="29"/>
      <c r="Q61" s="12">
        <f>ROUND('Obras exteriores '!D89,2)</f>
        <v>8</v>
      </c>
    </row>
    <row r="62" spans="1:17">
      <c r="A62" t="s">
        <v>860</v>
      </c>
      <c r="B62" t="s">
        <v>861</v>
      </c>
      <c r="G62" s="19" t="s">
        <v>142</v>
      </c>
      <c r="H62" s="29"/>
      <c r="I62" s="29"/>
      <c r="J62" s="29"/>
      <c r="K62" s="29"/>
      <c r="L62" s="29"/>
      <c r="M62" s="29">
        <f>ARQUITECTURA!H62</f>
        <v>112</v>
      </c>
      <c r="N62" s="29"/>
      <c r="O62" s="29"/>
      <c r="P62" s="29"/>
      <c r="Q62" s="12">
        <f>ROUND('Obras exteriores '!D90,2)</f>
        <v>112</v>
      </c>
    </row>
    <row r="63" spans="1:17">
      <c r="A63" s="2" t="s">
        <v>862</v>
      </c>
      <c r="B63" s="272" t="s">
        <v>83</v>
      </c>
      <c r="G63" s="19"/>
      <c r="H63" s="29"/>
      <c r="I63" s="29"/>
      <c r="J63" s="29"/>
      <c r="K63" s="29"/>
      <c r="L63" s="29"/>
      <c r="M63" s="29"/>
      <c r="N63" s="29"/>
      <c r="O63" s="29"/>
      <c r="P63" s="29"/>
      <c r="Q63" s="12"/>
    </row>
    <row r="64" spans="1:17">
      <c r="A64" t="s">
        <v>863</v>
      </c>
      <c r="B64" t="s">
        <v>83</v>
      </c>
      <c r="G64" s="19" t="s">
        <v>158</v>
      </c>
      <c r="H64" s="29"/>
      <c r="I64" s="29"/>
      <c r="J64" s="29"/>
      <c r="K64" s="29"/>
      <c r="L64" s="29"/>
      <c r="M64" s="29">
        <f>ARQUITECTURA!H64</f>
        <v>2</v>
      </c>
      <c r="N64" s="29"/>
      <c r="O64" s="29"/>
      <c r="P64" s="29"/>
      <c r="Q64" s="12">
        <f>ROUND('Obras exteriores '!D40,2)</f>
        <v>2</v>
      </c>
    </row>
    <row r="65" spans="1:17">
      <c r="A65" s="2" t="s">
        <v>864</v>
      </c>
      <c r="B65" s="272" t="s">
        <v>865</v>
      </c>
      <c r="G65" s="19"/>
      <c r="H65" s="29"/>
      <c r="I65" s="29"/>
      <c r="J65" s="29"/>
      <c r="K65" s="29"/>
      <c r="L65" s="29"/>
      <c r="M65" s="29"/>
      <c r="N65" s="29"/>
      <c r="O65" s="29"/>
      <c r="P65" s="29"/>
      <c r="Q65" s="12"/>
    </row>
    <row r="66" spans="1:17">
      <c r="A66" t="s">
        <v>866</v>
      </c>
      <c r="B66" t="s">
        <v>867</v>
      </c>
      <c r="G66" s="19" t="s">
        <v>142</v>
      </c>
      <c r="H66" s="29"/>
      <c r="I66" s="29"/>
      <c r="J66" s="29"/>
      <c r="K66" s="29"/>
      <c r="L66" s="29"/>
      <c r="M66" s="29">
        <f>ARQUITECTURA!H66</f>
        <v>20</v>
      </c>
      <c r="N66" s="29"/>
      <c r="O66" s="29"/>
      <c r="P66" s="29"/>
      <c r="Q66" s="12">
        <f>ROUND('Obras exteriores '!D22,2)</f>
        <v>20</v>
      </c>
    </row>
    <row r="67" spans="1:17">
      <c r="A67" t="s">
        <v>868</v>
      </c>
      <c r="B67" t="s">
        <v>869</v>
      </c>
      <c r="C67" s="215"/>
      <c r="G67" s="19" t="s">
        <v>142</v>
      </c>
      <c r="H67" s="29"/>
      <c r="I67" s="29"/>
      <c r="J67" s="29"/>
      <c r="K67" s="29"/>
      <c r="L67" s="29"/>
      <c r="M67" s="29">
        <f>ARQUITECTURA!H67</f>
        <v>20</v>
      </c>
      <c r="N67" s="29"/>
      <c r="O67" s="29"/>
      <c r="P67" s="29"/>
      <c r="Q67" s="12">
        <f>ROUND('Obras exteriores '!D38,2)</f>
        <v>20</v>
      </c>
    </row>
    <row r="68" spans="1:17">
      <c r="G68" s="1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G69" s="1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1:17">
      <c r="G70" s="1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1:17">
      <c r="G71" s="1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1:17">
      <c r="G72" s="1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>
      <c r="G73" s="1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G74" s="1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1:17">
      <c r="B75" s="272"/>
      <c r="G75" s="1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G76" s="1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1:17">
      <c r="G77" s="19"/>
      <c r="Q77" s="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F10F-EFB0-473D-A05D-5D32179AEECB}">
  <dimension ref="A2:AE77"/>
  <sheetViews>
    <sheetView topLeftCell="A6" workbookViewId="0">
      <selection activeCell="H5" sqref="H5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 s="2">
        <v>4</v>
      </c>
      <c r="B3" s="227" t="s">
        <v>986</v>
      </c>
      <c r="P3" s="19"/>
    </row>
    <row r="4" spans="1:31">
      <c r="A4" s="2">
        <v>4.01</v>
      </c>
      <c r="B4" s="228" t="s">
        <v>987</v>
      </c>
    </row>
    <row r="5" spans="1:31">
      <c r="A5" t="s">
        <v>988</v>
      </c>
      <c r="B5" t="s">
        <v>989</v>
      </c>
      <c r="G5" s="19" t="s">
        <v>158</v>
      </c>
      <c r="M5" s="12">
        <f>SANITARIAS!H5</f>
        <v>159</v>
      </c>
      <c r="P5" s="12"/>
      <c r="Q5" s="12">
        <f>ROUNDUP(SUM(BIBLIOTECA:INGRESO!G44),0)</f>
        <v>159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t="s">
        <v>990</v>
      </c>
      <c r="B6" t="s">
        <v>991</v>
      </c>
      <c r="G6" s="19" t="s">
        <v>158</v>
      </c>
      <c r="I6" s="29"/>
      <c r="J6" s="29"/>
      <c r="K6" s="29"/>
      <c r="L6" s="29"/>
      <c r="M6" s="12">
        <f>SANITARIAS!H6</f>
        <v>91</v>
      </c>
      <c r="N6" s="29"/>
      <c r="O6" s="29"/>
      <c r="P6" s="12"/>
      <c r="Q6" s="12">
        <f>ROUNDUP(SUM(BIBLIOTECA:INGRESO!G45),0)</f>
        <v>91</v>
      </c>
    </row>
    <row r="7" spans="1:31">
      <c r="A7" t="s">
        <v>992</v>
      </c>
      <c r="B7" t="s">
        <v>993</v>
      </c>
      <c r="G7" s="19" t="s">
        <v>158</v>
      </c>
      <c r="I7" s="29"/>
      <c r="J7" s="29"/>
      <c r="K7" s="29"/>
      <c r="L7" s="29"/>
      <c r="M7" s="12">
        <f>SANITARIAS!H7</f>
        <v>165</v>
      </c>
      <c r="N7" s="29"/>
      <c r="O7" s="29"/>
      <c r="P7" s="12"/>
      <c r="Q7" s="12">
        <f>ROUNDUP(SUM(BIBLIOTECA:INGRESO!G46),0)</f>
        <v>165</v>
      </c>
    </row>
    <row r="8" spans="1:31">
      <c r="A8" t="s">
        <v>994</v>
      </c>
      <c r="B8" t="s">
        <v>995</v>
      </c>
      <c r="G8" s="19" t="s">
        <v>158</v>
      </c>
      <c r="I8" s="29"/>
      <c r="J8" s="29"/>
      <c r="K8" s="29"/>
      <c r="L8" s="29"/>
      <c r="M8" s="12">
        <f>SANITARIAS!H8</f>
        <v>24</v>
      </c>
      <c r="N8" s="29"/>
      <c r="O8" s="29"/>
      <c r="P8" s="12"/>
      <c r="Q8" s="12">
        <f>ROUNDUP(SUM(BIBLIOTECA:INGRESO!G47),0)</f>
        <v>24</v>
      </c>
    </row>
    <row r="9" spans="1:31">
      <c r="A9" s="2">
        <v>4.0199999999999996</v>
      </c>
      <c r="B9" s="228" t="s">
        <v>996</v>
      </c>
      <c r="G9" s="19"/>
      <c r="I9" s="29"/>
      <c r="J9" s="29"/>
      <c r="K9" s="29"/>
      <c r="L9" s="29"/>
      <c r="M9" s="12"/>
      <c r="N9" s="29"/>
      <c r="O9" s="29"/>
      <c r="P9" s="12"/>
      <c r="Q9" s="12"/>
    </row>
    <row r="10" spans="1:31">
      <c r="A10" t="s">
        <v>997</v>
      </c>
      <c r="B10" t="s">
        <v>998</v>
      </c>
      <c r="G10" s="19" t="s">
        <v>223</v>
      </c>
      <c r="I10" s="29"/>
      <c r="J10" s="29"/>
      <c r="K10" s="29"/>
      <c r="L10" s="29"/>
      <c r="M10" s="12">
        <f>SANITARIAS!H10</f>
        <v>193</v>
      </c>
      <c r="N10" s="29"/>
      <c r="O10" s="29"/>
      <c r="P10" s="12"/>
      <c r="Q10" s="12">
        <f>ROUNDUP(SUM(BIBLIOTECA:INGRESO!G48),0)</f>
        <v>193</v>
      </c>
    </row>
    <row r="11" spans="1:31">
      <c r="A11" t="s">
        <v>999</v>
      </c>
      <c r="B11" t="s">
        <v>1000</v>
      </c>
      <c r="G11" s="19" t="s">
        <v>223</v>
      </c>
      <c r="I11" s="29"/>
      <c r="J11" s="29"/>
      <c r="K11" s="29"/>
      <c r="L11" s="29"/>
      <c r="M11" s="12">
        <f>SANITARIAS!H11</f>
        <v>58</v>
      </c>
      <c r="N11" s="29"/>
      <c r="O11" s="29"/>
      <c r="P11" s="12"/>
      <c r="Q11" s="12">
        <f>ROUNDUP(SUM(BIBLIOTECA:INGRESO!G49),0)</f>
        <v>58</v>
      </c>
    </row>
    <row r="12" spans="1:31">
      <c r="A12" s="2">
        <v>4.03</v>
      </c>
      <c r="B12" s="228" t="s">
        <v>1001</v>
      </c>
      <c r="G12" s="19"/>
      <c r="I12" s="29"/>
      <c r="J12" s="29"/>
      <c r="K12" s="29"/>
      <c r="L12" s="29"/>
      <c r="M12" s="12"/>
      <c r="N12" s="29"/>
      <c r="O12" s="29"/>
      <c r="P12" s="12"/>
      <c r="Q12" s="12"/>
    </row>
    <row r="13" spans="1:31">
      <c r="A13" t="s">
        <v>1002</v>
      </c>
      <c r="B13" t="s">
        <v>1003</v>
      </c>
      <c r="G13" s="19" t="s">
        <v>158</v>
      </c>
      <c r="I13" s="29"/>
      <c r="J13" s="29"/>
      <c r="K13" s="29"/>
      <c r="L13" s="29"/>
      <c r="M13" s="12">
        <f>SANITARIAS!H13</f>
        <v>192</v>
      </c>
      <c r="N13" s="29"/>
      <c r="O13" s="29"/>
      <c r="P13" s="12"/>
      <c r="Q13" s="12">
        <f>ROUNDUP(SUM(BIBLIOTECA:INGRESO!G50),0)</f>
        <v>192</v>
      </c>
    </row>
    <row r="14" spans="1:31">
      <c r="A14" s="2">
        <v>4.04</v>
      </c>
      <c r="B14" s="67" t="s">
        <v>1004</v>
      </c>
      <c r="G14" s="19"/>
      <c r="I14" s="29"/>
      <c r="J14" s="29"/>
      <c r="K14" s="29"/>
      <c r="L14" s="29"/>
      <c r="M14" s="12"/>
      <c r="N14" s="29"/>
      <c r="O14" s="29"/>
      <c r="P14" s="12"/>
      <c r="Q14" s="12"/>
    </row>
    <row r="15" spans="1:31">
      <c r="A15" t="s">
        <v>1005</v>
      </c>
      <c r="B15" t="s">
        <v>1004</v>
      </c>
      <c r="G15" s="19" t="s">
        <v>158</v>
      </c>
      <c r="I15" s="29"/>
      <c r="J15" s="29"/>
      <c r="K15" s="29"/>
      <c r="L15" s="29"/>
      <c r="M15" s="12">
        <f>SANITARIAS!H15</f>
        <v>16</v>
      </c>
      <c r="N15" s="29"/>
      <c r="O15" s="29"/>
      <c r="P15" s="12"/>
      <c r="Q15" s="12">
        <f>ROUNDUP(SUM(BIBLIOTECA:INGRESO!G51),0)</f>
        <v>16</v>
      </c>
    </row>
    <row r="16" spans="1:31">
      <c r="A16" s="2">
        <v>4.05</v>
      </c>
      <c r="B16" s="67" t="s">
        <v>1006</v>
      </c>
      <c r="G16" s="19"/>
      <c r="I16" s="29"/>
      <c r="J16" s="29"/>
      <c r="K16" s="29"/>
      <c r="L16" s="29"/>
      <c r="M16" s="12"/>
      <c r="N16" s="29"/>
      <c r="O16" s="29"/>
      <c r="P16" s="12"/>
      <c r="Q16" s="12"/>
    </row>
    <row r="17" spans="1:17">
      <c r="A17" t="s">
        <v>1007</v>
      </c>
      <c r="B17" t="s">
        <v>1008</v>
      </c>
      <c r="G17" s="19" t="s">
        <v>223</v>
      </c>
      <c r="I17" s="29"/>
      <c r="J17" s="29"/>
      <c r="K17" s="29"/>
      <c r="L17" s="29"/>
      <c r="M17" s="12">
        <f>SANITARIAS!H17</f>
        <v>5</v>
      </c>
      <c r="N17" s="29"/>
      <c r="O17" s="29"/>
      <c r="P17" s="12"/>
      <c r="Q17" s="12">
        <f>ROUND(1.3*'Datos iniciales '!B3/75,0)</f>
        <v>5</v>
      </c>
    </row>
    <row r="18" spans="1:17">
      <c r="A18" s="2">
        <v>4.0599999999999996</v>
      </c>
      <c r="B18" s="67" t="s">
        <v>1009</v>
      </c>
      <c r="G18" s="19"/>
      <c r="I18" s="29"/>
      <c r="J18" s="29"/>
      <c r="K18" s="29"/>
      <c r="L18" s="29"/>
      <c r="M18" s="12"/>
      <c r="N18" s="29"/>
      <c r="O18" s="29"/>
      <c r="P18" s="12"/>
      <c r="Q18" s="12"/>
    </row>
    <row r="19" spans="1:17">
      <c r="A19" t="s">
        <v>1010</v>
      </c>
      <c r="B19" t="s">
        <v>1011</v>
      </c>
      <c r="G19" s="19" t="s">
        <v>223</v>
      </c>
      <c r="I19" s="29"/>
      <c r="J19" s="29"/>
      <c r="K19" s="29"/>
      <c r="L19" s="29"/>
      <c r="M19" s="12">
        <f>SANITARIAS!H19</f>
        <v>202</v>
      </c>
      <c r="N19" s="29"/>
      <c r="O19" s="29"/>
      <c r="P19" s="12"/>
      <c r="Q19" s="12">
        <f>ROUNDUP(SUM(BIBLIOTECA:INGRESO!G53),0)</f>
        <v>202</v>
      </c>
    </row>
    <row r="20" spans="1:17">
      <c r="A20" t="s">
        <v>1012</v>
      </c>
      <c r="B20" t="s">
        <v>1013</v>
      </c>
      <c r="G20" s="19" t="s">
        <v>223</v>
      </c>
      <c r="I20" s="29"/>
      <c r="J20" s="29"/>
      <c r="K20" s="29"/>
      <c r="L20" s="29"/>
      <c r="M20" s="12">
        <f>SANITARIAS!H20</f>
        <v>202</v>
      </c>
      <c r="N20" s="29"/>
      <c r="O20" s="29"/>
      <c r="P20" s="12"/>
      <c r="Q20" s="12">
        <f>ROUNDUP(SUM(BIBLIOTECA:INGRESO!G54),0)</f>
        <v>202</v>
      </c>
    </row>
    <row r="21" spans="1:17">
      <c r="A21" s="2">
        <v>4.07</v>
      </c>
      <c r="B21" s="67" t="s">
        <v>1014</v>
      </c>
      <c r="G21" s="19"/>
      <c r="I21" s="29"/>
      <c r="J21" s="29"/>
      <c r="K21" s="29"/>
      <c r="L21" s="29"/>
      <c r="M21" s="12"/>
      <c r="N21" s="29"/>
      <c r="O21" s="29"/>
      <c r="P21" s="12"/>
      <c r="Q21" s="12"/>
    </row>
    <row r="22" spans="1:17">
      <c r="A22" t="s">
        <v>1015</v>
      </c>
      <c r="B22" t="s">
        <v>1016</v>
      </c>
      <c r="G22" s="19" t="s">
        <v>223</v>
      </c>
      <c r="I22" s="29"/>
      <c r="J22" s="29"/>
      <c r="K22" s="29"/>
      <c r="L22" s="29"/>
      <c r="M22" s="12">
        <f>SANITARIAS!H22</f>
        <v>202</v>
      </c>
      <c r="N22" s="29"/>
      <c r="O22" s="29"/>
      <c r="P22" s="12"/>
      <c r="Q22" s="12">
        <f>ROUNDUP(SUM(BIBLIOTECA:INGRESO!G55),0)</f>
        <v>202</v>
      </c>
    </row>
    <row r="23" spans="1:17">
      <c r="A23" s="2">
        <v>4.08</v>
      </c>
      <c r="B23" s="67" t="s">
        <v>1017</v>
      </c>
      <c r="G23" s="19"/>
      <c r="I23" s="29"/>
      <c r="J23" s="29"/>
      <c r="K23" s="29"/>
      <c r="L23" s="29"/>
      <c r="M23" s="12"/>
      <c r="N23" s="29"/>
      <c r="O23" s="29"/>
      <c r="P23" s="12"/>
      <c r="Q23" s="12"/>
    </row>
    <row r="24" spans="1:17">
      <c r="A24" t="s">
        <v>1018</v>
      </c>
      <c r="B24" t="s">
        <v>1019</v>
      </c>
      <c r="G24" s="19" t="s">
        <v>158</v>
      </c>
      <c r="I24" s="29"/>
      <c r="J24" s="29"/>
      <c r="K24" s="29"/>
      <c r="L24" s="29"/>
      <c r="M24" s="12">
        <f>SANITARIAS!H24</f>
        <v>55</v>
      </c>
      <c r="N24" s="29"/>
      <c r="O24" s="29"/>
      <c r="P24" s="12"/>
      <c r="Q24" s="12">
        <f>ROUNDUP(SUM(BIBLIOTECA:INGRESO!G56),0)</f>
        <v>55</v>
      </c>
    </row>
    <row r="25" spans="1:17">
      <c r="A25" t="s">
        <v>1020</v>
      </c>
      <c r="B25" t="s">
        <v>1021</v>
      </c>
      <c r="G25" s="19" t="s">
        <v>158</v>
      </c>
      <c r="I25" s="29"/>
      <c r="J25" s="29"/>
      <c r="K25" s="29"/>
      <c r="L25" s="29"/>
      <c r="M25" s="12">
        <f>SANITARIAS!H25</f>
        <v>55</v>
      </c>
      <c r="N25" s="29"/>
      <c r="O25" s="29"/>
      <c r="P25" s="12"/>
      <c r="Q25" s="12">
        <f>ROUNDUP(SUM(BIBLIOTECA:INGRESO!G57),0)</f>
        <v>55</v>
      </c>
    </row>
    <row r="26" spans="1:17">
      <c r="A26" s="2">
        <v>4.09</v>
      </c>
      <c r="B26" s="1" t="s">
        <v>113</v>
      </c>
      <c r="F26" s="12"/>
      <c r="G26" s="19"/>
      <c r="I26" s="29"/>
      <c r="J26" s="29"/>
      <c r="K26" s="29"/>
      <c r="L26" s="29"/>
      <c r="M26" s="12"/>
      <c r="N26" s="29"/>
      <c r="O26" s="29"/>
      <c r="P26" s="12"/>
      <c r="Q26" s="12"/>
    </row>
    <row r="27" spans="1:17">
      <c r="A27" t="s">
        <v>1022</v>
      </c>
      <c r="B27" t="s">
        <v>114</v>
      </c>
      <c r="G27" s="19" t="s">
        <v>1023</v>
      </c>
      <c r="I27" s="29"/>
      <c r="J27" s="29"/>
      <c r="K27" s="29"/>
      <c r="L27" s="29"/>
      <c r="M27" s="12">
        <f>SANITARIAS!H27</f>
        <v>1</v>
      </c>
      <c r="N27" s="29"/>
      <c r="O27" s="29"/>
      <c r="P27" s="12"/>
      <c r="Q27" s="12">
        <v>1</v>
      </c>
    </row>
    <row r="28" spans="1:17">
      <c r="A28" t="s">
        <v>1024</v>
      </c>
      <c r="B28" t="s">
        <v>115</v>
      </c>
      <c r="G28" s="19" t="s">
        <v>1023</v>
      </c>
      <c r="I28" s="29"/>
      <c r="J28" s="29"/>
      <c r="K28" s="29"/>
      <c r="L28" s="29"/>
      <c r="M28" s="12">
        <f>SANITARIAS!H28</f>
        <v>1</v>
      </c>
      <c r="N28" s="29"/>
      <c r="O28" s="29"/>
      <c r="P28" s="12"/>
      <c r="Q28" s="12">
        <v>1</v>
      </c>
    </row>
    <row r="29" spans="1:17">
      <c r="A29" t="s">
        <v>1025</v>
      </c>
      <c r="B29" t="s">
        <v>116</v>
      </c>
      <c r="G29" s="19" t="s">
        <v>1023</v>
      </c>
      <c r="I29" s="29"/>
      <c r="J29" s="29"/>
      <c r="K29" s="29"/>
      <c r="L29" s="29"/>
      <c r="M29" s="12">
        <f>SANITARIAS!H29</f>
        <v>1</v>
      </c>
      <c r="N29" s="29"/>
      <c r="O29" s="29"/>
      <c r="P29" s="12"/>
      <c r="Q29" s="12">
        <v>1</v>
      </c>
    </row>
    <row r="30" spans="1:17">
      <c r="H30" s="29"/>
      <c r="I30" s="29"/>
      <c r="J30" s="29"/>
      <c r="K30" s="29"/>
      <c r="L30" s="29"/>
      <c r="M30" s="29"/>
      <c r="N30" s="29"/>
      <c r="O30" s="29"/>
      <c r="P30" s="12"/>
      <c r="Q30" s="12"/>
    </row>
    <row r="31" spans="1:17">
      <c r="G31" s="19"/>
      <c r="H31" s="29"/>
      <c r="I31" s="29"/>
      <c r="J31" s="29"/>
      <c r="K31" s="29"/>
      <c r="L31" s="29"/>
      <c r="M31" s="29"/>
      <c r="N31" s="29"/>
      <c r="O31" s="29"/>
      <c r="P31" s="12"/>
      <c r="Q31" s="12"/>
    </row>
    <row r="32" spans="1:17">
      <c r="G32" s="19"/>
      <c r="H32" s="29"/>
      <c r="I32" s="29"/>
      <c r="J32" s="29"/>
      <c r="K32" s="29"/>
      <c r="L32" s="29"/>
      <c r="M32" s="29"/>
      <c r="N32" s="29"/>
      <c r="O32" s="29"/>
      <c r="P32" s="12"/>
      <c r="Q32" s="12"/>
    </row>
    <row r="33" spans="1:17">
      <c r="A33" s="2"/>
      <c r="B33" s="67"/>
      <c r="G33" s="19"/>
      <c r="H33" s="29"/>
      <c r="I33" s="29"/>
      <c r="J33" s="29"/>
      <c r="K33" s="29"/>
      <c r="L33" s="29"/>
      <c r="M33" s="29"/>
      <c r="N33" s="29"/>
      <c r="O33" s="29"/>
      <c r="P33" s="12"/>
      <c r="Q33" s="12"/>
    </row>
    <row r="34" spans="1:17">
      <c r="G34" s="19"/>
      <c r="H34" s="29"/>
      <c r="I34" s="29"/>
      <c r="J34" s="29"/>
      <c r="K34" s="29"/>
      <c r="L34" s="29"/>
      <c r="M34" s="29"/>
      <c r="N34" s="29"/>
      <c r="O34" s="29"/>
      <c r="P34" s="12"/>
      <c r="Q34" s="12"/>
    </row>
    <row r="35" spans="1:17">
      <c r="G35" s="19"/>
      <c r="H35" s="29"/>
      <c r="I35" s="29"/>
      <c r="J35" s="29"/>
      <c r="K35" s="29"/>
      <c r="L35" s="29"/>
      <c r="M35" s="29"/>
      <c r="N35" s="29"/>
      <c r="O35" s="29"/>
      <c r="P35" s="12"/>
      <c r="Q35" s="12"/>
    </row>
    <row r="36" spans="1:17">
      <c r="G36" s="19"/>
      <c r="H36" s="29"/>
      <c r="I36" s="29"/>
      <c r="J36" s="29"/>
      <c r="K36" s="29"/>
      <c r="L36" s="29"/>
      <c r="M36" s="29"/>
      <c r="N36" s="29"/>
      <c r="O36" s="29"/>
      <c r="P36" s="12"/>
      <c r="Q36" s="12"/>
    </row>
    <row r="37" spans="1:17">
      <c r="G37" s="19"/>
      <c r="H37" s="29"/>
      <c r="I37" s="29"/>
      <c r="J37" s="29"/>
      <c r="K37" s="29"/>
      <c r="L37" s="29"/>
      <c r="M37" s="29"/>
      <c r="N37" s="29"/>
      <c r="O37" s="29"/>
      <c r="P37" s="12"/>
      <c r="Q37" s="12"/>
    </row>
    <row r="38" spans="1:17">
      <c r="G38" s="19"/>
      <c r="H38" s="29"/>
      <c r="I38" s="29"/>
      <c r="J38" s="29"/>
      <c r="K38" s="29"/>
      <c r="L38" s="29"/>
      <c r="M38" s="29"/>
      <c r="N38" s="29"/>
      <c r="O38" s="29"/>
      <c r="P38" s="12"/>
      <c r="Q38" s="12"/>
    </row>
    <row r="39" spans="1:17">
      <c r="A39" s="2"/>
      <c r="B39" s="67"/>
      <c r="G39" s="19"/>
      <c r="H39" s="29"/>
      <c r="I39" s="29"/>
      <c r="J39" s="29"/>
      <c r="K39" s="29"/>
      <c r="L39" s="29"/>
      <c r="M39" s="29"/>
      <c r="N39" s="29"/>
      <c r="O39" s="29"/>
      <c r="P39" s="12"/>
      <c r="Q39" s="12"/>
    </row>
    <row r="40" spans="1:17">
      <c r="G40" s="19"/>
      <c r="H40" s="29"/>
      <c r="I40" s="29"/>
      <c r="K40" s="29"/>
      <c r="L40" s="29"/>
      <c r="M40" s="29"/>
      <c r="N40" s="29"/>
      <c r="O40" s="29"/>
      <c r="P40" s="12"/>
      <c r="Q40" s="12"/>
    </row>
    <row r="41" spans="1:17">
      <c r="C41" s="103"/>
      <c r="D41" s="103"/>
      <c r="E41" s="103"/>
      <c r="G41" s="278"/>
      <c r="H41" s="29"/>
      <c r="I41" s="29"/>
      <c r="J41" s="29"/>
      <c r="K41" s="29"/>
      <c r="L41" s="29"/>
      <c r="M41" s="29"/>
      <c r="N41" s="29"/>
      <c r="O41" s="29"/>
      <c r="P41" s="12"/>
      <c r="Q41" s="12"/>
    </row>
    <row r="42" spans="1:17">
      <c r="C42" s="103"/>
      <c r="D42" s="103"/>
      <c r="E42" s="103"/>
      <c r="G42" s="278"/>
      <c r="H42" s="29"/>
      <c r="I42" s="29"/>
      <c r="J42" s="29"/>
      <c r="K42" s="29"/>
      <c r="L42" s="29"/>
      <c r="M42" s="29"/>
      <c r="N42" s="29"/>
      <c r="O42" s="29"/>
      <c r="P42" s="12"/>
      <c r="Q42" s="12"/>
    </row>
    <row r="43" spans="1:17">
      <c r="A43" s="2"/>
      <c r="B43" s="67"/>
      <c r="G43" s="19"/>
      <c r="H43" s="29"/>
      <c r="I43" s="29"/>
      <c r="J43" s="29"/>
      <c r="K43" s="29"/>
      <c r="L43" s="29"/>
      <c r="M43" s="29"/>
      <c r="N43" s="29"/>
      <c r="O43" s="29"/>
      <c r="P43" s="12"/>
      <c r="Q43" s="12"/>
    </row>
    <row r="44" spans="1:17">
      <c r="A44" s="2"/>
      <c r="B44" s="272"/>
      <c r="G44" s="19"/>
      <c r="H44" s="29"/>
      <c r="I44" s="29"/>
      <c r="J44" s="29"/>
      <c r="K44" s="29"/>
      <c r="L44" s="29"/>
      <c r="M44" s="29"/>
      <c r="N44" s="29"/>
      <c r="O44" s="29"/>
      <c r="P44" s="12"/>
      <c r="Q44" s="12"/>
    </row>
    <row r="45" spans="1:17">
      <c r="G45" s="19"/>
      <c r="H45" s="29"/>
      <c r="I45" s="29"/>
      <c r="J45" s="29"/>
      <c r="K45" s="29"/>
      <c r="L45" s="29"/>
      <c r="M45" s="29"/>
      <c r="N45" s="29"/>
      <c r="O45" s="29"/>
      <c r="P45" s="12"/>
      <c r="Q45" s="12"/>
    </row>
    <row r="46" spans="1:17">
      <c r="G46" s="19"/>
      <c r="H46" s="29"/>
      <c r="I46" s="29"/>
      <c r="J46" s="29"/>
      <c r="K46" s="29"/>
      <c r="L46" s="29"/>
      <c r="M46" s="29"/>
      <c r="N46" s="29"/>
      <c r="O46" s="29"/>
      <c r="P46" s="12"/>
      <c r="Q46" s="12"/>
    </row>
    <row r="47" spans="1:17">
      <c r="G47" s="19"/>
      <c r="H47" s="29"/>
      <c r="I47" s="29"/>
      <c r="J47" s="29"/>
      <c r="K47" s="29"/>
      <c r="L47" s="29"/>
      <c r="M47" s="29"/>
      <c r="N47" s="29"/>
      <c r="O47" s="29"/>
      <c r="P47" s="12"/>
      <c r="Q47" s="12"/>
    </row>
    <row r="48" spans="1:17">
      <c r="A48" s="2"/>
      <c r="B48" s="272"/>
      <c r="G48" s="19"/>
      <c r="H48" s="29"/>
      <c r="I48" s="29"/>
      <c r="J48" s="29"/>
      <c r="K48" s="29"/>
      <c r="L48" s="29"/>
      <c r="M48" s="29"/>
      <c r="N48" s="29"/>
      <c r="O48" s="29"/>
      <c r="P48" s="12"/>
      <c r="Q48" s="12"/>
    </row>
    <row r="49" spans="1:17">
      <c r="G49" s="19"/>
      <c r="H49" s="29"/>
      <c r="I49" s="29"/>
      <c r="K49" s="29"/>
      <c r="L49" s="29"/>
      <c r="M49" s="29"/>
      <c r="N49" s="29"/>
      <c r="O49" s="29"/>
      <c r="P49" s="12"/>
      <c r="Q49" s="12"/>
    </row>
    <row r="50" spans="1:17">
      <c r="A50" s="2"/>
      <c r="B50" s="272"/>
      <c r="G50" s="19"/>
      <c r="H50" s="29"/>
      <c r="I50" s="29"/>
      <c r="K50" s="29"/>
      <c r="L50" s="29"/>
      <c r="M50" s="29"/>
      <c r="N50" s="29"/>
      <c r="O50" s="29"/>
      <c r="P50" s="12"/>
      <c r="Q50" s="12"/>
    </row>
    <row r="51" spans="1:17">
      <c r="G51" s="19"/>
      <c r="H51" s="29"/>
      <c r="I51" s="29"/>
      <c r="J51" s="29"/>
      <c r="K51" s="29"/>
      <c r="L51" s="29"/>
      <c r="M51" s="29"/>
      <c r="N51" s="29"/>
      <c r="O51" s="29"/>
      <c r="P51" s="12"/>
      <c r="Q51" s="12"/>
    </row>
    <row r="52" spans="1:17">
      <c r="A52" s="2"/>
      <c r="B52" s="272"/>
      <c r="G52" s="19"/>
      <c r="H52" s="29"/>
      <c r="I52" s="29"/>
      <c r="J52" s="29"/>
      <c r="K52" s="29"/>
      <c r="L52" s="29"/>
      <c r="M52" s="29"/>
      <c r="N52" s="29"/>
      <c r="O52" s="29"/>
      <c r="P52" s="12"/>
      <c r="Q52" s="12"/>
    </row>
    <row r="53" spans="1:17">
      <c r="G53" s="19"/>
      <c r="H53" s="29"/>
      <c r="I53" s="29"/>
      <c r="J53" s="29"/>
      <c r="K53" s="29"/>
      <c r="L53" s="29"/>
      <c r="M53" s="29"/>
      <c r="N53" s="29"/>
      <c r="O53" s="29"/>
      <c r="P53" s="12"/>
      <c r="Q53" s="12"/>
    </row>
    <row r="54" spans="1:17">
      <c r="A54" s="2"/>
      <c r="B54" s="272"/>
      <c r="G54" s="19"/>
      <c r="H54" s="29"/>
      <c r="I54" s="29"/>
      <c r="K54" s="29"/>
      <c r="L54" s="29"/>
      <c r="M54" s="29"/>
      <c r="N54" s="29"/>
      <c r="O54" s="29"/>
      <c r="P54" s="12"/>
      <c r="Q54" s="12"/>
    </row>
    <row r="55" spans="1:17">
      <c r="G55" s="19"/>
      <c r="H55" s="29"/>
      <c r="I55" s="29"/>
      <c r="K55" s="29"/>
      <c r="L55" s="29"/>
      <c r="M55" s="29"/>
      <c r="N55" s="29"/>
      <c r="O55" s="29"/>
      <c r="P55" s="12"/>
      <c r="Q55" s="12"/>
    </row>
    <row r="56" spans="1:17">
      <c r="A56" s="2"/>
      <c r="B56" s="272"/>
      <c r="G56" s="19"/>
      <c r="H56" s="29"/>
      <c r="I56" s="29"/>
      <c r="J56" s="29"/>
      <c r="K56" s="29"/>
      <c r="L56" s="29"/>
      <c r="M56" s="29"/>
      <c r="N56" s="29"/>
      <c r="O56" s="29"/>
      <c r="P56" s="12"/>
      <c r="Q56" s="12"/>
    </row>
    <row r="57" spans="1:17">
      <c r="G57" s="19"/>
      <c r="H57" s="29"/>
      <c r="I57" s="29"/>
      <c r="J57" s="29"/>
      <c r="K57" s="29"/>
      <c r="L57" s="29"/>
      <c r="M57" s="29"/>
      <c r="N57" s="29"/>
      <c r="O57" s="29"/>
      <c r="P57" s="12"/>
      <c r="Q57" s="12"/>
    </row>
    <row r="58" spans="1:17">
      <c r="A58" s="2"/>
      <c r="B58" s="272"/>
      <c r="G58" s="19"/>
      <c r="H58" s="29"/>
      <c r="I58" s="29"/>
      <c r="J58" s="29"/>
      <c r="K58" s="29"/>
      <c r="L58" s="29"/>
      <c r="M58" s="29"/>
      <c r="N58" s="29"/>
      <c r="O58" s="29"/>
      <c r="P58" s="12"/>
      <c r="Q58" s="12"/>
    </row>
    <row r="59" spans="1:17">
      <c r="G59" s="19"/>
      <c r="H59" s="29"/>
      <c r="I59" s="29"/>
      <c r="J59" s="29"/>
      <c r="K59" s="29"/>
      <c r="L59" s="29"/>
      <c r="M59" s="29"/>
      <c r="N59" s="29"/>
      <c r="O59" s="29"/>
      <c r="P59" s="12"/>
      <c r="Q59" s="12"/>
    </row>
    <row r="60" spans="1:17">
      <c r="G60" s="19"/>
      <c r="H60" s="29"/>
      <c r="I60" s="29"/>
      <c r="J60" s="29"/>
      <c r="K60" s="29"/>
      <c r="L60" s="29"/>
      <c r="M60" s="29"/>
      <c r="N60" s="29"/>
      <c r="O60" s="29"/>
      <c r="P60" s="12"/>
      <c r="Q60" s="12"/>
    </row>
    <row r="61" spans="1:17">
      <c r="G61" s="19"/>
      <c r="H61" s="29"/>
      <c r="I61" s="29"/>
      <c r="J61" s="29"/>
      <c r="K61" s="29"/>
      <c r="L61" s="29"/>
      <c r="M61" s="29"/>
      <c r="N61" s="29"/>
      <c r="O61" s="29"/>
      <c r="P61" s="12"/>
      <c r="Q61" s="12"/>
    </row>
    <row r="62" spans="1:17">
      <c r="G62" s="19"/>
      <c r="H62" s="29"/>
      <c r="I62" s="29"/>
      <c r="J62" s="29"/>
      <c r="K62" s="29"/>
      <c r="L62" s="29"/>
      <c r="M62" s="29"/>
      <c r="N62" s="29"/>
      <c r="O62" s="29"/>
      <c r="P62" s="12"/>
      <c r="Q62" s="12"/>
    </row>
    <row r="63" spans="1:17">
      <c r="A63" s="2"/>
      <c r="B63" s="272"/>
      <c r="G63" s="19"/>
      <c r="H63" s="29"/>
      <c r="I63" s="29"/>
      <c r="J63" s="29"/>
      <c r="K63" s="29"/>
      <c r="L63" s="29"/>
      <c r="M63" s="29"/>
      <c r="N63" s="29"/>
      <c r="O63" s="29"/>
      <c r="P63" s="12"/>
      <c r="Q63" s="12"/>
    </row>
    <row r="64" spans="1:17">
      <c r="G64" s="19"/>
      <c r="H64" s="29"/>
      <c r="I64" s="29"/>
      <c r="J64" s="29"/>
      <c r="K64" s="29"/>
      <c r="L64" s="29"/>
      <c r="M64" s="29"/>
      <c r="N64" s="29"/>
      <c r="O64" s="29"/>
      <c r="P64" s="12"/>
      <c r="Q64" s="12"/>
    </row>
    <row r="65" spans="1:17">
      <c r="A65" s="2"/>
      <c r="B65" s="272"/>
      <c r="G65" s="19"/>
      <c r="H65" s="29"/>
      <c r="I65" s="29"/>
      <c r="J65" s="29"/>
      <c r="K65" s="29"/>
      <c r="L65" s="29"/>
      <c r="M65" s="29"/>
      <c r="N65" s="29"/>
      <c r="O65" s="29"/>
      <c r="P65" s="12"/>
      <c r="Q65" s="12"/>
    </row>
    <row r="66" spans="1:17">
      <c r="G66" s="19"/>
      <c r="H66" s="29"/>
      <c r="I66" s="29"/>
      <c r="J66" s="29"/>
      <c r="K66" s="29"/>
      <c r="L66" s="29"/>
      <c r="M66" s="29"/>
      <c r="N66" s="29"/>
      <c r="O66" s="29"/>
      <c r="P66" s="12"/>
      <c r="Q66" s="12"/>
    </row>
    <row r="67" spans="1:17">
      <c r="C67" s="215"/>
      <c r="G67" s="19"/>
      <c r="H67" s="29"/>
      <c r="I67" s="29"/>
      <c r="J67" s="29"/>
      <c r="K67" s="29"/>
      <c r="L67" s="29"/>
      <c r="M67" s="29"/>
      <c r="N67" s="29"/>
      <c r="O67" s="29"/>
      <c r="P67" s="12"/>
      <c r="Q67" s="12"/>
    </row>
    <row r="68" spans="1:17">
      <c r="G68" s="1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G69" s="1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1:17">
      <c r="G70" s="1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1:17">
      <c r="G71" s="1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1:17">
      <c r="G72" s="1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>
      <c r="G73" s="1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G74" s="1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1:17">
      <c r="B75" s="272"/>
      <c r="G75" s="1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G76" s="1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1:17">
      <c r="G77" s="19"/>
      <c r="H77" s="29"/>
      <c r="I77" s="29"/>
      <c r="J77" s="29"/>
      <c r="K77" s="29"/>
      <c r="L77" s="29"/>
      <c r="M77" s="29"/>
      <c r="N77" s="29"/>
      <c r="O77" s="29"/>
      <c r="P77" s="29"/>
      <c r="Q77" s="2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07A4F-7B90-493E-917C-054937CB4608}">
  <dimension ref="A2:AE77"/>
  <sheetViews>
    <sheetView workbookViewId="0">
      <selection activeCell="Q5" sqref="Q5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 s="2">
        <v>5</v>
      </c>
      <c r="B3" s="227" t="s">
        <v>1057</v>
      </c>
      <c r="P3" s="19"/>
    </row>
    <row r="4" spans="1:31">
      <c r="A4" s="2">
        <v>5.01</v>
      </c>
      <c r="B4" s="67" t="s">
        <v>1058</v>
      </c>
    </row>
    <row r="5" spans="1:31">
      <c r="A5" s="2" t="s">
        <v>1059</v>
      </c>
      <c r="B5" t="s">
        <v>1060</v>
      </c>
      <c r="G5" s="19" t="s">
        <v>223</v>
      </c>
      <c r="M5" s="12">
        <f>ELECTRICAS!H5</f>
        <v>449</v>
      </c>
      <c r="P5" s="12"/>
      <c r="Q5" s="12">
        <f>ROUNDUP(SUM(BIBLIOTECA:INGRESO!G59),0)</f>
        <v>449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2" t="s">
        <v>1061</v>
      </c>
      <c r="B6" t="s">
        <v>1062</v>
      </c>
      <c r="G6" s="19" t="s">
        <v>223</v>
      </c>
      <c r="I6" s="29"/>
      <c r="J6" s="29"/>
      <c r="K6" s="29"/>
      <c r="L6" s="29"/>
      <c r="M6" s="12">
        <f>ELECTRICAS!H6</f>
        <v>449</v>
      </c>
      <c r="N6" s="29"/>
      <c r="O6" s="29"/>
      <c r="P6" s="12"/>
      <c r="Q6" s="12">
        <f>ROUNDUP(SUM(BIBLIOTECA:INGRESO!G60),0)</f>
        <v>449</v>
      </c>
    </row>
    <row r="7" spans="1:31">
      <c r="A7" s="2" t="s">
        <v>1063</v>
      </c>
      <c r="B7" t="s">
        <v>1064</v>
      </c>
      <c r="G7" s="19" t="s">
        <v>223</v>
      </c>
      <c r="I7" s="29"/>
      <c r="J7" s="29"/>
      <c r="K7" s="29"/>
      <c r="L7" s="29"/>
      <c r="M7" s="12">
        <f>ELECTRICAS!H7</f>
        <v>449</v>
      </c>
      <c r="N7" s="29"/>
      <c r="O7" s="29"/>
      <c r="P7" s="12"/>
      <c r="Q7" s="12">
        <f>ROUNDUP(SUM(BIBLIOTECA:INGRESO!G61),0)</f>
        <v>449</v>
      </c>
    </row>
    <row r="8" spans="1:31">
      <c r="A8" s="2" t="s">
        <v>1065</v>
      </c>
      <c r="B8" t="s">
        <v>1066</v>
      </c>
      <c r="G8" s="19" t="s">
        <v>223</v>
      </c>
      <c r="I8" s="29"/>
      <c r="J8" s="29"/>
      <c r="K8" s="29"/>
      <c r="L8" s="29"/>
      <c r="M8" s="12">
        <f>ELECTRICAS!H8</f>
        <v>30</v>
      </c>
      <c r="N8" s="29"/>
      <c r="O8" s="29"/>
      <c r="P8" s="12"/>
      <c r="Q8" s="12">
        <f>ROUNDUP(SUM(BIBLIOTECA:INGRESO!G62),0)</f>
        <v>30</v>
      </c>
    </row>
    <row r="9" spans="1:31">
      <c r="A9" s="2">
        <v>5.0199999999999996</v>
      </c>
      <c r="B9" s="67" t="s">
        <v>1067</v>
      </c>
      <c r="G9" s="19"/>
      <c r="I9" s="29"/>
      <c r="J9" s="29"/>
      <c r="K9" s="29"/>
      <c r="L9" s="29"/>
      <c r="M9" s="12"/>
      <c r="N9" s="29"/>
      <c r="O9" s="29"/>
      <c r="P9" s="12"/>
      <c r="Q9" s="12"/>
    </row>
    <row r="10" spans="1:31">
      <c r="A10" s="2" t="s">
        <v>1068</v>
      </c>
      <c r="B10" t="s">
        <v>1069</v>
      </c>
      <c r="G10" s="19" t="s">
        <v>158</v>
      </c>
      <c r="I10" s="29"/>
      <c r="J10" s="29"/>
      <c r="K10" s="29"/>
      <c r="L10" s="29"/>
      <c r="M10" s="12">
        <f>ELECTRICAS!H10</f>
        <v>141</v>
      </c>
      <c r="N10" s="29"/>
      <c r="O10" s="29"/>
      <c r="P10" s="12"/>
      <c r="Q10" s="12">
        <f>ROUNDUP(SUM(BIBLIOTECA:INGRESO!G64),0)</f>
        <v>141</v>
      </c>
    </row>
    <row r="11" spans="1:31">
      <c r="A11" s="2" t="s">
        <v>1070</v>
      </c>
      <c r="B11" t="s">
        <v>1071</v>
      </c>
      <c r="G11" s="19" t="s">
        <v>158</v>
      </c>
      <c r="I11" s="29"/>
      <c r="J11" s="29"/>
      <c r="K11" s="29"/>
      <c r="L11" s="29"/>
      <c r="M11" s="12">
        <f>ELECTRICAS!H11</f>
        <v>141</v>
      </c>
      <c r="N11" s="29"/>
      <c r="O11" s="29"/>
      <c r="P11" s="12"/>
      <c r="Q11" s="12">
        <f>ROUNDUP(SUM(BIBLIOTECA:INGRESO!G65),0)</f>
        <v>141</v>
      </c>
    </row>
    <row r="12" spans="1:31">
      <c r="A12" s="2" t="s">
        <v>1072</v>
      </c>
      <c r="B12" t="s">
        <v>1073</v>
      </c>
      <c r="G12" s="19" t="s">
        <v>158</v>
      </c>
      <c r="I12" s="29"/>
      <c r="J12" s="29"/>
      <c r="K12" s="29"/>
      <c r="L12" s="29"/>
      <c r="M12" s="12">
        <f>ELECTRICAS!H12</f>
        <v>11</v>
      </c>
      <c r="N12" s="29"/>
      <c r="O12" s="29"/>
      <c r="P12" s="12"/>
      <c r="Q12" s="12">
        <f>ROUNDUP(SUM(BIBLIOTECA:INGRESO!G66),0)</f>
        <v>11</v>
      </c>
    </row>
    <row r="13" spans="1:31">
      <c r="A13" s="2" t="s">
        <v>1074</v>
      </c>
      <c r="B13" t="s">
        <v>1075</v>
      </c>
      <c r="G13" s="19" t="s">
        <v>158</v>
      </c>
      <c r="I13" s="29"/>
      <c r="J13" s="29"/>
      <c r="K13" s="29"/>
      <c r="L13" s="29"/>
      <c r="M13" s="12">
        <f>ELECTRICAS!H13</f>
        <v>3</v>
      </c>
      <c r="N13" s="29"/>
      <c r="O13" s="29"/>
      <c r="P13" s="12"/>
      <c r="Q13" s="12">
        <f>ROUNDUP(SUM(BIBLIOTECA:INGRESO!G67),0)</f>
        <v>3</v>
      </c>
    </row>
    <row r="14" spans="1:31">
      <c r="A14" s="2" t="s">
        <v>1076</v>
      </c>
      <c r="B14" t="s">
        <v>1077</v>
      </c>
      <c r="G14" s="19" t="s">
        <v>158</v>
      </c>
      <c r="I14" s="29"/>
      <c r="J14" s="29"/>
      <c r="K14" s="29"/>
      <c r="L14" s="29"/>
      <c r="M14" s="12">
        <f>ELECTRICAS!H14</f>
        <v>106</v>
      </c>
      <c r="N14" s="29"/>
      <c r="O14" s="29"/>
      <c r="P14" s="12"/>
      <c r="Q14" s="12">
        <f>ROUND('Datos iniciales '!B69,2)</f>
        <v>106</v>
      </c>
    </row>
    <row r="15" spans="1:31">
      <c r="A15" s="2" t="s">
        <v>1078</v>
      </c>
      <c r="B15" t="s">
        <v>1079</v>
      </c>
      <c r="G15" s="19" t="s">
        <v>158</v>
      </c>
      <c r="I15" s="29"/>
      <c r="J15" s="29"/>
      <c r="K15" s="29"/>
      <c r="L15" s="29"/>
      <c r="M15" s="12">
        <f>ELECTRICAS!H15</f>
        <v>106</v>
      </c>
      <c r="N15" s="29"/>
      <c r="O15" s="29"/>
      <c r="P15" s="12"/>
      <c r="Q15" s="12">
        <f>ROUND('Datos iniciales '!B69,2)</f>
        <v>106</v>
      </c>
    </row>
    <row r="16" spans="1:31">
      <c r="A16" s="2"/>
      <c r="B16" s="67"/>
      <c r="G16" s="19"/>
      <c r="H16" s="29"/>
      <c r="I16" s="29"/>
      <c r="J16" s="29"/>
      <c r="K16" s="29"/>
      <c r="L16" s="29"/>
      <c r="M16" s="29"/>
      <c r="N16" s="29"/>
      <c r="O16" s="29"/>
      <c r="P16" s="12"/>
      <c r="Q16" s="12"/>
    </row>
    <row r="17" spans="1:17">
      <c r="G17" s="19"/>
      <c r="H17" s="29"/>
      <c r="I17" s="29"/>
      <c r="J17" s="29"/>
      <c r="K17" s="29"/>
      <c r="L17" s="29"/>
      <c r="M17" s="29"/>
      <c r="N17" s="29"/>
      <c r="O17" s="29"/>
      <c r="P17" s="12"/>
      <c r="Q17" s="12"/>
    </row>
    <row r="18" spans="1:17">
      <c r="A18" s="2"/>
      <c r="B18" s="67"/>
      <c r="G18" s="19"/>
      <c r="H18" s="29"/>
      <c r="I18" s="29"/>
      <c r="J18" s="29"/>
      <c r="K18" s="29"/>
      <c r="L18" s="29"/>
      <c r="M18" s="29"/>
      <c r="N18" s="29"/>
      <c r="O18" s="29"/>
      <c r="P18" s="12"/>
      <c r="Q18" s="12"/>
    </row>
    <row r="19" spans="1:17">
      <c r="G19" s="19"/>
      <c r="H19" s="29"/>
      <c r="I19" s="29"/>
      <c r="J19" s="29"/>
      <c r="K19" s="29"/>
      <c r="L19" s="29"/>
      <c r="M19" s="29"/>
      <c r="N19" s="29"/>
      <c r="O19" s="29"/>
      <c r="P19" s="12"/>
      <c r="Q19" s="12"/>
    </row>
    <row r="20" spans="1:17">
      <c r="G20" s="19"/>
      <c r="H20" s="29"/>
      <c r="I20" s="29"/>
      <c r="J20" s="29"/>
      <c r="K20" s="29"/>
      <c r="L20" s="29"/>
      <c r="M20" s="29"/>
      <c r="N20" s="29"/>
      <c r="O20" s="29"/>
      <c r="P20" s="12"/>
      <c r="Q20" s="12"/>
    </row>
    <row r="21" spans="1:17">
      <c r="A21" s="2"/>
      <c r="B21" s="67"/>
      <c r="G21" s="19"/>
      <c r="H21" s="29"/>
      <c r="I21" s="29"/>
      <c r="J21" s="29"/>
      <c r="K21" s="29"/>
      <c r="L21" s="29"/>
      <c r="M21" s="29"/>
      <c r="N21" s="29"/>
      <c r="O21" s="29"/>
      <c r="P21" s="12"/>
      <c r="Q21" s="12"/>
    </row>
    <row r="22" spans="1:17">
      <c r="G22" s="19"/>
      <c r="H22" s="29"/>
      <c r="I22" s="29"/>
      <c r="J22" s="29"/>
      <c r="K22" s="29"/>
      <c r="L22" s="29"/>
      <c r="M22" s="29"/>
      <c r="N22" s="29"/>
      <c r="O22" s="29"/>
      <c r="P22" s="12"/>
      <c r="Q22" s="12"/>
    </row>
    <row r="23" spans="1:17">
      <c r="A23" s="2"/>
      <c r="B23" s="67"/>
      <c r="G23" s="19"/>
      <c r="H23" s="29"/>
      <c r="I23" s="29"/>
      <c r="J23" s="29"/>
      <c r="K23" s="29"/>
      <c r="L23" s="29"/>
      <c r="M23" s="29"/>
      <c r="N23" s="29"/>
      <c r="O23" s="29"/>
      <c r="P23" s="12"/>
      <c r="Q23" s="12"/>
    </row>
    <row r="24" spans="1:17">
      <c r="G24" s="19"/>
      <c r="H24" s="29"/>
      <c r="I24" s="29"/>
      <c r="J24" s="29"/>
      <c r="K24" s="29"/>
      <c r="L24" s="29"/>
      <c r="M24" s="29"/>
      <c r="N24" s="29"/>
      <c r="O24" s="29"/>
      <c r="P24" s="12"/>
      <c r="Q24" s="12"/>
    </row>
    <row r="25" spans="1:17">
      <c r="G25" s="19"/>
      <c r="H25" s="29"/>
      <c r="I25" s="29"/>
      <c r="J25" s="29"/>
      <c r="K25" s="29"/>
      <c r="L25" s="29"/>
      <c r="M25" s="29"/>
      <c r="N25" s="29"/>
      <c r="O25" s="29"/>
      <c r="P25" s="12"/>
      <c r="Q25" s="12"/>
    </row>
    <row r="26" spans="1:17">
      <c r="A26" s="2"/>
      <c r="B26" s="1"/>
      <c r="F26" s="12"/>
      <c r="G26" s="19"/>
      <c r="H26" s="29"/>
      <c r="I26" s="29"/>
      <c r="J26" s="29"/>
      <c r="K26" s="29"/>
      <c r="L26" s="29"/>
      <c r="M26" s="29"/>
      <c r="N26" s="29"/>
      <c r="O26" s="29"/>
      <c r="P26" s="12"/>
      <c r="Q26" s="12"/>
    </row>
    <row r="27" spans="1:17">
      <c r="G27" s="19"/>
      <c r="H27" s="29"/>
      <c r="I27" s="29"/>
      <c r="J27" s="29"/>
      <c r="K27" s="29"/>
      <c r="L27" s="29"/>
      <c r="M27" s="29"/>
      <c r="N27" s="29"/>
      <c r="O27" s="29"/>
      <c r="P27" s="12"/>
      <c r="Q27" s="12"/>
    </row>
    <row r="28" spans="1:17">
      <c r="G28" s="19"/>
      <c r="H28" s="29"/>
      <c r="I28" s="29"/>
      <c r="J28" s="29"/>
      <c r="K28" s="29"/>
      <c r="L28" s="29"/>
      <c r="M28" s="29"/>
      <c r="N28" s="29"/>
      <c r="O28" s="29"/>
      <c r="P28" s="12"/>
      <c r="Q28" s="12"/>
    </row>
    <row r="29" spans="1:17">
      <c r="G29" s="19"/>
      <c r="H29" s="29"/>
      <c r="I29" s="29"/>
      <c r="J29" s="29"/>
      <c r="K29" s="29"/>
      <c r="L29" s="29"/>
      <c r="M29" s="29"/>
      <c r="N29" s="29"/>
      <c r="O29" s="29"/>
      <c r="P29" s="12"/>
      <c r="Q29" s="12"/>
    </row>
    <row r="30" spans="1:17">
      <c r="H30" s="29"/>
      <c r="I30" s="29"/>
      <c r="J30" s="29"/>
      <c r="K30" s="29"/>
      <c r="L30" s="29"/>
      <c r="M30" s="29"/>
      <c r="N30" s="29"/>
      <c r="O30" s="29"/>
      <c r="P30" s="12"/>
      <c r="Q30" s="12"/>
    </row>
    <row r="31" spans="1:17">
      <c r="G31" s="19"/>
      <c r="H31" s="29"/>
      <c r="I31" s="29"/>
      <c r="J31" s="29"/>
      <c r="K31" s="29"/>
      <c r="L31" s="29"/>
      <c r="M31" s="29"/>
      <c r="N31" s="29"/>
      <c r="O31" s="29"/>
      <c r="P31" s="12"/>
      <c r="Q31" s="12"/>
    </row>
    <row r="32" spans="1:17">
      <c r="G32" s="19"/>
      <c r="H32" s="29"/>
      <c r="I32" s="29"/>
      <c r="J32" s="29"/>
      <c r="K32" s="29"/>
      <c r="L32" s="29"/>
      <c r="M32" s="29"/>
      <c r="N32" s="29"/>
      <c r="O32" s="29"/>
      <c r="P32" s="12"/>
      <c r="Q32" s="12"/>
    </row>
    <row r="33" spans="1:17">
      <c r="A33" s="2"/>
      <c r="B33" s="67"/>
      <c r="G33" s="19"/>
      <c r="H33" s="29"/>
      <c r="I33" s="29"/>
      <c r="J33" s="29"/>
      <c r="K33" s="29"/>
      <c r="L33" s="29"/>
      <c r="M33" s="29"/>
      <c r="N33" s="29"/>
      <c r="O33" s="29"/>
      <c r="P33" s="12"/>
      <c r="Q33" s="12"/>
    </row>
    <row r="34" spans="1:17">
      <c r="G34" s="19"/>
      <c r="H34" s="29"/>
      <c r="I34" s="29"/>
      <c r="J34" s="29"/>
      <c r="K34" s="29"/>
      <c r="L34" s="29"/>
      <c r="M34" s="29"/>
      <c r="N34" s="29"/>
      <c r="O34" s="29"/>
      <c r="P34" s="12"/>
      <c r="Q34" s="12"/>
    </row>
    <row r="35" spans="1:17">
      <c r="G35" s="19"/>
      <c r="H35" s="29"/>
      <c r="I35" s="29"/>
      <c r="J35" s="29"/>
      <c r="K35" s="29"/>
      <c r="L35" s="29"/>
      <c r="M35" s="29"/>
      <c r="N35" s="29"/>
      <c r="O35" s="29"/>
      <c r="P35" s="12"/>
      <c r="Q35" s="12"/>
    </row>
    <row r="36" spans="1:17">
      <c r="G36" s="19"/>
      <c r="H36" s="29"/>
      <c r="I36" s="29"/>
      <c r="J36" s="29"/>
      <c r="K36" s="29"/>
      <c r="L36" s="29"/>
      <c r="M36" s="29"/>
      <c r="N36" s="29"/>
      <c r="O36" s="29"/>
      <c r="P36" s="12"/>
      <c r="Q36" s="12"/>
    </row>
    <row r="37" spans="1:17">
      <c r="G37" s="19"/>
      <c r="H37" s="29"/>
      <c r="I37" s="29"/>
      <c r="J37" s="29"/>
      <c r="K37" s="29"/>
      <c r="L37" s="29"/>
      <c r="M37" s="29"/>
      <c r="N37" s="29"/>
      <c r="O37" s="29"/>
      <c r="P37" s="12"/>
      <c r="Q37" s="12"/>
    </row>
    <row r="38" spans="1:17">
      <c r="G38" s="19"/>
      <c r="H38" s="29"/>
      <c r="I38" s="29"/>
      <c r="J38" s="29"/>
      <c r="K38" s="29"/>
      <c r="L38" s="29"/>
      <c r="M38" s="29"/>
      <c r="N38" s="29"/>
      <c r="O38" s="29"/>
      <c r="P38" s="12"/>
      <c r="Q38" s="12"/>
    </row>
    <row r="39" spans="1:17">
      <c r="A39" s="2"/>
      <c r="B39" s="67"/>
      <c r="G39" s="19"/>
      <c r="H39" s="29"/>
      <c r="I39" s="29"/>
      <c r="J39" s="29"/>
      <c r="K39" s="29"/>
      <c r="L39" s="29"/>
      <c r="M39" s="29"/>
      <c r="N39" s="29"/>
      <c r="O39" s="29"/>
      <c r="P39" s="12"/>
      <c r="Q39" s="12"/>
    </row>
    <row r="40" spans="1:17">
      <c r="G40" s="19"/>
      <c r="H40" s="29"/>
      <c r="I40" s="29"/>
      <c r="K40" s="29"/>
      <c r="L40" s="29"/>
      <c r="M40" s="29"/>
      <c r="N40" s="29"/>
      <c r="O40" s="29"/>
      <c r="P40" s="12"/>
      <c r="Q40" s="12"/>
    </row>
    <row r="41" spans="1:17">
      <c r="C41" s="103"/>
      <c r="D41" s="103"/>
      <c r="E41" s="103"/>
      <c r="G41" s="278"/>
      <c r="H41" s="29"/>
      <c r="I41" s="29"/>
      <c r="J41" s="29"/>
      <c r="K41" s="29"/>
      <c r="L41" s="29"/>
      <c r="M41" s="29"/>
      <c r="N41" s="29"/>
      <c r="O41" s="29"/>
      <c r="P41" s="12"/>
      <c r="Q41" s="12"/>
    </row>
    <row r="42" spans="1:17">
      <c r="C42" s="103"/>
      <c r="D42" s="103"/>
      <c r="E42" s="103"/>
      <c r="G42" s="278"/>
      <c r="H42" s="29"/>
      <c r="I42" s="29"/>
      <c r="J42" s="29"/>
      <c r="K42" s="29"/>
      <c r="L42" s="29"/>
      <c r="M42" s="29"/>
      <c r="N42" s="29"/>
      <c r="O42" s="29"/>
      <c r="P42" s="12"/>
      <c r="Q42" s="12"/>
    </row>
    <row r="43" spans="1:17">
      <c r="A43" s="2"/>
      <c r="B43" s="67"/>
      <c r="G43" s="19"/>
      <c r="H43" s="29"/>
      <c r="I43" s="29"/>
      <c r="J43" s="29"/>
      <c r="K43" s="29"/>
      <c r="L43" s="29"/>
      <c r="M43" s="29"/>
      <c r="N43" s="29"/>
      <c r="O43" s="29"/>
      <c r="P43" s="12"/>
      <c r="Q43" s="12"/>
    </row>
    <row r="44" spans="1:17">
      <c r="A44" s="2"/>
      <c r="B44" s="272"/>
      <c r="G44" s="19"/>
      <c r="H44" s="29"/>
      <c r="I44" s="29"/>
      <c r="J44" s="29"/>
      <c r="K44" s="29"/>
      <c r="L44" s="29"/>
      <c r="M44" s="29"/>
      <c r="N44" s="29"/>
      <c r="O44" s="29"/>
      <c r="P44" s="12"/>
      <c r="Q44" s="12"/>
    </row>
    <row r="45" spans="1:17">
      <c r="G45" s="19"/>
      <c r="H45" s="29"/>
      <c r="I45" s="29"/>
      <c r="J45" s="29"/>
      <c r="K45" s="29"/>
      <c r="L45" s="29"/>
      <c r="M45" s="29"/>
      <c r="N45" s="29"/>
      <c r="O45" s="29"/>
      <c r="P45" s="12"/>
      <c r="Q45" s="12"/>
    </row>
    <row r="46" spans="1:17">
      <c r="G46" s="19"/>
      <c r="H46" s="29"/>
      <c r="I46" s="29"/>
      <c r="J46" s="29"/>
      <c r="K46" s="29"/>
      <c r="L46" s="29"/>
      <c r="M46" s="29"/>
      <c r="N46" s="29"/>
      <c r="O46" s="29"/>
      <c r="P46" s="12"/>
      <c r="Q46" s="12"/>
    </row>
    <row r="47" spans="1:17">
      <c r="G47" s="19"/>
      <c r="H47" s="29"/>
      <c r="I47" s="29"/>
      <c r="J47" s="29"/>
      <c r="K47" s="29"/>
      <c r="L47" s="29"/>
      <c r="M47" s="29"/>
      <c r="N47" s="29"/>
      <c r="O47" s="29"/>
      <c r="P47" s="12"/>
      <c r="Q47" s="12"/>
    </row>
    <row r="48" spans="1:17">
      <c r="A48" s="2"/>
      <c r="B48" s="272"/>
      <c r="G48" s="19"/>
      <c r="H48" s="29"/>
      <c r="I48" s="29"/>
      <c r="J48" s="29"/>
      <c r="K48" s="29"/>
      <c r="L48" s="29"/>
      <c r="M48" s="29"/>
      <c r="N48" s="29"/>
      <c r="O48" s="29"/>
      <c r="P48" s="12"/>
      <c r="Q48" s="12"/>
    </row>
    <row r="49" spans="1:17">
      <c r="G49" s="19"/>
      <c r="H49" s="29"/>
      <c r="I49" s="29"/>
      <c r="K49" s="29"/>
      <c r="L49" s="29"/>
      <c r="M49" s="29"/>
      <c r="N49" s="29"/>
      <c r="O49" s="29"/>
      <c r="P49" s="12"/>
      <c r="Q49" s="12"/>
    </row>
    <row r="50" spans="1:17">
      <c r="A50" s="2"/>
      <c r="B50" s="272"/>
      <c r="G50" s="19"/>
      <c r="H50" s="29"/>
      <c r="I50" s="29"/>
      <c r="K50" s="29"/>
      <c r="L50" s="29"/>
      <c r="M50" s="29"/>
      <c r="N50" s="29"/>
      <c r="O50" s="29"/>
      <c r="P50" s="12"/>
      <c r="Q50" s="12"/>
    </row>
    <row r="51" spans="1:17">
      <c r="G51" s="19"/>
      <c r="H51" s="29"/>
      <c r="I51" s="29"/>
      <c r="J51" s="29"/>
      <c r="K51" s="29"/>
      <c r="L51" s="29"/>
      <c r="M51" s="29"/>
      <c r="N51" s="29"/>
      <c r="O51" s="29"/>
      <c r="P51" s="12"/>
      <c r="Q51" s="12"/>
    </row>
    <row r="52" spans="1:17">
      <c r="A52" s="2"/>
      <c r="B52" s="272"/>
      <c r="G52" s="19"/>
      <c r="H52" s="29"/>
      <c r="I52" s="29"/>
      <c r="J52" s="29"/>
      <c r="K52" s="29"/>
      <c r="L52" s="29"/>
      <c r="M52" s="29"/>
      <c r="N52" s="29"/>
      <c r="O52" s="29"/>
      <c r="P52" s="12"/>
      <c r="Q52" s="12"/>
    </row>
    <row r="53" spans="1:17">
      <c r="G53" s="19"/>
      <c r="H53" s="29"/>
      <c r="I53" s="29"/>
      <c r="J53" s="29"/>
      <c r="K53" s="29"/>
      <c r="L53" s="29"/>
      <c r="M53" s="29"/>
      <c r="N53" s="29"/>
      <c r="O53" s="29"/>
      <c r="P53" s="12"/>
      <c r="Q53" s="12"/>
    </row>
    <row r="54" spans="1:17">
      <c r="A54" s="2"/>
      <c r="B54" s="272"/>
      <c r="G54" s="19"/>
      <c r="H54" s="29"/>
      <c r="I54" s="29"/>
      <c r="K54" s="29"/>
      <c r="L54" s="29"/>
      <c r="M54" s="29"/>
      <c r="N54" s="29"/>
      <c r="O54" s="29"/>
      <c r="P54" s="12"/>
      <c r="Q54" s="12"/>
    </row>
    <row r="55" spans="1:17">
      <c r="G55" s="19"/>
      <c r="H55" s="29"/>
      <c r="I55" s="29"/>
      <c r="K55" s="29"/>
      <c r="L55" s="29"/>
      <c r="M55" s="29"/>
      <c r="N55" s="29"/>
      <c r="O55" s="29"/>
      <c r="P55" s="12"/>
      <c r="Q55" s="12"/>
    </row>
    <row r="56" spans="1:17">
      <c r="A56" s="2"/>
      <c r="B56" s="272"/>
      <c r="G56" s="19"/>
      <c r="H56" s="29"/>
      <c r="I56" s="29"/>
      <c r="J56" s="29"/>
      <c r="K56" s="29"/>
      <c r="L56" s="29"/>
      <c r="M56" s="29"/>
      <c r="N56" s="29"/>
      <c r="O56" s="29"/>
      <c r="P56" s="12"/>
      <c r="Q56" s="12"/>
    </row>
    <row r="57" spans="1:17">
      <c r="G57" s="19"/>
      <c r="H57" s="29"/>
      <c r="I57" s="29"/>
      <c r="J57" s="29"/>
      <c r="K57" s="29"/>
      <c r="L57" s="29"/>
      <c r="M57" s="29"/>
      <c r="N57" s="29"/>
      <c r="O57" s="29"/>
      <c r="P57" s="12"/>
      <c r="Q57" s="12"/>
    </row>
    <row r="58" spans="1:17">
      <c r="A58" s="2"/>
      <c r="B58" s="272"/>
      <c r="G58" s="19"/>
      <c r="H58" s="29"/>
      <c r="I58" s="29"/>
      <c r="J58" s="29"/>
      <c r="K58" s="29"/>
      <c r="L58" s="29"/>
      <c r="M58" s="29"/>
      <c r="N58" s="29"/>
      <c r="O58" s="29"/>
      <c r="P58" s="12"/>
      <c r="Q58" s="12"/>
    </row>
    <row r="59" spans="1:17">
      <c r="G59" s="19"/>
      <c r="H59" s="29"/>
      <c r="I59" s="29"/>
      <c r="J59" s="29"/>
      <c r="K59" s="29"/>
      <c r="L59" s="29"/>
      <c r="M59" s="29"/>
      <c r="N59" s="29"/>
      <c r="O59" s="29"/>
      <c r="P59" s="12"/>
      <c r="Q59" s="12"/>
    </row>
    <row r="60" spans="1:17">
      <c r="G60" s="19"/>
      <c r="H60" s="29"/>
      <c r="I60" s="29"/>
      <c r="J60" s="29"/>
      <c r="K60" s="29"/>
      <c r="L60" s="29"/>
      <c r="M60" s="29"/>
      <c r="N60" s="29"/>
      <c r="O60" s="29"/>
      <c r="P60" s="12"/>
      <c r="Q60" s="12"/>
    </row>
    <row r="61" spans="1:17">
      <c r="G61" s="19"/>
      <c r="H61" s="29"/>
      <c r="I61" s="29"/>
      <c r="J61" s="29"/>
      <c r="K61" s="29"/>
      <c r="L61" s="29"/>
      <c r="M61" s="29"/>
      <c r="N61" s="29"/>
      <c r="O61" s="29"/>
      <c r="P61" s="12"/>
      <c r="Q61" s="12"/>
    </row>
    <row r="62" spans="1:17">
      <c r="G62" s="19"/>
      <c r="H62" s="29"/>
      <c r="I62" s="29"/>
      <c r="J62" s="29"/>
      <c r="K62" s="29"/>
      <c r="L62" s="29"/>
      <c r="M62" s="29"/>
      <c r="N62" s="29"/>
      <c r="O62" s="29"/>
      <c r="P62" s="12"/>
      <c r="Q62" s="12"/>
    </row>
    <row r="63" spans="1:17">
      <c r="A63" s="2"/>
      <c r="B63" s="272"/>
      <c r="G63" s="19"/>
      <c r="H63" s="29"/>
      <c r="I63" s="29"/>
      <c r="J63" s="29"/>
      <c r="K63" s="29"/>
      <c r="L63" s="29"/>
      <c r="M63" s="29"/>
      <c r="N63" s="29"/>
      <c r="O63" s="29"/>
      <c r="P63" s="12"/>
      <c r="Q63" s="12"/>
    </row>
    <row r="64" spans="1:17">
      <c r="G64" s="19"/>
      <c r="H64" s="29"/>
      <c r="I64" s="29"/>
      <c r="J64" s="29"/>
      <c r="K64" s="29"/>
      <c r="L64" s="29"/>
      <c r="M64" s="29"/>
      <c r="N64" s="29"/>
      <c r="O64" s="29"/>
      <c r="P64" s="12"/>
      <c r="Q64" s="12"/>
    </row>
    <row r="65" spans="1:17">
      <c r="A65" s="2"/>
      <c r="B65" s="272"/>
      <c r="G65" s="19"/>
      <c r="H65" s="29"/>
      <c r="I65" s="29"/>
      <c r="J65" s="29"/>
      <c r="K65" s="29"/>
      <c r="L65" s="29"/>
      <c r="M65" s="29"/>
      <c r="N65" s="29"/>
      <c r="O65" s="29"/>
      <c r="P65" s="12"/>
      <c r="Q65" s="12"/>
    </row>
    <row r="66" spans="1:17">
      <c r="G66" s="19"/>
      <c r="H66" s="29"/>
      <c r="I66" s="29"/>
      <c r="J66" s="29"/>
      <c r="K66" s="29"/>
      <c r="L66" s="29"/>
      <c r="M66" s="29"/>
      <c r="N66" s="29"/>
      <c r="O66" s="29"/>
      <c r="P66" s="12"/>
      <c r="Q66" s="12"/>
    </row>
    <row r="67" spans="1:17">
      <c r="C67" s="215"/>
      <c r="G67" s="19"/>
      <c r="H67" s="29"/>
      <c r="I67" s="29"/>
      <c r="J67" s="29"/>
      <c r="K67" s="29"/>
      <c r="L67" s="29"/>
      <c r="M67" s="29"/>
      <c r="N67" s="29"/>
      <c r="O67" s="29"/>
      <c r="P67" s="12"/>
      <c r="Q67" s="12"/>
    </row>
    <row r="68" spans="1:17">
      <c r="G68" s="1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G69" s="1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1:17">
      <c r="G70" s="1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1:17">
      <c r="G71" s="1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1:17">
      <c r="G72" s="1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>
      <c r="G73" s="1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G74" s="1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1:17">
      <c r="B75" s="272"/>
      <c r="G75" s="1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G76" s="1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1:17">
      <c r="G77" s="19"/>
      <c r="H77" s="29"/>
      <c r="I77" s="29"/>
      <c r="J77" s="29"/>
      <c r="K77" s="29"/>
      <c r="L77" s="29"/>
      <c r="M77" s="29"/>
      <c r="N77" s="29"/>
      <c r="O77" s="29"/>
      <c r="P77" s="29"/>
      <c r="Q77" s="2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4884-5544-4E26-8418-336EB7A02636}">
  <dimension ref="A2:AE77"/>
  <sheetViews>
    <sheetView workbookViewId="0">
      <selection activeCell="Q5" sqref="Q5"/>
    </sheetView>
  </sheetViews>
  <sheetFormatPr defaultRowHeight="15"/>
  <sheetData>
    <row r="2" spans="1:31">
      <c r="B2" s="1"/>
      <c r="G2" s="4" t="s">
        <v>127</v>
      </c>
      <c r="H2" s="4" t="s">
        <v>1231</v>
      </c>
      <c r="I2" s="4" t="s">
        <v>1232</v>
      </c>
      <c r="J2" s="4" t="s">
        <v>1233</v>
      </c>
      <c r="K2" s="4" t="s">
        <v>1234</v>
      </c>
      <c r="L2" s="4" t="s">
        <v>1235</v>
      </c>
      <c r="M2" s="4" t="s">
        <v>295</v>
      </c>
      <c r="N2" s="4" t="s">
        <v>1236</v>
      </c>
      <c r="O2" s="4" t="s">
        <v>1237</v>
      </c>
      <c r="P2" s="4" t="s">
        <v>134</v>
      </c>
      <c r="Q2" s="4" t="s">
        <v>132</v>
      </c>
    </row>
    <row r="3" spans="1:31">
      <c r="A3" s="2">
        <v>6</v>
      </c>
      <c r="B3" s="227" t="s">
        <v>1107</v>
      </c>
      <c r="P3" s="19"/>
    </row>
    <row r="4" spans="1:31">
      <c r="A4" s="2">
        <v>6.01</v>
      </c>
      <c r="B4" s="67" t="s">
        <v>1108</v>
      </c>
    </row>
    <row r="5" spans="1:31">
      <c r="A5" t="s">
        <v>1109</v>
      </c>
      <c r="B5" t="s">
        <v>1110</v>
      </c>
      <c r="G5" s="19" t="s">
        <v>158</v>
      </c>
      <c r="M5" s="12">
        <f>COMUNICACIONES!H5</f>
        <v>26</v>
      </c>
      <c r="P5" s="12"/>
      <c r="Q5" s="12">
        <f>ROUNDUP(SUM(BIBLIOTECA:INGRESO!G72),0)</f>
        <v>26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t="s">
        <v>1111</v>
      </c>
      <c r="B6" t="s">
        <v>1112</v>
      </c>
      <c r="G6" s="19" t="s">
        <v>158</v>
      </c>
      <c r="I6" s="29"/>
      <c r="J6" s="29"/>
      <c r="K6" s="29"/>
      <c r="L6" s="29"/>
      <c r="M6" s="12">
        <f>COMUNICACIONES!H6</f>
        <v>26</v>
      </c>
      <c r="N6" s="29"/>
      <c r="O6" s="29"/>
      <c r="P6" s="12"/>
      <c r="Q6" s="12">
        <f>ROUNDUP(SUM(BIBLIOTECA:INGRESO!G73),0)</f>
        <v>26</v>
      </c>
    </row>
    <row r="7" spans="1:31">
      <c r="A7" t="s">
        <v>1113</v>
      </c>
      <c r="B7" t="s">
        <v>1114</v>
      </c>
      <c r="G7" s="19" t="s">
        <v>158</v>
      </c>
      <c r="I7" s="29"/>
      <c r="J7" s="29"/>
      <c r="K7" s="29"/>
      <c r="L7" s="29"/>
      <c r="M7" s="12">
        <f>COMUNICACIONES!H7</f>
        <v>26</v>
      </c>
      <c r="N7" s="29"/>
      <c r="O7" s="29"/>
      <c r="P7" s="12"/>
      <c r="Q7" s="12">
        <f>ROUNDUP(SUM(BIBLIOTECA:INGRESO!G74),0)</f>
        <v>26</v>
      </c>
    </row>
    <row r="8" spans="1:31">
      <c r="A8" t="s">
        <v>1115</v>
      </c>
      <c r="B8" t="s">
        <v>1116</v>
      </c>
      <c r="G8" s="19" t="s">
        <v>153</v>
      </c>
      <c r="I8" s="29"/>
      <c r="J8" s="29"/>
      <c r="K8" s="29"/>
      <c r="L8" s="29"/>
      <c r="M8" s="12">
        <f>COMUNICACIONES!H8</f>
        <v>1.56</v>
      </c>
      <c r="N8" s="29"/>
      <c r="O8" s="29"/>
      <c r="P8" s="12"/>
      <c r="Q8" s="12">
        <f>ROUND(SUM(BIBLIOTECA:INGRESO!G75),2)</f>
        <v>1.56</v>
      </c>
    </row>
    <row r="9" spans="1:31">
      <c r="A9" t="s">
        <v>1117</v>
      </c>
      <c r="B9" t="s">
        <v>1118</v>
      </c>
      <c r="G9" s="19" t="s">
        <v>153</v>
      </c>
      <c r="I9" s="29"/>
      <c r="J9" s="29"/>
      <c r="K9" s="29"/>
      <c r="L9" s="29"/>
      <c r="M9" s="12">
        <f>COMUNICACIONES!H9</f>
        <v>35.36</v>
      </c>
      <c r="N9" s="29"/>
      <c r="O9" s="29"/>
      <c r="P9" s="12"/>
      <c r="Q9" s="12">
        <f>ROUND(SUM(BIBLIOTECA:INGRESO!G76),2)</f>
        <v>35.36</v>
      </c>
    </row>
    <row r="10" spans="1:31">
      <c r="A10" t="s">
        <v>1119</v>
      </c>
      <c r="B10" t="s">
        <v>1120</v>
      </c>
      <c r="G10" s="19" t="s">
        <v>153</v>
      </c>
      <c r="I10" s="29"/>
      <c r="J10" s="29"/>
      <c r="K10" s="29"/>
      <c r="L10" s="29"/>
      <c r="M10" s="12">
        <f>COMUNICACIONES!H10</f>
        <v>142.47999999999999</v>
      </c>
      <c r="N10" s="29"/>
      <c r="O10" s="29"/>
      <c r="P10" s="12"/>
      <c r="Q10" s="12">
        <f>ROUND(SUM(BIBLIOTECA:INGRESO!G77),2)</f>
        <v>142.47999999999999</v>
      </c>
    </row>
    <row r="11" spans="1:31">
      <c r="A11" t="s">
        <v>1121</v>
      </c>
      <c r="B11" t="s">
        <v>1122</v>
      </c>
      <c r="G11" s="19" t="s">
        <v>153</v>
      </c>
      <c r="I11" s="29"/>
      <c r="J11" s="29"/>
      <c r="K11" s="29"/>
      <c r="L11" s="29"/>
      <c r="M11" s="12">
        <f>COMUNICACIONES!H11</f>
        <v>0.78</v>
      </c>
      <c r="N11" s="29"/>
      <c r="O11" s="29"/>
      <c r="P11" s="12"/>
      <c r="Q11" s="12">
        <f>ROUND(SUM(BIBLIOTECA:INGRESO!G78),2)</f>
        <v>0.78</v>
      </c>
    </row>
    <row r="12" spans="1:31">
      <c r="A12" t="s">
        <v>1123</v>
      </c>
      <c r="B12" t="s">
        <v>1124</v>
      </c>
      <c r="G12" s="19" t="s">
        <v>158</v>
      </c>
      <c r="I12" s="29"/>
      <c r="J12" s="29"/>
      <c r="K12" s="29"/>
      <c r="L12" s="29"/>
      <c r="M12" s="12">
        <f>COMUNICACIONES!H12</f>
        <v>26</v>
      </c>
      <c r="N12" s="29"/>
      <c r="O12" s="29"/>
      <c r="P12" s="12"/>
      <c r="Q12" s="12">
        <f>ROUNDUP(SUM(BIBLIOTECA:INGRESO!G79),0)</f>
        <v>26</v>
      </c>
    </row>
    <row r="13" spans="1:31">
      <c r="A13" t="s">
        <v>1125</v>
      </c>
      <c r="B13" t="s">
        <v>1126</v>
      </c>
      <c r="G13" s="19" t="s">
        <v>158</v>
      </c>
      <c r="I13" s="29"/>
      <c r="J13" s="29"/>
      <c r="K13" s="29"/>
      <c r="L13" s="29"/>
      <c r="M13" s="12">
        <f>COMUNICACIONES!H13</f>
        <v>26</v>
      </c>
      <c r="N13" s="29"/>
      <c r="O13" s="29"/>
      <c r="P13" s="12"/>
      <c r="Q13" s="12">
        <f>ROUNDUP(SUM(BIBLIOTECA:INGRESO!G80),0)</f>
        <v>26</v>
      </c>
    </row>
    <row r="14" spans="1:31">
      <c r="A14" t="s">
        <v>1127</v>
      </c>
      <c r="B14" t="s">
        <v>1128</v>
      </c>
      <c r="G14" s="19" t="s">
        <v>158</v>
      </c>
      <c r="I14" s="29"/>
      <c r="J14" s="29"/>
      <c r="K14" s="29"/>
      <c r="L14" s="29"/>
      <c r="M14" s="12">
        <f>COMUNICACIONES!H14</f>
        <v>26</v>
      </c>
      <c r="N14" s="29"/>
      <c r="O14" s="29"/>
      <c r="P14" s="12"/>
      <c r="Q14" s="12">
        <f>ROUNDUP(SUM(BIBLIOTECA:INGRESO!G81),0)</f>
        <v>26</v>
      </c>
    </row>
    <row r="15" spans="1:31">
      <c r="A15" t="s">
        <v>1129</v>
      </c>
      <c r="B15" t="s">
        <v>1130</v>
      </c>
      <c r="G15" s="19" t="s">
        <v>153</v>
      </c>
      <c r="I15" s="29"/>
      <c r="J15" s="29"/>
      <c r="K15" s="29"/>
      <c r="L15" s="29"/>
      <c r="M15" s="12">
        <f>COMUNICACIONES!H15</f>
        <v>6.5</v>
      </c>
      <c r="N15" s="29"/>
      <c r="O15" s="29"/>
      <c r="P15" s="12"/>
      <c r="Q15" s="12">
        <f>ROUND(SUM(BIBLIOTECA:INGRESO!G82),2)</f>
        <v>6.5</v>
      </c>
    </row>
    <row r="16" spans="1:31">
      <c r="A16" s="2">
        <v>6.02</v>
      </c>
      <c r="B16" s="67" t="s">
        <v>1131</v>
      </c>
      <c r="G16" s="19"/>
      <c r="I16" s="29"/>
      <c r="J16" s="29"/>
      <c r="K16" s="29"/>
      <c r="L16" s="29"/>
      <c r="M16" s="12"/>
      <c r="N16" s="29"/>
      <c r="O16" s="29"/>
      <c r="P16" s="12"/>
      <c r="Q16" s="12"/>
    </row>
    <row r="17" spans="1:17">
      <c r="A17" t="s">
        <v>1132</v>
      </c>
      <c r="B17" t="s">
        <v>1133</v>
      </c>
      <c r="G17" s="19" t="s">
        <v>158</v>
      </c>
      <c r="I17" s="29"/>
      <c r="J17" s="29"/>
      <c r="K17" s="29"/>
      <c r="L17" s="29"/>
      <c r="M17" s="12">
        <f>COMUNICACIONES!H17</f>
        <v>1</v>
      </c>
      <c r="N17" s="29"/>
      <c r="O17" s="29"/>
      <c r="P17" s="12"/>
      <c r="Q17" s="12">
        <v>1</v>
      </c>
    </row>
    <row r="18" spans="1:17">
      <c r="A18" t="s">
        <v>1134</v>
      </c>
      <c r="B18" t="s">
        <v>1135</v>
      </c>
      <c r="G18" s="19" t="s">
        <v>158</v>
      </c>
      <c r="I18" s="29"/>
      <c r="J18" s="29"/>
      <c r="K18" s="29"/>
      <c r="L18" s="29"/>
      <c r="M18" s="12">
        <f>COMUNICACIONES!H18</f>
        <v>1</v>
      </c>
      <c r="N18" s="29"/>
      <c r="O18" s="29"/>
      <c r="P18" s="12"/>
      <c r="Q18" s="12">
        <v>1</v>
      </c>
    </row>
    <row r="19" spans="1:17">
      <c r="A19" t="s">
        <v>1136</v>
      </c>
      <c r="B19" t="s">
        <v>1137</v>
      </c>
      <c r="G19" s="19" t="s">
        <v>158</v>
      </c>
      <c r="I19" s="29"/>
      <c r="J19" s="29"/>
      <c r="K19" s="29"/>
      <c r="L19" s="29"/>
      <c r="M19" s="12">
        <f>COMUNICACIONES!H19</f>
        <v>1</v>
      </c>
      <c r="N19" s="29"/>
      <c r="O19" s="29"/>
      <c r="P19" s="12"/>
      <c r="Q19" s="12">
        <v>1</v>
      </c>
    </row>
    <row r="20" spans="1:17">
      <c r="A20" t="s">
        <v>1138</v>
      </c>
      <c r="B20" t="s">
        <v>1139</v>
      </c>
      <c r="G20" s="19" t="s">
        <v>158</v>
      </c>
      <c r="I20" s="29"/>
      <c r="J20" s="29"/>
      <c r="K20" s="29"/>
      <c r="L20" s="29"/>
      <c r="M20" s="12">
        <f>COMUNICACIONES!H20</f>
        <v>1</v>
      </c>
      <c r="N20" s="29"/>
      <c r="O20" s="29"/>
      <c r="P20" s="12"/>
      <c r="Q20" s="12">
        <v>1</v>
      </c>
    </row>
    <row r="21" spans="1:17">
      <c r="A21" t="s">
        <v>1140</v>
      </c>
      <c r="B21" t="s">
        <v>1141</v>
      </c>
      <c r="G21" s="19" t="s">
        <v>158</v>
      </c>
      <c r="I21" s="29"/>
      <c r="J21" s="29"/>
      <c r="K21" s="29"/>
      <c r="L21" s="29"/>
      <c r="M21" s="12">
        <f>COMUNICACIONES!H21</f>
        <v>1</v>
      </c>
      <c r="N21" s="29"/>
      <c r="O21" s="29"/>
      <c r="P21" s="12"/>
      <c r="Q21" s="12">
        <v>1</v>
      </c>
    </row>
    <row r="22" spans="1:17">
      <c r="A22" t="s">
        <v>1142</v>
      </c>
      <c r="B22" t="s">
        <v>1143</v>
      </c>
      <c r="G22" s="19" t="s">
        <v>158</v>
      </c>
      <c r="I22" s="29"/>
      <c r="J22" s="29"/>
      <c r="K22" s="29"/>
      <c r="L22" s="29"/>
      <c r="M22" s="12">
        <f>COMUNICACIONES!H22</f>
        <v>1</v>
      </c>
      <c r="N22" s="29"/>
      <c r="O22" s="29"/>
      <c r="P22" s="12"/>
      <c r="Q22" s="12">
        <v>1</v>
      </c>
    </row>
    <row r="23" spans="1:17">
      <c r="A23" t="s">
        <v>1144</v>
      </c>
      <c r="B23" t="s">
        <v>1145</v>
      </c>
      <c r="G23" s="19" t="s">
        <v>158</v>
      </c>
      <c r="I23" s="29"/>
      <c r="J23" s="29"/>
      <c r="K23" s="29"/>
      <c r="L23" s="29"/>
      <c r="M23" s="12">
        <f>COMUNICACIONES!H23</f>
        <v>1</v>
      </c>
      <c r="N23" s="29"/>
      <c r="O23" s="29"/>
      <c r="P23" s="12"/>
      <c r="Q23" s="12">
        <v>1</v>
      </c>
    </row>
    <row r="24" spans="1:17">
      <c r="A24" t="s">
        <v>1146</v>
      </c>
      <c r="B24" t="s">
        <v>1147</v>
      </c>
      <c r="G24" s="19" t="s">
        <v>158</v>
      </c>
      <c r="I24" s="29"/>
      <c r="J24" s="29"/>
      <c r="K24" s="29"/>
      <c r="L24" s="29"/>
      <c r="M24" s="12">
        <f>COMUNICACIONES!H24</f>
        <v>1</v>
      </c>
      <c r="N24" s="29"/>
      <c r="O24" s="29"/>
      <c r="P24" s="12"/>
      <c r="Q24" s="12">
        <v>1</v>
      </c>
    </row>
    <row r="25" spans="1:17">
      <c r="A25" t="s">
        <v>1148</v>
      </c>
      <c r="B25" t="s">
        <v>1149</v>
      </c>
      <c r="G25" s="19" t="s">
        <v>158</v>
      </c>
      <c r="I25" s="29"/>
      <c r="J25" s="29"/>
      <c r="K25" s="29"/>
      <c r="L25" s="29"/>
      <c r="M25" s="12">
        <f>COMUNICACIONES!H25</f>
        <v>1</v>
      </c>
      <c r="N25" s="29"/>
      <c r="O25" s="29"/>
      <c r="P25" s="12"/>
      <c r="Q25" s="12">
        <v>1</v>
      </c>
    </row>
    <row r="26" spans="1:17">
      <c r="A26" t="s">
        <v>1150</v>
      </c>
      <c r="B26" t="s">
        <v>1151</v>
      </c>
      <c r="G26" s="19" t="s">
        <v>158</v>
      </c>
      <c r="I26" s="29"/>
      <c r="J26" s="29"/>
      <c r="K26" s="29"/>
      <c r="L26" s="29"/>
      <c r="M26" s="12">
        <f>COMUNICACIONES!H26</f>
        <v>1</v>
      </c>
      <c r="N26" s="29"/>
      <c r="O26" s="29"/>
      <c r="P26" s="12"/>
      <c r="Q26" s="12">
        <v>1</v>
      </c>
    </row>
    <row r="27" spans="1:17">
      <c r="A27" t="s">
        <v>1152</v>
      </c>
      <c r="B27" t="s">
        <v>1153</v>
      </c>
      <c r="G27" s="19" t="s">
        <v>158</v>
      </c>
      <c r="I27" s="29"/>
      <c r="J27" s="29"/>
      <c r="K27" s="29"/>
      <c r="L27" s="29"/>
      <c r="M27" s="12">
        <f>COMUNICACIONES!H27</f>
        <v>1</v>
      </c>
      <c r="N27" s="29"/>
      <c r="O27" s="29"/>
      <c r="P27" s="12"/>
      <c r="Q27" s="12">
        <v>1</v>
      </c>
    </row>
    <row r="28" spans="1:17">
      <c r="A28" t="s">
        <v>1154</v>
      </c>
      <c r="B28" t="s">
        <v>1149</v>
      </c>
      <c r="G28" s="19" t="s">
        <v>158</v>
      </c>
      <c r="I28" s="29"/>
      <c r="J28" s="29"/>
      <c r="K28" s="29"/>
      <c r="L28" s="29"/>
      <c r="M28" s="12">
        <f>COMUNICACIONES!H28</f>
        <v>1</v>
      </c>
      <c r="N28" s="29"/>
      <c r="O28" s="29"/>
      <c r="P28" s="12"/>
      <c r="Q28" s="12">
        <v>1</v>
      </c>
    </row>
    <row r="29" spans="1:17">
      <c r="A29" t="s">
        <v>1155</v>
      </c>
      <c r="B29" t="s">
        <v>1156</v>
      </c>
      <c r="G29" s="19" t="s">
        <v>158</v>
      </c>
      <c r="I29" s="29"/>
      <c r="J29" s="29"/>
      <c r="K29" s="29"/>
      <c r="L29" s="29"/>
      <c r="M29" s="12">
        <f>COMUNICACIONES!H29</f>
        <v>1</v>
      </c>
      <c r="N29" s="29"/>
      <c r="O29" s="29"/>
      <c r="P29" s="12"/>
      <c r="Q29" s="12">
        <v>1</v>
      </c>
    </row>
    <row r="30" spans="1:17">
      <c r="A30" t="s">
        <v>1157</v>
      </c>
      <c r="B30" t="s">
        <v>1158</v>
      </c>
      <c r="G30" s="19" t="s">
        <v>158</v>
      </c>
      <c r="I30" s="29"/>
      <c r="J30" s="29"/>
      <c r="K30" s="29"/>
      <c r="L30" s="29"/>
      <c r="M30" s="12">
        <f>COMUNICACIONES!H30</f>
        <v>1</v>
      </c>
      <c r="N30" s="29"/>
      <c r="O30" s="29"/>
      <c r="P30" s="12"/>
      <c r="Q30" s="12">
        <v>1</v>
      </c>
    </row>
    <row r="31" spans="1:17">
      <c r="A31" t="s">
        <v>1159</v>
      </c>
      <c r="B31" t="s">
        <v>1160</v>
      </c>
      <c r="G31" s="19" t="s">
        <v>158</v>
      </c>
      <c r="I31" s="29"/>
      <c r="J31" s="29"/>
      <c r="K31" s="29"/>
      <c r="L31" s="29"/>
      <c r="M31" s="12">
        <f>COMUNICACIONES!H31</f>
        <v>1</v>
      </c>
      <c r="N31" s="29"/>
      <c r="O31" s="29"/>
      <c r="P31" s="12"/>
      <c r="Q31" s="12">
        <v>1</v>
      </c>
    </row>
    <row r="32" spans="1:17">
      <c r="A32" s="2">
        <v>6.03</v>
      </c>
      <c r="B32" s="67" t="s">
        <v>1161</v>
      </c>
      <c r="G32" s="19"/>
      <c r="I32" s="29"/>
      <c r="J32" s="29"/>
      <c r="K32" s="29"/>
      <c r="L32" s="29"/>
      <c r="M32" s="12"/>
      <c r="N32" s="29"/>
      <c r="O32" s="29"/>
      <c r="P32" s="12"/>
      <c r="Q32" s="12"/>
    </row>
    <row r="33" spans="1:17">
      <c r="A33" t="s">
        <v>1162</v>
      </c>
      <c r="B33" t="s">
        <v>1163</v>
      </c>
      <c r="G33" s="19" t="s">
        <v>158</v>
      </c>
      <c r="I33" s="29"/>
      <c r="J33" s="29"/>
      <c r="K33" s="29"/>
      <c r="L33" s="29"/>
      <c r="M33" s="12">
        <f>COMUNICACIONES!H33</f>
        <v>1</v>
      </c>
      <c r="N33" s="29"/>
      <c r="O33" s="29"/>
      <c r="P33" s="12"/>
      <c r="Q33" s="12">
        <v>1</v>
      </c>
    </row>
    <row r="34" spans="1:17">
      <c r="A34" t="s">
        <v>1164</v>
      </c>
      <c r="B34" t="s">
        <v>1165</v>
      </c>
      <c r="G34" s="19" t="s">
        <v>158</v>
      </c>
      <c r="I34" s="29"/>
      <c r="J34" s="29"/>
      <c r="K34" s="29"/>
      <c r="L34" s="29"/>
      <c r="M34" s="12">
        <f>COMUNICACIONES!H34</f>
        <v>26</v>
      </c>
      <c r="N34" s="29"/>
      <c r="O34" s="29"/>
      <c r="P34" s="12"/>
      <c r="Q34" s="12">
        <f>ROUNDUP(SUM(BIBLIOTECA:INGRESO!G85),0)</f>
        <v>26</v>
      </c>
    </row>
    <row r="35" spans="1:17">
      <c r="A35" t="s">
        <v>1166</v>
      </c>
      <c r="B35" t="s">
        <v>1167</v>
      </c>
      <c r="G35" s="19" t="s">
        <v>158</v>
      </c>
      <c r="I35" s="29"/>
      <c r="J35" s="29"/>
      <c r="K35" s="29"/>
      <c r="L35" s="29"/>
      <c r="M35" s="12">
        <f>COMUNICACIONES!H35</f>
        <v>26</v>
      </c>
      <c r="N35" s="29"/>
      <c r="O35" s="29"/>
      <c r="P35" s="12"/>
      <c r="Q35" s="12">
        <f>ROUNDUP(SUM(BIBLIOTECA:INGRESO!G86),0)</f>
        <v>26</v>
      </c>
    </row>
    <row r="36" spans="1:17">
      <c r="A36" s="2">
        <v>6.04</v>
      </c>
      <c r="B36" s="67" t="s">
        <v>1168</v>
      </c>
      <c r="G36" s="19"/>
      <c r="I36" s="29"/>
      <c r="J36" s="29"/>
      <c r="K36" s="29"/>
      <c r="L36" s="29"/>
      <c r="M36" s="12"/>
      <c r="N36" s="29"/>
      <c r="O36" s="29"/>
      <c r="P36" s="12"/>
      <c r="Q36" s="12"/>
    </row>
    <row r="37" spans="1:17">
      <c r="A37" t="s">
        <v>1169</v>
      </c>
      <c r="B37" t="s">
        <v>1170</v>
      </c>
      <c r="G37" s="19" t="s">
        <v>158</v>
      </c>
      <c r="I37" s="29"/>
      <c r="J37" s="29"/>
      <c r="K37" s="29"/>
      <c r="L37" s="29"/>
      <c r="M37" s="12">
        <f>COMUNICACIONES!H37</f>
        <v>1</v>
      </c>
      <c r="N37" s="29"/>
      <c r="O37" s="29"/>
      <c r="P37" s="12"/>
      <c r="Q37" s="12">
        <v>1</v>
      </c>
    </row>
    <row r="38" spans="1:17">
      <c r="A38" t="s">
        <v>1171</v>
      </c>
      <c r="B38" t="s">
        <v>1172</v>
      </c>
      <c r="G38" s="19" t="s">
        <v>158</v>
      </c>
      <c r="I38" s="29"/>
      <c r="J38" s="29"/>
      <c r="K38" s="29"/>
      <c r="L38" s="29"/>
      <c r="M38" s="12">
        <f>COMUNICACIONES!H38</f>
        <v>26</v>
      </c>
      <c r="N38" s="29"/>
      <c r="O38" s="29"/>
      <c r="P38" s="12"/>
      <c r="Q38" s="12">
        <f>ROUNDUP(SUM(BIBLIOTECA:INGRESO!G88),0)</f>
        <v>26</v>
      </c>
    </row>
    <row r="39" spans="1:17">
      <c r="A39" s="2">
        <v>6.05</v>
      </c>
      <c r="B39" s="67" t="s">
        <v>1173</v>
      </c>
      <c r="G39" s="19"/>
      <c r="I39" s="29"/>
      <c r="J39" s="29"/>
      <c r="K39" s="29"/>
      <c r="L39" s="29"/>
      <c r="M39" s="12"/>
      <c r="N39" s="29"/>
      <c r="O39" s="29"/>
      <c r="P39" s="12"/>
      <c r="Q39" s="12"/>
    </row>
    <row r="40" spans="1:17">
      <c r="A40" t="s">
        <v>1174</v>
      </c>
      <c r="B40" t="s">
        <v>1175</v>
      </c>
      <c r="G40" s="19" t="s">
        <v>158</v>
      </c>
      <c r="I40" s="29"/>
      <c r="K40" s="29"/>
      <c r="L40" s="29"/>
      <c r="M40" s="12">
        <f>COMUNICACIONES!H40</f>
        <v>1</v>
      </c>
      <c r="N40" s="29"/>
      <c r="O40" s="29"/>
      <c r="P40" s="12"/>
      <c r="Q40" s="12">
        <v>1</v>
      </c>
    </row>
    <row r="41" spans="1:17">
      <c r="A41" t="s">
        <v>1176</v>
      </c>
      <c r="B41" t="s">
        <v>1177</v>
      </c>
      <c r="G41" s="19" t="s">
        <v>158</v>
      </c>
      <c r="I41" s="29"/>
      <c r="J41" s="29"/>
      <c r="K41" s="29"/>
      <c r="L41" s="29"/>
      <c r="M41" s="12">
        <f>COMUNICACIONES!H41</f>
        <v>26</v>
      </c>
      <c r="N41" s="29"/>
      <c r="O41" s="29"/>
      <c r="P41" s="12"/>
      <c r="Q41" s="12">
        <f>ROUNDUP(SUM(BIBLIOTECA:INGRESO!G90),0)</f>
        <v>26</v>
      </c>
    </row>
    <row r="42" spans="1:17">
      <c r="A42" t="s">
        <v>1178</v>
      </c>
      <c r="B42" t="s">
        <v>1179</v>
      </c>
      <c r="G42" s="19" t="s">
        <v>158</v>
      </c>
      <c r="I42" s="29"/>
      <c r="J42" s="29"/>
      <c r="K42" s="29"/>
      <c r="L42" s="29"/>
      <c r="M42" s="12">
        <f>COMUNICACIONES!H42</f>
        <v>26</v>
      </c>
      <c r="N42" s="29"/>
      <c r="O42" s="29"/>
      <c r="P42" s="12"/>
      <c r="Q42" s="12">
        <f>ROUNDUP(SUM(BIBLIOTECA:INGRESO!G91),0)</f>
        <v>26</v>
      </c>
    </row>
    <row r="43" spans="1:17">
      <c r="G43" s="19"/>
      <c r="H43" s="29"/>
      <c r="I43" s="29"/>
      <c r="J43" s="29"/>
      <c r="K43" s="29"/>
      <c r="L43" s="29"/>
      <c r="M43" s="29"/>
      <c r="N43" s="29"/>
      <c r="O43" s="29"/>
      <c r="P43" s="12"/>
    </row>
    <row r="44" spans="1:17">
      <c r="G44" s="19"/>
      <c r="H44" s="29"/>
      <c r="I44" s="29"/>
      <c r="J44" s="29"/>
      <c r="K44" s="29"/>
      <c r="L44" s="29"/>
      <c r="M44" s="29"/>
      <c r="N44" s="29"/>
      <c r="O44" s="29"/>
      <c r="P44" s="12"/>
    </row>
    <row r="45" spans="1:17">
      <c r="H45" s="29"/>
      <c r="I45" s="29"/>
      <c r="J45" s="29"/>
      <c r="K45" s="29"/>
      <c r="L45" s="29"/>
      <c r="M45" s="29"/>
      <c r="N45" s="29"/>
      <c r="O45" s="29"/>
      <c r="P45" s="12"/>
    </row>
    <row r="46" spans="1:17">
      <c r="H46" s="29"/>
      <c r="I46" s="29"/>
      <c r="J46" s="29"/>
      <c r="K46" s="29"/>
      <c r="L46" s="29"/>
      <c r="M46" s="29"/>
      <c r="N46" s="29"/>
      <c r="O46" s="29"/>
      <c r="P46" s="12"/>
    </row>
    <row r="47" spans="1:17">
      <c r="H47" s="29"/>
      <c r="I47" s="29"/>
      <c r="J47" s="29"/>
      <c r="K47" s="29"/>
      <c r="L47" s="29"/>
      <c r="M47" s="29"/>
      <c r="N47" s="29"/>
      <c r="O47" s="29"/>
      <c r="P47" s="12"/>
      <c r="Q47" s="12"/>
    </row>
    <row r="48" spans="1:17">
      <c r="A48" s="2"/>
      <c r="B48" s="272"/>
      <c r="G48" s="19"/>
      <c r="H48" s="29"/>
      <c r="I48" s="29"/>
      <c r="J48" s="29"/>
      <c r="K48" s="29"/>
      <c r="L48" s="29"/>
      <c r="M48" s="29"/>
      <c r="N48" s="29"/>
      <c r="O48" s="29"/>
      <c r="P48" s="12"/>
      <c r="Q48" s="12"/>
    </row>
    <row r="49" spans="1:17">
      <c r="G49" s="19"/>
      <c r="H49" s="29"/>
      <c r="I49" s="29"/>
      <c r="K49" s="29"/>
      <c r="L49" s="29"/>
      <c r="M49" s="29"/>
      <c r="N49" s="29"/>
      <c r="O49" s="29"/>
      <c r="P49" s="12"/>
      <c r="Q49" s="12"/>
    </row>
    <row r="50" spans="1:17">
      <c r="A50" s="2"/>
      <c r="B50" s="272"/>
      <c r="G50" s="19"/>
      <c r="H50" s="29"/>
      <c r="I50" s="29"/>
      <c r="K50" s="29"/>
      <c r="L50" s="29"/>
      <c r="M50" s="29"/>
      <c r="N50" s="29"/>
      <c r="O50" s="29"/>
      <c r="P50" s="12"/>
      <c r="Q50" s="12"/>
    </row>
    <row r="51" spans="1:17">
      <c r="G51" s="19"/>
      <c r="H51" s="29"/>
      <c r="I51" s="29"/>
      <c r="J51" s="29"/>
      <c r="K51" s="29"/>
      <c r="L51" s="29"/>
      <c r="M51" s="29"/>
      <c r="N51" s="29"/>
      <c r="O51" s="29"/>
      <c r="P51" s="12"/>
      <c r="Q51" s="12"/>
    </row>
    <row r="52" spans="1:17">
      <c r="A52" s="2"/>
      <c r="B52" s="272"/>
      <c r="G52" s="19"/>
      <c r="H52" s="29"/>
      <c r="I52" s="29"/>
      <c r="J52" s="29"/>
      <c r="K52" s="29"/>
      <c r="L52" s="29"/>
      <c r="M52" s="29"/>
      <c r="N52" s="29"/>
      <c r="O52" s="29"/>
      <c r="P52" s="12"/>
      <c r="Q52" s="12"/>
    </row>
    <row r="53" spans="1:17">
      <c r="G53" s="19"/>
      <c r="H53" s="29"/>
      <c r="I53" s="29"/>
      <c r="J53" s="29"/>
      <c r="K53" s="29"/>
      <c r="L53" s="29"/>
      <c r="M53" s="29"/>
      <c r="N53" s="29"/>
      <c r="O53" s="29"/>
      <c r="P53" s="12"/>
      <c r="Q53" s="12"/>
    </row>
    <row r="54" spans="1:17">
      <c r="A54" s="2"/>
      <c r="B54" s="272"/>
      <c r="G54" s="19"/>
      <c r="H54" s="29"/>
      <c r="I54" s="29"/>
      <c r="K54" s="29"/>
      <c r="L54" s="29"/>
      <c r="M54" s="29"/>
      <c r="N54" s="29"/>
      <c r="O54" s="29"/>
      <c r="P54" s="12"/>
      <c r="Q54" s="12"/>
    </row>
    <row r="55" spans="1:17">
      <c r="G55" s="19"/>
      <c r="H55" s="29"/>
      <c r="I55" s="29"/>
      <c r="K55" s="29"/>
      <c r="L55" s="29"/>
      <c r="M55" s="29"/>
      <c r="N55" s="29"/>
      <c r="O55" s="29"/>
      <c r="P55" s="12"/>
      <c r="Q55" s="12"/>
    </row>
    <row r="56" spans="1:17">
      <c r="A56" s="2"/>
      <c r="B56" s="272"/>
      <c r="G56" s="19"/>
      <c r="H56" s="29"/>
      <c r="I56" s="29"/>
      <c r="J56" s="29"/>
      <c r="K56" s="29"/>
      <c r="L56" s="29"/>
      <c r="M56" s="29"/>
      <c r="N56" s="29"/>
      <c r="O56" s="29"/>
      <c r="P56" s="12"/>
      <c r="Q56" s="12"/>
    </row>
    <row r="57" spans="1:17">
      <c r="G57" s="19"/>
      <c r="H57" s="29"/>
      <c r="I57" s="29"/>
      <c r="J57" s="29"/>
      <c r="K57" s="29"/>
      <c r="L57" s="29"/>
      <c r="M57" s="29"/>
      <c r="N57" s="29"/>
      <c r="O57" s="29"/>
      <c r="P57" s="12"/>
      <c r="Q57" s="12"/>
    </row>
    <row r="58" spans="1:17">
      <c r="A58" s="2"/>
      <c r="B58" s="272"/>
      <c r="G58" s="19"/>
      <c r="H58" s="29"/>
      <c r="I58" s="29"/>
      <c r="J58" s="29"/>
      <c r="K58" s="29"/>
      <c r="L58" s="29"/>
      <c r="M58" s="29"/>
      <c r="N58" s="29"/>
      <c r="O58" s="29"/>
      <c r="P58" s="12"/>
      <c r="Q58" s="12"/>
    </row>
    <row r="59" spans="1:17">
      <c r="G59" s="19"/>
      <c r="H59" s="29"/>
      <c r="I59" s="29"/>
      <c r="J59" s="29"/>
      <c r="K59" s="29"/>
      <c r="L59" s="29"/>
      <c r="M59" s="29"/>
      <c r="N59" s="29"/>
      <c r="O59" s="29"/>
      <c r="P59" s="12"/>
      <c r="Q59" s="12"/>
    </row>
    <row r="60" spans="1:17">
      <c r="G60" s="19"/>
      <c r="H60" s="29"/>
      <c r="I60" s="29"/>
      <c r="J60" s="29"/>
      <c r="K60" s="29"/>
      <c r="L60" s="29"/>
      <c r="M60" s="29"/>
      <c r="N60" s="29"/>
      <c r="O60" s="29"/>
      <c r="P60" s="12"/>
      <c r="Q60" s="12"/>
    </row>
    <row r="61" spans="1:17">
      <c r="G61" s="19"/>
      <c r="H61" s="29"/>
      <c r="I61" s="29"/>
      <c r="J61" s="29"/>
      <c r="K61" s="29"/>
      <c r="L61" s="29"/>
      <c r="M61" s="29"/>
      <c r="N61" s="29"/>
      <c r="O61" s="29"/>
      <c r="P61" s="12"/>
      <c r="Q61" s="12"/>
    </row>
    <row r="62" spans="1:17">
      <c r="G62" s="19"/>
      <c r="H62" s="29"/>
      <c r="I62" s="29"/>
      <c r="J62" s="29"/>
      <c r="K62" s="29"/>
      <c r="L62" s="29"/>
      <c r="M62" s="29"/>
      <c r="N62" s="29"/>
      <c r="O62" s="29"/>
      <c r="P62" s="12"/>
      <c r="Q62" s="12"/>
    </row>
    <row r="63" spans="1:17">
      <c r="A63" s="2"/>
      <c r="B63" s="272"/>
      <c r="G63" s="19"/>
      <c r="H63" s="29"/>
      <c r="I63" s="29"/>
      <c r="J63" s="29"/>
      <c r="K63" s="29"/>
      <c r="L63" s="29"/>
      <c r="M63" s="29"/>
      <c r="N63" s="29"/>
      <c r="O63" s="29"/>
      <c r="P63" s="12"/>
      <c r="Q63" s="12"/>
    </row>
    <row r="64" spans="1:17">
      <c r="G64" s="19"/>
      <c r="H64" s="29"/>
      <c r="I64" s="29"/>
      <c r="J64" s="29"/>
      <c r="K64" s="29"/>
      <c r="L64" s="29"/>
      <c r="M64" s="29"/>
      <c r="N64" s="29"/>
      <c r="O64" s="29"/>
      <c r="P64" s="12"/>
      <c r="Q64" s="12"/>
    </row>
    <row r="65" spans="1:17">
      <c r="A65" s="2"/>
      <c r="B65" s="272"/>
      <c r="G65" s="19"/>
      <c r="H65" s="29"/>
      <c r="I65" s="29"/>
      <c r="J65" s="29"/>
      <c r="K65" s="29"/>
      <c r="L65" s="29"/>
      <c r="M65" s="29"/>
      <c r="N65" s="29"/>
      <c r="O65" s="29"/>
      <c r="P65" s="12"/>
      <c r="Q65" s="12"/>
    </row>
    <row r="66" spans="1:17">
      <c r="G66" s="19"/>
      <c r="H66" s="29"/>
      <c r="I66" s="29"/>
      <c r="J66" s="29"/>
      <c r="K66" s="29"/>
      <c r="L66" s="29"/>
      <c r="M66" s="29"/>
      <c r="N66" s="29"/>
      <c r="O66" s="29"/>
      <c r="P66" s="12"/>
      <c r="Q66" s="12"/>
    </row>
    <row r="67" spans="1:17">
      <c r="C67" s="215"/>
      <c r="G67" s="19"/>
      <c r="H67" s="29"/>
      <c r="I67" s="29"/>
      <c r="J67" s="29"/>
      <c r="K67" s="29"/>
      <c r="L67" s="29"/>
      <c r="M67" s="29"/>
      <c r="N67" s="29"/>
      <c r="O67" s="29"/>
      <c r="P67" s="12"/>
      <c r="Q67" s="12"/>
    </row>
    <row r="68" spans="1:17">
      <c r="G68" s="1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spans="1:17">
      <c r="G69" s="1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spans="1:17">
      <c r="G70" s="1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spans="1:17">
      <c r="G71" s="1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spans="1:17">
      <c r="G72" s="1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spans="1:17">
      <c r="G73" s="1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spans="1:17">
      <c r="G74" s="1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spans="1:17">
      <c r="B75" s="272"/>
      <c r="G75" s="1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spans="1:17">
      <c r="G76" s="1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spans="1:17">
      <c r="G77" s="19"/>
      <c r="H77" s="29"/>
      <c r="I77" s="29"/>
      <c r="J77" s="29"/>
      <c r="K77" s="29"/>
      <c r="L77" s="29"/>
      <c r="M77" s="29"/>
      <c r="N77" s="29"/>
      <c r="O77" s="29"/>
      <c r="P77" s="29"/>
      <c r="Q77" s="2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A1E66-83AE-47ED-AEC5-15F2B351839F}">
  <sheetPr>
    <tabColor rgb="FF7030A0"/>
  </sheetPr>
  <dimension ref="A2:AI1161"/>
  <sheetViews>
    <sheetView topLeftCell="A27" workbookViewId="0">
      <selection activeCell="I31" sqref="I31"/>
    </sheetView>
  </sheetViews>
  <sheetFormatPr defaultRowHeight="15"/>
  <cols>
    <col min="8" max="8" width="9.28515625" bestFit="1" customWidth="1"/>
    <col min="9" max="9" width="11.140625" customWidth="1"/>
    <col min="10" max="10" width="11.28515625" customWidth="1"/>
    <col min="11" max="11" width="13" customWidth="1"/>
    <col min="12" max="12" width="9.28515625" bestFit="1" customWidth="1"/>
    <col min="14" max="14" width="10.5703125" customWidth="1"/>
    <col min="20" max="20" width="9.28515625" bestFit="1" customWidth="1"/>
    <col min="25" max="25" width="10.42578125" bestFit="1" customWidth="1"/>
    <col min="26" max="26" width="11" customWidth="1"/>
    <col min="34" max="34" width="9.85546875" bestFit="1" customWidth="1"/>
  </cols>
  <sheetData>
    <row r="2" spans="1:26">
      <c r="M2" s="25" t="s">
        <v>1238</v>
      </c>
      <c r="N2" s="25">
        <f>'Datos iniciales '!C3</f>
        <v>1000</v>
      </c>
    </row>
    <row r="3" spans="1:26"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M3" s="25" t="s">
        <v>1241</v>
      </c>
      <c r="N3" s="25">
        <f>'Datos iniciales '!B3</f>
        <v>300</v>
      </c>
    </row>
    <row r="4" spans="1:26">
      <c r="G4" s="23"/>
      <c r="H4" s="21"/>
      <c r="I4" s="12"/>
      <c r="K4" s="29"/>
      <c r="M4" s="25" t="s">
        <v>1242</v>
      </c>
      <c r="N4" s="25">
        <f>'Datos iniciales '!D3</f>
        <v>12</v>
      </c>
      <c r="O4" t="s">
        <v>1243</v>
      </c>
    </row>
    <row r="5" spans="1:26">
      <c r="K5" s="29"/>
      <c r="M5" s="25"/>
      <c r="N5" s="25"/>
    </row>
    <row r="6" spans="1:26">
      <c r="A6" s="1" t="s">
        <v>136</v>
      </c>
      <c r="B6" s="1"/>
      <c r="C6" s="1"/>
      <c r="D6" s="1"/>
      <c r="E6" s="1"/>
      <c r="Q6" s="2" t="s">
        <v>286</v>
      </c>
      <c r="R6" s="2"/>
      <c r="S6" s="2" t="s">
        <v>141</v>
      </c>
      <c r="T6" s="2"/>
      <c r="U6" s="2"/>
      <c r="V6" s="2"/>
      <c r="W6" s="2"/>
      <c r="X6" s="2"/>
      <c r="Y6" s="2"/>
    </row>
    <row r="7" spans="1:26">
      <c r="A7" s="171" t="s">
        <v>137</v>
      </c>
      <c r="B7" s="171"/>
      <c r="H7" s="171"/>
      <c r="I7" s="171"/>
      <c r="J7" s="172"/>
      <c r="K7" s="29">
        <f>SUM(J9:J112)</f>
        <v>218222.32489639614</v>
      </c>
      <c r="Q7" s="2" t="s">
        <v>287</v>
      </c>
      <c r="R7" s="2" t="s">
        <v>288</v>
      </c>
      <c r="S7" s="4" t="s">
        <v>289</v>
      </c>
      <c r="T7" s="5">
        <v>25</v>
      </c>
      <c r="U7" s="4" t="s">
        <v>290</v>
      </c>
      <c r="V7" s="5">
        <f>T7</f>
        <v>25</v>
      </c>
      <c r="W7" s="2" t="s">
        <v>291</v>
      </c>
      <c r="Y7" s="4" t="s">
        <v>158</v>
      </c>
      <c r="Z7" s="6">
        <f>Z14+Z26+Z29</f>
        <v>158.90000999999998</v>
      </c>
    </row>
    <row r="8" spans="1:26">
      <c r="A8" s="173" t="s">
        <v>139</v>
      </c>
      <c r="B8" s="173"/>
      <c r="I8" s="173"/>
      <c r="J8" s="174"/>
      <c r="K8" s="29"/>
      <c r="Q8" s="2" t="s">
        <v>292</v>
      </c>
      <c r="R8" s="2" t="s">
        <v>293</v>
      </c>
      <c r="V8" s="4" t="s">
        <v>127</v>
      </c>
      <c r="W8" s="4" t="s">
        <v>294</v>
      </c>
      <c r="X8" s="4" t="s">
        <v>295</v>
      </c>
      <c r="Y8" s="4" t="s">
        <v>296</v>
      </c>
      <c r="Z8" s="4" t="s">
        <v>297</v>
      </c>
    </row>
    <row r="9" spans="1:26">
      <c r="A9" t="s">
        <v>141</v>
      </c>
      <c r="G9" t="s">
        <v>1244</v>
      </c>
      <c r="H9">
        <v>50</v>
      </c>
      <c r="I9" s="12">
        <f>Z7</f>
        <v>158.90000999999998</v>
      </c>
      <c r="J9" s="29">
        <f>H9*I9</f>
        <v>7945.0004999999992</v>
      </c>
      <c r="K9" s="29"/>
      <c r="R9" s="7" t="s">
        <v>298</v>
      </c>
    </row>
    <row r="10" spans="1:26">
      <c r="A10" t="s">
        <v>144</v>
      </c>
      <c r="G10" t="s">
        <v>1244</v>
      </c>
      <c r="H10">
        <f>ROUND(0.01*N3,0)</f>
        <v>3</v>
      </c>
      <c r="I10" s="12">
        <f>Z32</f>
        <v>144.64563000000001</v>
      </c>
      <c r="J10" s="29">
        <f t="shared" ref="J10:J16" si="0">H10*I10</f>
        <v>433.93689000000006</v>
      </c>
      <c r="V10" s="8"/>
      <c r="W10" s="9"/>
      <c r="X10" s="10"/>
      <c r="Y10" s="12"/>
      <c r="Z10" s="12"/>
    </row>
    <row r="11" spans="1:26">
      <c r="A11" t="s">
        <v>146</v>
      </c>
      <c r="G11" t="s">
        <v>1244</v>
      </c>
      <c r="H11">
        <v>8</v>
      </c>
      <c r="I11" s="12">
        <f>Z56</f>
        <v>148.03953000000001</v>
      </c>
      <c r="J11" s="29">
        <f>H11*I11</f>
        <v>1184.3162400000001</v>
      </c>
      <c r="R11" t="s">
        <v>299</v>
      </c>
      <c r="V11" s="8" t="s">
        <v>300</v>
      </c>
      <c r="W11" s="9">
        <v>1</v>
      </c>
      <c r="X11" s="10">
        <f>W11*8/$T$7</f>
        <v>0.32</v>
      </c>
      <c r="Y11" s="12">
        <v>28.94</v>
      </c>
      <c r="Z11" s="12">
        <f t="shared" ref="Z11:Z12" si="1">X11*Y11</f>
        <v>9.2608000000000015</v>
      </c>
    </row>
    <row r="12" spans="1:26">
      <c r="A12" t="s">
        <v>148</v>
      </c>
      <c r="G12" t="s">
        <v>1244</v>
      </c>
      <c r="H12">
        <v>50</v>
      </c>
      <c r="I12" s="12">
        <f>Z80</f>
        <v>152.56473</v>
      </c>
      <c r="J12" s="29">
        <f t="shared" si="0"/>
        <v>7628.2365</v>
      </c>
      <c r="R12" t="s">
        <v>301</v>
      </c>
      <c r="V12" s="8" t="s">
        <v>300</v>
      </c>
      <c r="W12" s="9">
        <v>1</v>
      </c>
      <c r="X12" s="10">
        <f>W12*8/$T$7</f>
        <v>0.32</v>
      </c>
      <c r="Y12" s="12">
        <v>22.66</v>
      </c>
      <c r="Z12" s="12">
        <f t="shared" si="1"/>
        <v>7.2511999999999999</v>
      </c>
    </row>
    <row r="13" spans="1:26">
      <c r="A13" t="s">
        <v>150</v>
      </c>
      <c r="G13" t="s">
        <v>1244</v>
      </c>
      <c r="H13">
        <v>25</v>
      </c>
      <c r="I13" s="29">
        <f>Z104</f>
        <v>206.19276500000001</v>
      </c>
      <c r="J13" s="29">
        <f t="shared" si="0"/>
        <v>5154.819125</v>
      </c>
      <c r="R13" t="s">
        <v>302</v>
      </c>
      <c r="V13" s="8" t="s">
        <v>300</v>
      </c>
      <c r="W13" s="9">
        <v>3</v>
      </c>
      <c r="X13" s="10">
        <f>W13*8/$T$7</f>
        <v>0.96</v>
      </c>
      <c r="Y13" s="12">
        <v>20.51</v>
      </c>
      <c r="Z13" s="12">
        <f>X13*Y13</f>
        <v>19.689600000000002</v>
      </c>
    </row>
    <row r="14" spans="1:26">
      <c r="A14" t="s">
        <v>152</v>
      </c>
      <c r="G14" t="s">
        <v>153</v>
      </c>
      <c r="H14" s="9">
        <f>ROUND(4*(N2)^0.5,2)</f>
        <v>126.49</v>
      </c>
      <c r="I14" s="12">
        <f>Z128</f>
        <v>43.811360000000001</v>
      </c>
      <c r="J14" s="29">
        <f t="shared" si="0"/>
        <v>5541.6989263999994</v>
      </c>
      <c r="Z14" s="6">
        <f>SUM(Z10:Z13)</f>
        <v>36.201599999999999</v>
      </c>
    </row>
    <row r="15" spans="1:26">
      <c r="A15" t="s">
        <v>155</v>
      </c>
      <c r="G15" t="s">
        <v>1244</v>
      </c>
      <c r="H15">
        <v>16</v>
      </c>
      <c r="I15" s="12">
        <f>Z144</f>
        <v>343.16158999999999</v>
      </c>
      <c r="J15" s="29">
        <f t="shared" si="0"/>
        <v>5490.5854399999998</v>
      </c>
      <c r="R15" s="7" t="s">
        <v>303</v>
      </c>
    </row>
    <row r="16" spans="1:26">
      <c r="A16" t="s">
        <v>157</v>
      </c>
      <c r="G16" t="s">
        <v>158</v>
      </c>
      <c r="H16">
        <v>2</v>
      </c>
      <c r="I16" s="12">
        <f>Z173</f>
        <v>1453.7775200000001</v>
      </c>
      <c r="J16" s="29">
        <f>H16*I16</f>
        <v>2907.5550400000002</v>
      </c>
      <c r="R16" t="s">
        <v>304</v>
      </c>
      <c r="V16" s="8" t="s">
        <v>305</v>
      </c>
      <c r="W16" s="9"/>
      <c r="X16" s="10">
        <v>1.25</v>
      </c>
      <c r="Y16" s="12">
        <v>2.64</v>
      </c>
      <c r="Z16" s="12">
        <f>X16*Y16</f>
        <v>3.3000000000000003</v>
      </c>
    </row>
    <row r="17" spans="1:26">
      <c r="A17" s="173" t="s">
        <v>160</v>
      </c>
      <c r="G17" s="173"/>
      <c r="H17" s="173"/>
      <c r="I17" s="173"/>
      <c r="J17" s="174"/>
      <c r="K17" s="29"/>
      <c r="R17" t="s">
        <v>306</v>
      </c>
      <c r="V17" s="8" t="s">
        <v>307</v>
      </c>
      <c r="W17" s="9"/>
      <c r="X17" s="10">
        <v>1.8</v>
      </c>
      <c r="Y17">
        <v>14.15</v>
      </c>
      <c r="Z17" s="12">
        <f t="shared" ref="Z17:Z25" si="2">X17*Y17</f>
        <v>25.470000000000002</v>
      </c>
    </row>
    <row r="18" spans="1:26">
      <c r="A18" t="s">
        <v>162</v>
      </c>
      <c r="G18" t="s">
        <v>163</v>
      </c>
      <c r="H18">
        <v>1</v>
      </c>
      <c r="I18" s="12">
        <v>251.61</v>
      </c>
      <c r="J18" s="29">
        <f>PRODUCT(H18*I18)</f>
        <v>251.61</v>
      </c>
      <c r="R18" t="s">
        <v>308</v>
      </c>
      <c r="V18" s="8" t="s">
        <v>158</v>
      </c>
      <c r="W18" s="9"/>
      <c r="X18" s="10">
        <v>0.2</v>
      </c>
      <c r="Y18">
        <v>55</v>
      </c>
      <c r="Z18" s="12">
        <f t="shared" si="2"/>
        <v>11</v>
      </c>
    </row>
    <row r="19" spans="1:26">
      <c r="A19" t="s">
        <v>165</v>
      </c>
      <c r="G19" t="s">
        <v>166</v>
      </c>
      <c r="H19">
        <f>N4</f>
        <v>12</v>
      </c>
      <c r="I19" s="12">
        <v>185.89</v>
      </c>
      <c r="J19" s="29">
        <f t="shared" ref="J19:J21" si="3">PRODUCT(H19*I19)</f>
        <v>2230.6799999999998</v>
      </c>
      <c r="L19" s="2"/>
      <c r="R19" t="s">
        <v>309</v>
      </c>
      <c r="V19" s="8" t="s">
        <v>305</v>
      </c>
      <c r="X19" s="10">
        <v>0.06</v>
      </c>
      <c r="Y19">
        <v>10.93</v>
      </c>
      <c r="Z19" s="12">
        <f t="shared" si="2"/>
        <v>0.65579999999999994</v>
      </c>
    </row>
    <row r="20" spans="1:26">
      <c r="A20" t="s">
        <v>168</v>
      </c>
      <c r="G20" t="s">
        <v>163</v>
      </c>
      <c r="H20">
        <v>1</v>
      </c>
      <c r="I20" s="12">
        <v>976.39</v>
      </c>
      <c r="J20" s="29">
        <f t="shared" si="3"/>
        <v>976.39</v>
      </c>
      <c r="L20" s="2"/>
      <c r="R20" t="s">
        <v>310</v>
      </c>
      <c r="V20" s="8" t="s">
        <v>305</v>
      </c>
      <c r="X20" s="10">
        <v>7.0999999999999994E-2</v>
      </c>
      <c r="Y20" s="12">
        <v>5.51</v>
      </c>
      <c r="Z20" s="12">
        <f>X20*Y20</f>
        <v>0.39120999999999995</v>
      </c>
    </row>
    <row r="21" spans="1:26">
      <c r="A21" t="s">
        <v>170</v>
      </c>
      <c r="G21" t="s">
        <v>166</v>
      </c>
      <c r="H21">
        <f>N4</f>
        <v>12</v>
      </c>
      <c r="I21" s="12">
        <v>185.89</v>
      </c>
      <c r="J21" s="29">
        <f t="shared" si="3"/>
        <v>2230.6799999999998</v>
      </c>
      <c r="L21" s="2"/>
      <c r="R21" t="s">
        <v>321</v>
      </c>
      <c r="V21" s="8" t="s">
        <v>212</v>
      </c>
      <c r="X21" s="10">
        <v>0.19</v>
      </c>
      <c r="Y21" s="12">
        <v>70.92</v>
      </c>
      <c r="Z21" s="12">
        <f>X21*Y21</f>
        <v>13.4748</v>
      </c>
    </row>
    <row r="22" spans="1:26">
      <c r="I22" s="12"/>
      <c r="J22" s="29"/>
      <c r="L22" s="2"/>
      <c r="R22" t="s">
        <v>312</v>
      </c>
      <c r="V22" s="8" t="s">
        <v>307</v>
      </c>
      <c r="X22" s="10">
        <v>0.53</v>
      </c>
      <c r="Y22">
        <v>27.88</v>
      </c>
      <c r="Z22" s="12">
        <f t="shared" si="2"/>
        <v>14.776400000000001</v>
      </c>
    </row>
    <row r="23" spans="1:26">
      <c r="I23" s="12"/>
      <c r="J23" s="29"/>
      <c r="L23" s="2"/>
      <c r="R23" t="s">
        <v>313</v>
      </c>
      <c r="V23" s="8" t="s">
        <v>314</v>
      </c>
      <c r="X23" s="10">
        <v>0.2374</v>
      </c>
      <c r="Y23">
        <v>32.200000000000003</v>
      </c>
      <c r="Z23" s="12">
        <f t="shared" si="2"/>
        <v>7.6442800000000011</v>
      </c>
    </row>
    <row r="24" spans="1:26">
      <c r="H24" s="2"/>
      <c r="I24" s="12"/>
      <c r="J24" s="29"/>
      <c r="L24" s="2"/>
      <c r="R24" t="s">
        <v>315</v>
      </c>
      <c r="V24" s="8" t="s">
        <v>316</v>
      </c>
      <c r="X24" s="10">
        <v>1.0920000000000001</v>
      </c>
      <c r="Y24" s="12">
        <v>24.52</v>
      </c>
      <c r="Z24" s="12">
        <f t="shared" si="2"/>
        <v>26.775840000000002</v>
      </c>
    </row>
    <row r="25" spans="1:26">
      <c r="A25" s="171" t="s">
        <v>171</v>
      </c>
      <c r="G25" s="171"/>
      <c r="H25" s="171"/>
      <c r="I25" s="171"/>
      <c r="J25" s="172"/>
      <c r="R25" t="s">
        <v>317</v>
      </c>
      <c r="V25" s="8" t="s">
        <v>314</v>
      </c>
      <c r="X25" s="10">
        <v>3</v>
      </c>
      <c r="Y25" s="12">
        <v>5.8</v>
      </c>
      <c r="Z25" s="12">
        <f t="shared" si="2"/>
        <v>17.399999999999999</v>
      </c>
    </row>
    <row r="26" spans="1:26">
      <c r="A26" s="173" t="s">
        <v>173</v>
      </c>
      <c r="G26" s="173"/>
      <c r="H26" s="173"/>
      <c r="I26" s="173"/>
      <c r="J26" s="174"/>
      <c r="V26" s="8"/>
      <c r="X26" s="10"/>
      <c r="Y26" s="12"/>
      <c r="Z26" s="6">
        <f>SUM(Z16:Z25)</f>
        <v>120.88833</v>
      </c>
    </row>
    <row r="27" spans="1:26">
      <c r="A27" t="s">
        <v>1245</v>
      </c>
      <c r="G27" t="s">
        <v>1244</v>
      </c>
      <c r="H27" s="29">
        <f>N2</f>
        <v>1000</v>
      </c>
      <c r="I27" s="12">
        <f>Z255</f>
        <v>1.14856</v>
      </c>
      <c r="J27" s="29">
        <f>H27*I27</f>
        <v>1148.56</v>
      </c>
      <c r="R27" s="7" t="s">
        <v>318</v>
      </c>
    </row>
    <row r="28" spans="1:26">
      <c r="A28" t="s">
        <v>177</v>
      </c>
      <c r="G28" t="s">
        <v>1244</v>
      </c>
      <c r="H28" s="29">
        <f>N2</f>
        <v>1000</v>
      </c>
      <c r="I28" s="12">
        <f>Z265</f>
        <v>1.3594755555555555</v>
      </c>
      <c r="J28" s="29">
        <f>H28*I28</f>
        <v>1359.4755555555555</v>
      </c>
      <c r="R28" t="s">
        <v>319</v>
      </c>
      <c r="V28" s="8" t="s">
        <v>320</v>
      </c>
      <c r="X28" s="10">
        <v>5</v>
      </c>
      <c r="Y28" s="12">
        <f>Z14</f>
        <v>36.201599999999999</v>
      </c>
      <c r="Z28" s="12">
        <f>X28%*Y28</f>
        <v>1.8100800000000001</v>
      </c>
    </row>
    <row r="29" spans="1:26">
      <c r="A29" s="173" t="s">
        <v>179</v>
      </c>
      <c r="G29" s="173"/>
      <c r="H29" s="173"/>
      <c r="I29" s="173"/>
      <c r="J29" s="174"/>
      <c r="L29" s="2"/>
      <c r="Z29" s="6">
        <f>SUM(Z28)</f>
        <v>1.8100800000000001</v>
      </c>
    </row>
    <row r="30" spans="1:26">
      <c r="A30" t="s">
        <v>181</v>
      </c>
      <c r="G30" t="s">
        <v>163</v>
      </c>
      <c r="H30">
        <v>1</v>
      </c>
      <c r="I30" s="50">
        <f>0.05%*'Datos iniciales '!F91</f>
        <v>1746.2404449999999</v>
      </c>
      <c r="J30" s="29">
        <f>H30*I30</f>
        <v>1746.2404449999999</v>
      </c>
      <c r="L30" s="77"/>
      <c r="Q30" s="175"/>
      <c r="R30" s="175"/>
      <c r="S30" s="175"/>
      <c r="T30" s="175"/>
      <c r="U30" s="175"/>
      <c r="V30" s="175"/>
      <c r="W30" s="175"/>
      <c r="X30" s="176"/>
      <c r="Y30" s="176"/>
      <c r="Z30" s="175"/>
    </row>
    <row r="31" spans="1:26">
      <c r="A31" t="s">
        <v>183</v>
      </c>
      <c r="G31" t="s">
        <v>163</v>
      </c>
      <c r="H31">
        <v>1</v>
      </c>
      <c r="I31" s="50">
        <f>0.2%*'Datos iniciales '!F91</f>
        <v>6984.9617799999996</v>
      </c>
      <c r="J31" s="29">
        <f>H31*I31</f>
        <v>6984.9617799999996</v>
      </c>
      <c r="Q31" s="2" t="s">
        <v>286</v>
      </c>
      <c r="R31" s="2"/>
      <c r="S31" s="2" t="s">
        <v>144</v>
      </c>
      <c r="T31" s="2"/>
      <c r="U31" s="2"/>
      <c r="V31" s="2"/>
      <c r="W31" s="2"/>
      <c r="X31" s="2"/>
      <c r="Y31" s="2"/>
    </row>
    <row r="32" spans="1:26">
      <c r="A32" s="173" t="s">
        <v>185</v>
      </c>
      <c r="G32" s="173"/>
      <c r="H32" s="173"/>
      <c r="I32" s="173"/>
      <c r="J32" s="174"/>
      <c r="Q32" s="2" t="s">
        <v>287</v>
      </c>
      <c r="R32" s="2" t="s">
        <v>288</v>
      </c>
      <c r="S32" s="4" t="s">
        <v>289</v>
      </c>
      <c r="T32" s="5">
        <v>40</v>
      </c>
      <c r="U32" s="4" t="s">
        <v>290</v>
      </c>
      <c r="V32" s="5">
        <f>T32</f>
        <v>40</v>
      </c>
      <c r="W32" s="2" t="s">
        <v>291</v>
      </c>
      <c r="Y32" s="4" t="s">
        <v>158</v>
      </c>
      <c r="Z32" s="6">
        <f>Z38+Z50+Z53</f>
        <v>144.64563000000001</v>
      </c>
    </row>
    <row r="33" spans="1:26">
      <c r="A33" t="s">
        <v>187</v>
      </c>
      <c r="G33" t="s">
        <v>1244</v>
      </c>
      <c r="H33" s="29">
        <f>N2</f>
        <v>1000</v>
      </c>
      <c r="I33" s="12">
        <f>Z290</f>
        <v>3.9762599999999999</v>
      </c>
      <c r="J33" s="29">
        <f>H33*I33</f>
        <v>3976.2599999999998</v>
      </c>
      <c r="K33" s="29"/>
      <c r="L33" s="2"/>
      <c r="Q33" s="2" t="s">
        <v>292</v>
      </c>
      <c r="R33" s="2" t="s">
        <v>293</v>
      </c>
      <c r="V33" s="4" t="s">
        <v>127</v>
      </c>
      <c r="W33" s="4" t="s">
        <v>294</v>
      </c>
      <c r="X33" s="4" t="s">
        <v>295</v>
      </c>
      <c r="Y33" s="4" t="s">
        <v>296</v>
      </c>
      <c r="Z33" s="4" t="s">
        <v>297</v>
      </c>
    </row>
    <row r="34" spans="1:26">
      <c r="A34" t="s">
        <v>1246</v>
      </c>
      <c r="G34" t="s">
        <v>1244</v>
      </c>
      <c r="H34" s="29">
        <f>N2</f>
        <v>1000</v>
      </c>
      <c r="I34" s="12">
        <f>Z310</f>
        <v>4.26553</v>
      </c>
      <c r="J34" s="29">
        <f>H34*I34</f>
        <v>4265.53</v>
      </c>
      <c r="L34" s="2"/>
      <c r="R34" s="7" t="s">
        <v>298</v>
      </c>
    </row>
    <row r="35" spans="1:26">
      <c r="A35" s="171" t="s">
        <v>190</v>
      </c>
      <c r="G35" s="171"/>
      <c r="H35" s="171"/>
      <c r="I35" s="171"/>
      <c r="J35" s="178"/>
      <c r="R35" t="s">
        <v>299</v>
      </c>
      <c r="V35" s="8" t="s">
        <v>300</v>
      </c>
      <c r="W35" s="9">
        <v>1</v>
      </c>
      <c r="X35" s="10">
        <f>W35*8/$T$32</f>
        <v>0.2</v>
      </c>
      <c r="Y35" s="12">
        <v>28.94</v>
      </c>
      <c r="Z35" s="12">
        <f t="shared" ref="Z35:Z36" si="4">X35*Y35</f>
        <v>5.7880000000000003</v>
      </c>
    </row>
    <row r="36" spans="1:26">
      <c r="A36" s="173" t="s">
        <v>192</v>
      </c>
      <c r="G36" s="173"/>
      <c r="H36" s="173"/>
      <c r="I36" s="173"/>
      <c r="J36" s="179"/>
      <c r="R36" t="s">
        <v>301</v>
      </c>
      <c r="V36" s="8" t="s">
        <v>300</v>
      </c>
      <c r="W36" s="9">
        <v>1</v>
      </c>
      <c r="X36" s="10">
        <f>W36*8/$T$32</f>
        <v>0.2</v>
      </c>
      <c r="Y36" s="12">
        <v>22.66</v>
      </c>
      <c r="Z36" s="12">
        <f t="shared" si="4"/>
        <v>4.532</v>
      </c>
    </row>
    <row r="37" spans="1:26">
      <c r="A37" t="s">
        <v>1247</v>
      </c>
      <c r="G37" t="s">
        <v>163</v>
      </c>
      <c r="H37">
        <v>1</v>
      </c>
      <c r="I37" s="12">
        <f>Z352</f>
        <v>41043.350000000006</v>
      </c>
      <c r="J37" s="180">
        <f>H37*I37</f>
        <v>41043.350000000006</v>
      </c>
      <c r="R37" t="s">
        <v>302</v>
      </c>
      <c r="V37" s="8" t="s">
        <v>300</v>
      </c>
      <c r="W37" s="9">
        <v>3</v>
      </c>
      <c r="X37" s="10">
        <f>W37*8/$T$32</f>
        <v>0.6</v>
      </c>
      <c r="Y37" s="12">
        <v>20.51</v>
      </c>
      <c r="Z37" s="12">
        <f>X37*Y37</f>
        <v>12.306000000000001</v>
      </c>
    </row>
    <row r="38" spans="1:26">
      <c r="A38" t="s">
        <v>1248</v>
      </c>
      <c r="G38" t="s">
        <v>163</v>
      </c>
      <c r="H38">
        <v>1</v>
      </c>
      <c r="I38" s="12">
        <f>Z355</f>
        <v>3824.87</v>
      </c>
      <c r="J38" s="180">
        <f>H38*I38</f>
        <v>3824.87</v>
      </c>
      <c r="Z38" s="6">
        <f>SUM(Z35:Z37)</f>
        <v>22.626000000000001</v>
      </c>
    </row>
    <row r="39" spans="1:26">
      <c r="A39" t="s">
        <v>1249</v>
      </c>
      <c r="G39" t="s">
        <v>163</v>
      </c>
      <c r="H39">
        <v>1</v>
      </c>
      <c r="I39" s="12">
        <f>Z378</f>
        <v>6076.5</v>
      </c>
      <c r="J39" s="180">
        <f t="shared" ref="J39:J43" si="5">H39*I39</f>
        <v>6076.5</v>
      </c>
      <c r="R39" s="7" t="s">
        <v>303</v>
      </c>
    </row>
    <row r="40" spans="1:26">
      <c r="A40" t="s">
        <v>1250</v>
      </c>
      <c r="G40" t="s">
        <v>163</v>
      </c>
      <c r="H40">
        <v>1</v>
      </c>
      <c r="I40" s="12">
        <f>Z387</f>
        <v>18386.64</v>
      </c>
      <c r="J40" s="180">
        <f t="shared" si="5"/>
        <v>18386.64</v>
      </c>
      <c r="R40" t="s">
        <v>304</v>
      </c>
      <c r="V40" s="8" t="s">
        <v>305</v>
      </c>
      <c r="W40" s="9"/>
      <c r="X40" s="10">
        <v>1.25</v>
      </c>
      <c r="Y40" s="12">
        <v>2.64</v>
      </c>
      <c r="Z40" s="12">
        <f>X40*Y40</f>
        <v>3.3000000000000003</v>
      </c>
    </row>
    <row r="41" spans="1:26">
      <c r="A41" t="s">
        <v>1251</v>
      </c>
      <c r="G41" t="s">
        <v>163</v>
      </c>
      <c r="H41">
        <v>1</v>
      </c>
      <c r="I41" s="29">
        <f>Z390</f>
        <v>1478.8000000000002</v>
      </c>
      <c r="J41" s="180">
        <f t="shared" si="5"/>
        <v>1478.8000000000002</v>
      </c>
      <c r="L41" s="29"/>
      <c r="R41" t="s">
        <v>306</v>
      </c>
      <c r="V41" s="8" t="s">
        <v>307</v>
      </c>
      <c r="W41" s="9"/>
      <c r="X41" s="10">
        <v>1.8</v>
      </c>
      <c r="Y41">
        <v>14.15</v>
      </c>
      <c r="Z41" s="12">
        <f t="shared" ref="Z41:Z43" si="6">X41*Y41</f>
        <v>25.470000000000002</v>
      </c>
    </row>
    <row r="42" spans="1:26">
      <c r="A42" t="s">
        <v>1252</v>
      </c>
      <c r="G42" t="s">
        <v>158</v>
      </c>
      <c r="H42">
        <v>1</v>
      </c>
      <c r="I42" s="12">
        <f>Z402</f>
        <v>8515.8000000000011</v>
      </c>
      <c r="J42" s="180">
        <f t="shared" si="5"/>
        <v>8515.8000000000011</v>
      </c>
      <c r="R42" t="s">
        <v>308</v>
      </c>
      <c r="V42" s="8" t="s">
        <v>158</v>
      </c>
      <c r="W42" s="9"/>
      <c r="X42" s="10">
        <v>0.2</v>
      </c>
      <c r="Y42">
        <v>55</v>
      </c>
      <c r="Z42" s="12">
        <f t="shared" si="6"/>
        <v>11</v>
      </c>
    </row>
    <row r="43" spans="1:26">
      <c r="A43" t="s">
        <v>1253</v>
      </c>
      <c r="G43" t="s">
        <v>158</v>
      </c>
      <c r="H43">
        <v>1</v>
      </c>
      <c r="I43" s="12">
        <f>Z410</f>
        <v>29152.28</v>
      </c>
      <c r="J43" s="180">
        <f t="shared" si="5"/>
        <v>29152.28</v>
      </c>
      <c r="R43" t="s">
        <v>309</v>
      </c>
      <c r="V43" s="8" t="s">
        <v>305</v>
      </c>
      <c r="X43" s="10">
        <v>0.06</v>
      </c>
      <c r="Y43">
        <v>10.93</v>
      </c>
      <c r="Z43" s="12">
        <f t="shared" si="6"/>
        <v>0.65579999999999994</v>
      </c>
    </row>
    <row r="44" spans="1:26">
      <c r="A44" s="171" t="s">
        <v>207</v>
      </c>
      <c r="G44" s="171"/>
      <c r="H44" s="171"/>
      <c r="I44" s="171"/>
      <c r="J44" s="178"/>
      <c r="R44" t="s">
        <v>310</v>
      </c>
      <c r="V44" s="8" t="s">
        <v>305</v>
      </c>
      <c r="X44" s="10">
        <v>7.0999999999999994E-2</v>
      </c>
      <c r="Y44" s="12">
        <v>5.51</v>
      </c>
      <c r="Z44" s="12">
        <f>X44*Y44</f>
        <v>0.39120999999999995</v>
      </c>
    </row>
    <row r="45" spans="1:26">
      <c r="A45" s="173" t="s">
        <v>209</v>
      </c>
      <c r="G45" s="173"/>
      <c r="H45" s="173"/>
      <c r="I45" s="173"/>
      <c r="J45" s="179"/>
      <c r="K45" s="219"/>
      <c r="R45" t="s">
        <v>321</v>
      </c>
      <c r="V45" s="8" t="s">
        <v>212</v>
      </c>
      <c r="X45" s="10">
        <v>0.19</v>
      </c>
      <c r="Y45" s="12">
        <v>70.92</v>
      </c>
      <c r="Z45" s="12">
        <f>X45*Y45</f>
        <v>13.4748</v>
      </c>
    </row>
    <row r="46" spans="1:26">
      <c r="A46" t="s">
        <v>1254</v>
      </c>
      <c r="G46" t="s">
        <v>437</v>
      </c>
      <c r="H46">
        <v>609.6</v>
      </c>
      <c r="I46" s="29">
        <f>Z418</f>
        <v>32.555840000000003</v>
      </c>
      <c r="J46" s="180">
        <f>H46*I46</f>
        <v>19846.040064000004</v>
      </c>
      <c r="R46" t="s">
        <v>312</v>
      </c>
      <c r="V46" s="8" t="s">
        <v>307</v>
      </c>
      <c r="X46" s="10">
        <v>0.53</v>
      </c>
      <c r="Y46">
        <v>27.88</v>
      </c>
      <c r="Z46" s="12">
        <f t="shared" ref="Z46:Z49" si="7">X46*Y46</f>
        <v>14.776400000000001</v>
      </c>
    </row>
    <row r="47" spans="1:26">
      <c r="A47" t="s">
        <v>1255</v>
      </c>
      <c r="G47" t="s">
        <v>158</v>
      </c>
      <c r="H47">
        <v>16</v>
      </c>
      <c r="I47" s="29">
        <f>Z431</f>
        <v>115.47972</v>
      </c>
      <c r="J47" s="180">
        <f>H47*I47</f>
        <v>1847.67552</v>
      </c>
      <c r="R47" t="s">
        <v>313</v>
      </c>
      <c r="V47" s="8" t="s">
        <v>314</v>
      </c>
      <c r="X47" s="10">
        <v>0.2374</v>
      </c>
      <c r="Y47">
        <v>32.200000000000003</v>
      </c>
      <c r="Z47" s="12">
        <f t="shared" si="7"/>
        <v>7.6442800000000011</v>
      </c>
    </row>
    <row r="48" spans="1:26">
      <c r="A48" s="173" t="s">
        <v>216</v>
      </c>
      <c r="G48" s="173"/>
      <c r="H48" s="173"/>
      <c r="I48" s="173"/>
      <c r="J48" s="179"/>
      <c r="R48" t="s">
        <v>315</v>
      </c>
      <c r="V48" s="8" t="s">
        <v>316</v>
      </c>
      <c r="X48" s="10">
        <v>1.0920000000000001</v>
      </c>
      <c r="Y48" s="12">
        <v>24.52</v>
      </c>
      <c r="Z48" s="12">
        <f t="shared" si="7"/>
        <v>26.775840000000002</v>
      </c>
    </row>
    <row r="49" spans="1:26">
      <c r="A49" t="s">
        <v>1256</v>
      </c>
      <c r="G49" t="s">
        <v>163</v>
      </c>
      <c r="H49">
        <v>12</v>
      </c>
      <c r="I49" s="29">
        <f>Z454</f>
        <v>135.964</v>
      </c>
      <c r="J49" s="180">
        <f>H49*I49</f>
        <v>1631.568</v>
      </c>
      <c r="R49" t="s">
        <v>317</v>
      </c>
      <c r="V49" s="8" t="s">
        <v>314</v>
      </c>
      <c r="X49" s="10">
        <v>3</v>
      </c>
      <c r="Y49" s="12">
        <v>5.8</v>
      </c>
      <c r="Z49" s="12">
        <f t="shared" si="7"/>
        <v>17.399999999999999</v>
      </c>
    </row>
    <row r="50" spans="1:26">
      <c r="A50" s="173" t="s">
        <v>220</v>
      </c>
      <c r="G50" s="173"/>
      <c r="H50" s="173"/>
      <c r="I50" s="173"/>
      <c r="J50" s="179"/>
      <c r="V50" s="8"/>
      <c r="X50" s="10"/>
      <c r="Y50" s="12"/>
      <c r="Z50" s="6">
        <f>SUM(Z40:Z49)</f>
        <v>120.88833</v>
      </c>
    </row>
    <row r="51" spans="1:26">
      <c r="A51" t="s">
        <v>1257</v>
      </c>
      <c r="G51" t="s">
        <v>223</v>
      </c>
      <c r="H51">
        <v>6</v>
      </c>
      <c r="I51" s="29">
        <f>Z457</f>
        <v>1915.25</v>
      </c>
      <c r="J51" s="180">
        <f>H51*I51</f>
        <v>11491.5</v>
      </c>
      <c r="L51" s="29"/>
      <c r="R51" s="7" t="s">
        <v>318</v>
      </c>
    </row>
    <row r="52" spans="1:26">
      <c r="A52" s="173" t="s">
        <v>225</v>
      </c>
      <c r="G52" s="173"/>
      <c r="H52" s="173"/>
      <c r="I52" s="173"/>
      <c r="J52" s="179"/>
      <c r="R52" t="s">
        <v>319</v>
      </c>
      <c r="V52" s="8" t="s">
        <v>320</v>
      </c>
      <c r="X52" s="10">
        <v>5</v>
      </c>
      <c r="Y52" s="12">
        <f>Z38</f>
        <v>22.626000000000001</v>
      </c>
      <c r="Z52" s="12">
        <f>X52%*Y52</f>
        <v>1.1313000000000002</v>
      </c>
    </row>
    <row r="53" spans="1:26">
      <c r="A53" s="177" t="s">
        <v>227</v>
      </c>
      <c r="G53" s="177"/>
      <c r="H53" s="177"/>
      <c r="I53" s="177"/>
      <c r="J53" s="181"/>
      <c r="Q53" s="14"/>
      <c r="R53" s="14"/>
      <c r="S53" s="14"/>
      <c r="T53" s="14"/>
      <c r="U53" s="14"/>
      <c r="V53" s="14"/>
      <c r="W53" s="14"/>
      <c r="X53" s="14"/>
      <c r="Y53" s="14"/>
      <c r="Z53" s="16">
        <f>SUM(Z52)</f>
        <v>1.1313000000000002</v>
      </c>
    </row>
    <row r="54" spans="1:26">
      <c r="A54" t="s">
        <v>1258</v>
      </c>
      <c r="G54" t="s">
        <v>158</v>
      </c>
      <c r="H54">
        <v>3</v>
      </c>
      <c r="I54" s="29">
        <f>Z464</f>
        <v>167.04119999999998</v>
      </c>
      <c r="J54" s="180">
        <f>H54*I54</f>
        <v>501.1235999999999</v>
      </c>
    </row>
    <row r="55" spans="1:26">
      <c r="A55" t="s">
        <v>1259</v>
      </c>
      <c r="G55" t="s">
        <v>437</v>
      </c>
      <c r="H55">
        <f>0.75*$N$4</f>
        <v>9</v>
      </c>
      <c r="I55" s="29">
        <f>Z477</f>
        <v>163.19213333333335</v>
      </c>
      <c r="J55" s="180">
        <f>H55*I55</f>
        <v>1468.7292000000002</v>
      </c>
      <c r="Q55" s="2" t="s">
        <v>286</v>
      </c>
      <c r="R55" s="2"/>
      <c r="S55" s="2" t="s">
        <v>146</v>
      </c>
      <c r="T55" s="2"/>
      <c r="U55" s="2"/>
      <c r="V55" s="2"/>
      <c r="W55" s="2"/>
      <c r="X55" s="2"/>
      <c r="Y55" s="2"/>
    </row>
    <row r="56" spans="1:26">
      <c r="A56" t="s">
        <v>1260</v>
      </c>
      <c r="G56" t="s">
        <v>437</v>
      </c>
      <c r="H56">
        <f>0.75*$N$4</f>
        <v>9</v>
      </c>
      <c r="I56" s="29">
        <f>Z495</f>
        <v>406.78</v>
      </c>
      <c r="J56" s="180">
        <f>H56*I56</f>
        <v>3661.0199999999995</v>
      </c>
      <c r="Q56" s="2" t="s">
        <v>287</v>
      </c>
      <c r="R56" s="2" t="s">
        <v>288</v>
      </c>
      <c r="S56" s="4" t="s">
        <v>289</v>
      </c>
      <c r="T56" s="5">
        <v>35</v>
      </c>
      <c r="U56" s="4" t="s">
        <v>290</v>
      </c>
      <c r="V56" s="5">
        <f>T56</f>
        <v>35</v>
      </c>
      <c r="W56" s="2" t="s">
        <v>291</v>
      </c>
      <c r="Y56" s="4" t="s">
        <v>158</v>
      </c>
      <c r="Z56" s="6">
        <f>Z62+Z74+Z77</f>
        <v>148.03953000000001</v>
      </c>
    </row>
    <row r="57" spans="1:26">
      <c r="A57" s="177" t="s">
        <v>235</v>
      </c>
      <c r="G57" s="177"/>
      <c r="H57" s="177"/>
      <c r="I57" s="177"/>
      <c r="J57" s="181"/>
      <c r="Q57" s="2" t="s">
        <v>292</v>
      </c>
      <c r="R57" s="2" t="s">
        <v>293</v>
      </c>
      <c r="V57" s="4" t="s">
        <v>127</v>
      </c>
      <c r="W57" s="4" t="s">
        <v>294</v>
      </c>
      <c r="X57" s="4" t="s">
        <v>295</v>
      </c>
      <c r="Y57" s="4" t="s">
        <v>296</v>
      </c>
      <c r="Z57" s="4" t="s">
        <v>297</v>
      </c>
    </row>
    <row r="58" spans="1:26">
      <c r="A58" t="s">
        <v>1261</v>
      </c>
      <c r="G58" t="s">
        <v>1244</v>
      </c>
      <c r="H58">
        <f>ROUND(0.001*N2,2)</f>
        <v>1</v>
      </c>
      <c r="I58" s="29">
        <f>Z506</f>
        <v>80.190089999999998</v>
      </c>
      <c r="J58" s="180">
        <f>H58*I58</f>
        <v>80.190089999999998</v>
      </c>
      <c r="R58" s="7" t="s">
        <v>298</v>
      </c>
    </row>
    <row r="59" spans="1:26">
      <c r="A59" t="s">
        <v>1258</v>
      </c>
      <c r="G59" t="s">
        <v>158</v>
      </c>
      <c r="H59">
        <v>15</v>
      </c>
      <c r="I59" s="29">
        <f>Z526</f>
        <v>148.27204878048781</v>
      </c>
      <c r="J59" s="180">
        <f>H59*I59</f>
        <v>2224.0807317073172</v>
      </c>
      <c r="R59" t="s">
        <v>299</v>
      </c>
      <c r="V59" s="8" t="s">
        <v>300</v>
      </c>
      <c r="W59" s="9">
        <v>1</v>
      </c>
      <c r="X59" s="10">
        <f>W59*8/$T$56</f>
        <v>0.22857142857142856</v>
      </c>
      <c r="Y59" s="12">
        <v>28.94</v>
      </c>
      <c r="Z59" s="12">
        <f t="shared" ref="Z59:Z60" si="8">X59*Y59</f>
        <v>6.6148571428571428</v>
      </c>
    </row>
    <row r="60" spans="1:26">
      <c r="A60" t="s">
        <v>1262</v>
      </c>
      <c r="G60" t="s">
        <v>437</v>
      </c>
      <c r="H60">
        <f>ROUND(2*$N$4,2)</f>
        <v>24</v>
      </c>
      <c r="I60" s="29">
        <f>Z539</f>
        <v>43.208133333333336</v>
      </c>
      <c r="J60" s="180">
        <f>H60*I60</f>
        <v>1036.9952000000001</v>
      </c>
      <c r="R60" t="s">
        <v>301</v>
      </c>
      <c r="V60" s="8" t="s">
        <v>300</v>
      </c>
      <c r="W60" s="9">
        <v>1</v>
      </c>
      <c r="X60" s="10">
        <f>W60*8/$T$56</f>
        <v>0.22857142857142856</v>
      </c>
      <c r="Y60" s="12">
        <v>22.66</v>
      </c>
      <c r="Z60" s="12">
        <f t="shared" si="8"/>
        <v>5.1794285714285717</v>
      </c>
    </row>
    <row r="61" spans="1:26">
      <c r="A61" t="s">
        <v>1263</v>
      </c>
      <c r="G61" t="s">
        <v>437</v>
      </c>
      <c r="H61">
        <f>ROUND(3*$N$4,2)</f>
        <v>36</v>
      </c>
      <c r="I61" s="29">
        <f>Z557</f>
        <v>13.786064</v>
      </c>
      <c r="J61" s="180">
        <f>H61*I61</f>
        <v>496.29830399999997</v>
      </c>
      <c r="R61" t="s">
        <v>302</v>
      </c>
      <c r="V61" s="8" t="s">
        <v>300</v>
      </c>
      <c r="W61" s="9">
        <v>3</v>
      </c>
      <c r="X61" s="10">
        <f>W61*8/$T$56</f>
        <v>0.68571428571428572</v>
      </c>
      <c r="Y61" s="12">
        <v>20.51</v>
      </c>
      <c r="Z61" s="12">
        <f>X61*Y61</f>
        <v>14.064000000000002</v>
      </c>
    </row>
    <row r="62" spans="1:26">
      <c r="A62" s="177" t="s">
        <v>245</v>
      </c>
      <c r="G62" s="177"/>
      <c r="H62" s="177"/>
      <c r="I62" s="177"/>
      <c r="J62" s="181"/>
      <c r="Z62" s="6">
        <f>SUM(Z59:Z61)</f>
        <v>25.858285714285714</v>
      </c>
    </row>
    <row r="63" spans="1:26">
      <c r="A63" t="s">
        <v>1264</v>
      </c>
      <c r="G63" t="s">
        <v>166</v>
      </c>
      <c r="H63">
        <f>N4</f>
        <v>12</v>
      </c>
      <c r="I63" s="12">
        <f>Z572</f>
        <v>68.271000000000001</v>
      </c>
      <c r="J63" s="180">
        <f>H63*I63</f>
        <v>819.25199999999995</v>
      </c>
      <c r="R63" s="7" t="s">
        <v>303</v>
      </c>
    </row>
    <row r="64" spans="1:26">
      <c r="A64" t="s">
        <v>1263</v>
      </c>
      <c r="G64" t="s">
        <v>437</v>
      </c>
      <c r="H64">
        <f>ROUND(0.8*$N$4,2)</f>
        <v>9.6</v>
      </c>
      <c r="I64" s="12">
        <f>Z586</f>
        <v>13.786064</v>
      </c>
      <c r="J64" s="180">
        <f>H64*I64</f>
        <v>132.34621439999998</v>
      </c>
      <c r="R64" t="s">
        <v>304</v>
      </c>
      <c r="V64" s="8" t="s">
        <v>305</v>
      </c>
      <c r="W64" s="9"/>
      <c r="X64" s="10">
        <v>1.25</v>
      </c>
      <c r="Y64" s="12">
        <v>2.64</v>
      </c>
      <c r="Z64" s="12">
        <f>X64*Y64</f>
        <v>3.3000000000000003</v>
      </c>
    </row>
    <row r="65" spans="1:26">
      <c r="A65" s="173" t="s">
        <v>251</v>
      </c>
      <c r="G65" s="173"/>
      <c r="H65" s="173"/>
      <c r="I65" s="173"/>
      <c r="J65" s="179"/>
      <c r="R65" t="s">
        <v>306</v>
      </c>
      <c r="V65" s="8" t="s">
        <v>307</v>
      </c>
      <c r="W65" s="9"/>
      <c r="X65" s="10">
        <v>1.8</v>
      </c>
      <c r="Y65">
        <v>14.15</v>
      </c>
      <c r="Z65" s="12">
        <f t="shared" ref="Z65:Z67" si="9">X65*Y65</f>
        <v>25.470000000000002</v>
      </c>
    </row>
    <row r="66" spans="1:26">
      <c r="A66" t="s">
        <v>1265</v>
      </c>
      <c r="G66" t="s">
        <v>158</v>
      </c>
      <c r="H66">
        <v>1</v>
      </c>
      <c r="I66" s="12">
        <f>Z601</f>
        <v>402.0068</v>
      </c>
      <c r="J66" s="180">
        <f>H66*I66</f>
        <v>402.0068</v>
      </c>
      <c r="R66" t="s">
        <v>308</v>
      </c>
      <c r="V66" s="8" t="s">
        <v>158</v>
      </c>
      <c r="W66" s="9"/>
      <c r="X66" s="10">
        <v>0.2</v>
      </c>
      <c r="Y66">
        <v>55</v>
      </c>
      <c r="Z66" s="12">
        <f t="shared" si="9"/>
        <v>11</v>
      </c>
    </row>
    <row r="67" spans="1:26">
      <c r="A67" s="173" t="s">
        <v>255</v>
      </c>
      <c r="G67" s="173"/>
      <c r="H67" s="173"/>
      <c r="I67" s="173"/>
      <c r="J67" s="180"/>
      <c r="R67" t="s">
        <v>309</v>
      </c>
      <c r="V67" s="8" t="s">
        <v>305</v>
      </c>
      <c r="X67" s="10">
        <v>0.06</v>
      </c>
      <c r="Y67">
        <v>10.93</v>
      </c>
      <c r="Z67" s="12">
        <f t="shared" si="9"/>
        <v>0.65579999999999994</v>
      </c>
    </row>
    <row r="68" spans="1:26">
      <c r="A68" t="s">
        <v>1266</v>
      </c>
      <c r="G68" t="s">
        <v>1244</v>
      </c>
      <c r="H68" s="12">
        <f>ROUND(0.02*$N$2,2)</f>
        <v>20</v>
      </c>
      <c r="I68" s="12">
        <f>Z617</f>
        <v>6.9493066666666667</v>
      </c>
      <c r="J68" s="180">
        <f t="shared" ref="J67:J70" si="10">H68*I68</f>
        <v>138.98613333333333</v>
      </c>
      <c r="R68" t="s">
        <v>310</v>
      </c>
      <c r="V68" s="8" t="s">
        <v>305</v>
      </c>
      <c r="X68" s="10">
        <v>7.0999999999999994E-2</v>
      </c>
      <c r="Y68" s="12">
        <v>5.51</v>
      </c>
      <c r="Z68" s="12">
        <f>X68*Y68</f>
        <v>0.39120999999999995</v>
      </c>
    </row>
    <row r="69" spans="1:26">
      <c r="A69" t="s">
        <v>1267</v>
      </c>
      <c r="G69" t="s">
        <v>437</v>
      </c>
      <c r="H69" s="12">
        <f>ROUND(0.0015*$N$2,2)</f>
        <v>1.5</v>
      </c>
      <c r="I69" s="12">
        <f>Z629</f>
        <v>24.086838</v>
      </c>
      <c r="J69" s="180">
        <f t="shared" si="10"/>
        <v>36.130257</v>
      </c>
      <c r="R69" t="s">
        <v>321</v>
      </c>
      <c r="V69" s="8" t="s">
        <v>212</v>
      </c>
      <c r="X69" s="10">
        <v>0.19</v>
      </c>
      <c r="Y69" s="12">
        <v>70.92</v>
      </c>
      <c r="Z69" s="12">
        <f>X69*Y69</f>
        <v>13.4748</v>
      </c>
    </row>
    <row r="70" spans="1:26">
      <c r="A70" t="s">
        <v>1268</v>
      </c>
      <c r="G70" t="s">
        <v>1244</v>
      </c>
      <c r="H70" s="12">
        <f>ROUND(0.003*$N$2,2)</f>
        <v>3</v>
      </c>
      <c r="I70" s="12">
        <f>Z645</f>
        <v>7.6913600000000013</v>
      </c>
      <c r="J70" s="180">
        <f t="shared" si="10"/>
        <v>23.074080000000002</v>
      </c>
      <c r="R70" t="s">
        <v>312</v>
      </c>
      <c r="V70" s="8" t="s">
        <v>307</v>
      </c>
      <c r="X70" s="10">
        <v>0.53</v>
      </c>
      <c r="Y70">
        <v>27.88</v>
      </c>
      <c r="Z70" s="12">
        <f t="shared" ref="Z70:Z73" si="11">X70*Y70</f>
        <v>14.776400000000001</v>
      </c>
    </row>
    <row r="71" spans="1:26">
      <c r="A71" t="s">
        <v>1269</v>
      </c>
      <c r="G71" t="s">
        <v>1244</v>
      </c>
      <c r="H71" s="12">
        <f>ROUND(0.004*$N$2,2)</f>
        <v>4</v>
      </c>
      <c r="I71" s="12">
        <f>Z659</f>
        <v>8.0326400000000007</v>
      </c>
      <c r="J71" s="180">
        <f>H71*I71</f>
        <v>32.130560000000003</v>
      </c>
      <c r="R71" t="s">
        <v>313</v>
      </c>
      <c r="V71" s="8" t="s">
        <v>314</v>
      </c>
      <c r="X71" s="10">
        <v>0.2374</v>
      </c>
      <c r="Y71">
        <v>32.200000000000003</v>
      </c>
      <c r="Z71" s="12">
        <f t="shared" si="11"/>
        <v>7.6442800000000011</v>
      </c>
    </row>
    <row r="72" spans="1:26">
      <c r="A72" s="171" t="s">
        <v>264</v>
      </c>
      <c r="G72" s="171"/>
      <c r="H72" s="171"/>
      <c r="I72" s="171"/>
      <c r="J72" s="178"/>
      <c r="R72" t="s">
        <v>315</v>
      </c>
      <c r="V72" s="8" t="s">
        <v>316</v>
      </c>
      <c r="X72" s="10">
        <v>1.0920000000000001</v>
      </c>
      <c r="Y72" s="12">
        <v>24.52</v>
      </c>
      <c r="Z72" s="12">
        <f t="shared" si="11"/>
        <v>26.775840000000002</v>
      </c>
    </row>
    <row r="73" spans="1:26">
      <c r="A73" t="s">
        <v>266</v>
      </c>
      <c r="I73" s="10"/>
      <c r="J73" s="180"/>
      <c r="R73" t="s">
        <v>317</v>
      </c>
      <c r="V73" s="8" t="s">
        <v>314</v>
      </c>
      <c r="X73" s="10">
        <v>3</v>
      </c>
      <c r="Y73" s="12">
        <v>5.8</v>
      </c>
      <c r="Z73" s="12">
        <f t="shared" si="11"/>
        <v>17.399999999999999</v>
      </c>
    </row>
    <row r="74" spans="1:26">
      <c r="A74" t="s">
        <v>268</v>
      </c>
      <c r="G74" t="s">
        <v>1244</v>
      </c>
      <c r="H74">
        <f>ROUND(0.034*$N$3,2)</f>
        <v>10.199999999999999</v>
      </c>
      <c r="I74" s="10">
        <v>16.07</v>
      </c>
      <c r="J74" s="180">
        <f t="shared" ref="J74:J83" si="12">H74*I74</f>
        <v>163.91399999999999</v>
      </c>
      <c r="L74" s="2"/>
      <c r="V74" s="8"/>
      <c r="X74" s="10"/>
      <c r="Y74" s="12"/>
      <c r="Z74" s="6">
        <f>SUM(Z64:Z73)</f>
        <v>120.88833</v>
      </c>
    </row>
    <row r="75" spans="1:26">
      <c r="A75" t="s">
        <v>270</v>
      </c>
      <c r="G75" t="s">
        <v>1244</v>
      </c>
      <c r="H75">
        <f>ROUND(0.052*$N$3,2)</f>
        <v>15.6</v>
      </c>
      <c r="I75" s="10">
        <v>20.09</v>
      </c>
      <c r="J75" s="180">
        <f t="shared" si="12"/>
        <v>313.404</v>
      </c>
      <c r="L75" s="2"/>
      <c r="R75" s="7" t="s">
        <v>318</v>
      </c>
    </row>
    <row r="76" spans="1:26">
      <c r="A76" t="s">
        <v>272</v>
      </c>
      <c r="G76" t="s">
        <v>1244</v>
      </c>
      <c r="H76">
        <f>ROUND(0.047*$N$3,2)</f>
        <v>14.1</v>
      </c>
      <c r="I76" s="10">
        <v>20.09</v>
      </c>
      <c r="J76" s="180">
        <f t="shared" si="12"/>
        <v>283.26900000000001</v>
      </c>
      <c r="L76" s="2"/>
      <c r="R76" t="s">
        <v>319</v>
      </c>
      <c r="V76" s="8" t="s">
        <v>320</v>
      </c>
      <c r="X76" s="10">
        <v>5</v>
      </c>
      <c r="Y76" s="12">
        <f>Z62</f>
        <v>25.858285714285714</v>
      </c>
      <c r="Z76" s="12">
        <f>X76%*Y76</f>
        <v>1.2929142857142857</v>
      </c>
    </row>
    <row r="77" spans="1:26">
      <c r="A77" t="s">
        <v>274</v>
      </c>
      <c r="G77" t="s">
        <v>1244</v>
      </c>
      <c r="H77">
        <f>ROUND(0.001*$N$3,2)</f>
        <v>0.3</v>
      </c>
      <c r="I77" s="10">
        <v>20.09</v>
      </c>
      <c r="J77" s="180">
        <f t="shared" si="12"/>
        <v>6.0270000000000001</v>
      </c>
      <c r="L77" s="2"/>
      <c r="Q77" s="14"/>
      <c r="R77" s="14"/>
      <c r="S77" s="14"/>
      <c r="T77" s="14"/>
      <c r="U77" s="14"/>
      <c r="V77" s="14"/>
      <c r="W77" s="14"/>
      <c r="X77" s="14"/>
      <c r="Y77" s="14"/>
      <c r="Z77" s="16">
        <f>SUM(Z76)</f>
        <v>1.2929142857142857</v>
      </c>
    </row>
    <row r="78" spans="1:26">
      <c r="A78" t="s">
        <v>276</v>
      </c>
      <c r="G78" t="s">
        <v>1244</v>
      </c>
      <c r="H78">
        <f>ROUND(0.0023*$N$3,2)</f>
        <v>0.69</v>
      </c>
      <c r="I78" s="10">
        <v>20.09</v>
      </c>
      <c r="J78" s="180">
        <f t="shared" si="12"/>
        <v>13.862099999999998</v>
      </c>
      <c r="L78" s="2"/>
      <c r="Z78" s="6"/>
    </row>
    <row r="79" spans="1:26">
      <c r="A79" t="s">
        <v>278</v>
      </c>
      <c r="G79" t="s">
        <v>1244</v>
      </c>
      <c r="H79">
        <f>ROUND(0.0038*$N$3,2)</f>
        <v>1.1399999999999999</v>
      </c>
      <c r="I79" s="10">
        <v>20.09</v>
      </c>
      <c r="J79" s="180">
        <f t="shared" si="12"/>
        <v>22.9026</v>
      </c>
      <c r="L79" s="2"/>
      <c r="Q79" s="2" t="s">
        <v>286</v>
      </c>
      <c r="R79" s="2"/>
      <c r="S79" s="2" t="s">
        <v>148</v>
      </c>
      <c r="T79" s="2"/>
      <c r="U79" s="2"/>
      <c r="V79" s="2"/>
      <c r="W79" s="2"/>
      <c r="X79" s="2"/>
      <c r="Y79" s="2"/>
    </row>
    <row r="80" spans="1:26">
      <c r="A80" t="s">
        <v>280</v>
      </c>
      <c r="G80" t="s">
        <v>1244</v>
      </c>
      <c r="H80">
        <f>ROUND(0.037*$N$3,2)</f>
        <v>11.1</v>
      </c>
      <c r="I80" s="10">
        <v>20.09</v>
      </c>
      <c r="J80" s="180">
        <f t="shared" si="12"/>
        <v>222.999</v>
      </c>
      <c r="L80" s="2"/>
      <c r="Q80" s="2" t="s">
        <v>287</v>
      </c>
      <c r="R80" s="2" t="s">
        <v>288</v>
      </c>
      <c r="S80" s="4" t="s">
        <v>289</v>
      </c>
      <c r="T80" s="5">
        <v>30</v>
      </c>
      <c r="U80" s="4" t="s">
        <v>290</v>
      </c>
      <c r="V80" s="5">
        <f>T80</f>
        <v>30</v>
      </c>
      <c r="W80" s="2" t="s">
        <v>291</v>
      </c>
      <c r="Y80" s="4" t="s">
        <v>158</v>
      </c>
      <c r="Z80" s="6">
        <f>Z86+Z98+Z101</f>
        <v>152.56473</v>
      </c>
    </row>
    <row r="81" spans="1:26">
      <c r="A81" t="s">
        <v>264</v>
      </c>
      <c r="I81" s="10"/>
      <c r="J81" s="180"/>
      <c r="L81" s="2"/>
      <c r="Q81" s="2" t="s">
        <v>292</v>
      </c>
      <c r="R81" s="2" t="s">
        <v>293</v>
      </c>
      <c r="V81" s="4" t="s">
        <v>127</v>
      </c>
      <c r="W81" s="4" t="s">
        <v>294</v>
      </c>
      <c r="X81" s="4" t="s">
        <v>295</v>
      </c>
      <c r="Y81" s="4" t="s">
        <v>296</v>
      </c>
      <c r="Z81" s="4" t="s">
        <v>297</v>
      </c>
    </row>
    <row r="82" spans="1:26">
      <c r="A82" t="s">
        <v>283</v>
      </c>
      <c r="G82" t="s">
        <v>1244</v>
      </c>
      <c r="H82">
        <f>ROUND(0.053*$N$3,2)</f>
        <v>15.9</v>
      </c>
      <c r="I82" s="10">
        <v>54.2</v>
      </c>
      <c r="J82" s="180">
        <f t="shared" si="12"/>
        <v>861.78000000000009</v>
      </c>
      <c r="L82" s="2"/>
      <c r="R82" s="7" t="s">
        <v>298</v>
      </c>
    </row>
    <row r="83" spans="1:26">
      <c r="A83" t="s">
        <v>285</v>
      </c>
      <c r="G83" t="s">
        <v>437</v>
      </c>
      <c r="H83">
        <f>ROUND(0.044*$N$3,2)</f>
        <v>13.2</v>
      </c>
      <c r="I83" s="10">
        <v>40.17</v>
      </c>
      <c r="J83" s="180">
        <f t="shared" si="12"/>
        <v>530.24400000000003</v>
      </c>
      <c r="L83" s="2"/>
      <c r="R83" t="s">
        <v>299</v>
      </c>
      <c r="V83" s="8" t="s">
        <v>300</v>
      </c>
      <c r="W83" s="9">
        <v>1</v>
      </c>
      <c r="X83" s="10">
        <f>W83*8/$T$80</f>
        <v>0.26666666666666666</v>
      </c>
      <c r="Y83" s="12">
        <v>28.94</v>
      </c>
      <c r="Z83" s="12">
        <f t="shared" ref="Z83:Z84" si="13">X83*Y83</f>
        <v>7.7173333333333334</v>
      </c>
    </row>
    <row r="84" spans="1:26">
      <c r="F84" s="10"/>
      <c r="H84" s="12"/>
      <c r="I84" s="12"/>
      <c r="J84" s="180"/>
      <c r="L84" s="2"/>
      <c r="R84" t="s">
        <v>301</v>
      </c>
      <c r="V84" s="8" t="s">
        <v>300</v>
      </c>
      <c r="W84" s="9">
        <v>1</v>
      </c>
      <c r="X84" s="10">
        <f>W84*8/$T$80</f>
        <v>0.26666666666666666</v>
      </c>
      <c r="Y84" s="12">
        <v>22.66</v>
      </c>
      <c r="Z84" s="12">
        <f t="shared" si="13"/>
        <v>6.0426666666666664</v>
      </c>
    </row>
    <row r="85" spans="1:26">
      <c r="F85" s="10"/>
      <c r="H85" s="12"/>
      <c r="I85" s="12"/>
      <c r="J85" s="180"/>
      <c r="L85" s="2"/>
      <c r="R85" t="s">
        <v>302</v>
      </c>
      <c r="V85" s="8" t="s">
        <v>300</v>
      </c>
      <c r="W85" s="9">
        <v>3</v>
      </c>
      <c r="X85" s="10">
        <f>W85*8/$T$80</f>
        <v>0.8</v>
      </c>
      <c r="Y85" s="12">
        <v>20.51</v>
      </c>
      <c r="Z85" s="12">
        <f>X85*Y85</f>
        <v>16.408000000000001</v>
      </c>
    </row>
    <row r="86" spans="1:26">
      <c r="F86" s="10"/>
      <c r="H86" s="12"/>
      <c r="I86" s="12"/>
      <c r="J86" s="180"/>
      <c r="L86" s="2"/>
      <c r="Z86" s="6">
        <f>SUM(Z83:Z85)</f>
        <v>30.167999999999999</v>
      </c>
    </row>
    <row r="87" spans="1:26">
      <c r="F87" s="10"/>
      <c r="H87" s="12"/>
      <c r="I87" s="12"/>
      <c r="J87" s="180"/>
      <c r="L87" s="2"/>
      <c r="R87" s="7" t="s">
        <v>303</v>
      </c>
    </row>
    <row r="88" spans="1:26">
      <c r="F88" s="10"/>
      <c r="H88" s="12"/>
      <c r="I88" s="12"/>
      <c r="J88" s="180"/>
      <c r="L88" s="2"/>
      <c r="R88" t="s">
        <v>304</v>
      </c>
      <c r="V88" s="8" t="s">
        <v>305</v>
      </c>
      <c r="W88" s="9"/>
      <c r="X88" s="10">
        <v>1.25</v>
      </c>
      <c r="Y88" s="12">
        <v>2.64</v>
      </c>
      <c r="Z88" s="12">
        <f>X88*Y88</f>
        <v>3.3000000000000003</v>
      </c>
    </row>
    <row r="89" spans="1:26">
      <c r="F89" s="10"/>
      <c r="H89" s="12"/>
      <c r="I89" s="12"/>
      <c r="J89" s="180"/>
      <c r="L89" s="2"/>
      <c r="R89" t="s">
        <v>306</v>
      </c>
      <c r="V89" s="8" t="s">
        <v>307</v>
      </c>
      <c r="W89" s="9"/>
      <c r="X89" s="10">
        <v>1.8</v>
      </c>
      <c r="Y89">
        <v>14.15</v>
      </c>
      <c r="Z89" s="12">
        <f t="shared" ref="Z89:Z91" si="14">X89*Y89</f>
        <v>25.470000000000002</v>
      </c>
    </row>
    <row r="90" spans="1:26">
      <c r="F90" s="10"/>
      <c r="H90" s="12"/>
      <c r="I90" s="12"/>
      <c r="J90" s="180"/>
      <c r="L90" s="2"/>
      <c r="R90" t="s">
        <v>308</v>
      </c>
      <c r="V90" s="8" t="s">
        <v>158</v>
      </c>
      <c r="W90" s="9"/>
      <c r="X90" s="10">
        <v>0.2</v>
      </c>
      <c r="Y90">
        <v>55</v>
      </c>
      <c r="Z90" s="12">
        <f t="shared" si="14"/>
        <v>11</v>
      </c>
    </row>
    <row r="91" spans="1:26">
      <c r="F91" s="10"/>
      <c r="H91" s="12"/>
      <c r="I91" s="12"/>
      <c r="J91" s="180"/>
      <c r="L91" s="2"/>
      <c r="R91" t="s">
        <v>309</v>
      </c>
      <c r="V91" s="8" t="s">
        <v>305</v>
      </c>
      <c r="X91" s="10">
        <v>0.06</v>
      </c>
      <c r="Y91">
        <v>10.93</v>
      </c>
      <c r="Z91" s="12">
        <f t="shared" si="14"/>
        <v>0.65579999999999994</v>
      </c>
    </row>
    <row r="92" spans="1:26">
      <c r="F92" s="10"/>
      <c r="H92" s="12"/>
      <c r="I92" s="12"/>
      <c r="J92" s="180"/>
      <c r="L92" s="2"/>
      <c r="R92" t="s">
        <v>310</v>
      </c>
      <c r="V92" s="8" t="s">
        <v>305</v>
      </c>
      <c r="X92" s="10">
        <v>7.0999999999999994E-2</v>
      </c>
      <c r="Y92" s="12">
        <v>5.51</v>
      </c>
      <c r="Z92" s="12">
        <f>X92*Y92</f>
        <v>0.39120999999999995</v>
      </c>
    </row>
    <row r="93" spans="1:26">
      <c r="F93" s="10"/>
      <c r="H93" s="12"/>
      <c r="I93" s="12"/>
      <c r="J93" s="180"/>
      <c r="L93" s="2"/>
      <c r="R93" t="s">
        <v>321</v>
      </c>
      <c r="V93" s="8" t="s">
        <v>212</v>
      </c>
      <c r="X93" s="10">
        <v>0.19</v>
      </c>
      <c r="Y93" s="12">
        <v>70.92</v>
      </c>
      <c r="Z93" s="12">
        <f>X93*Y93</f>
        <v>13.4748</v>
      </c>
    </row>
    <row r="94" spans="1:26">
      <c r="F94" s="10"/>
      <c r="H94" s="12"/>
      <c r="I94" s="12"/>
      <c r="J94" s="180"/>
      <c r="L94" s="2"/>
      <c r="R94" t="s">
        <v>312</v>
      </c>
      <c r="V94" s="8" t="s">
        <v>307</v>
      </c>
      <c r="X94" s="10">
        <v>0.53</v>
      </c>
      <c r="Y94">
        <v>27.88</v>
      </c>
      <c r="Z94" s="12">
        <f t="shared" ref="Z94:Z97" si="15">X94*Y94</f>
        <v>14.776400000000001</v>
      </c>
    </row>
    <row r="95" spans="1:26">
      <c r="A95" s="173"/>
      <c r="F95" s="10"/>
      <c r="G95" s="173"/>
      <c r="H95" s="285"/>
      <c r="I95" s="173"/>
      <c r="J95" s="179"/>
      <c r="R95" t="s">
        <v>313</v>
      </c>
      <c r="V95" s="8" t="s">
        <v>314</v>
      </c>
      <c r="X95" s="10">
        <v>0.2374</v>
      </c>
      <c r="Y95">
        <v>32.200000000000003</v>
      </c>
      <c r="Z95" s="12">
        <f t="shared" si="15"/>
        <v>7.6442800000000011</v>
      </c>
    </row>
    <row r="96" spans="1:26">
      <c r="F96" s="10"/>
      <c r="H96" s="12"/>
      <c r="I96" s="12"/>
      <c r="J96" s="180"/>
      <c r="R96" t="s">
        <v>315</v>
      </c>
      <c r="V96" s="8" t="s">
        <v>316</v>
      </c>
      <c r="X96" s="10">
        <v>1.0920000000000001</v>
      </c>
      <c r="Y96" s="12">
        <v>24.52</v>
      </c>
      <c r="Z96" s="12">
        <f t="shared" si="15"/>
        <v>26.775840000000002</v>
      </c>
    </row>
    <row r="97" spans="6:26">
      <c r="F97" s="10"/>
      <c r="H97" s="12"/>
      <c r="I97" s="12"/>
      <c r="J97" s="180"/>
      <c r="R97" t="s">
        <v>317</v>
      </c>
      <c r="V97" s="8" t="s">
        <v>314</v>
      </c>
      <c r="X97" s="10">
        <v>3</v>
      </c>
      <c r="Y97" s="12">
        <v>5.8</v>
      </c>
      <c r="Z97" s="12">
        <f t="shared" si="15"/>
        <v>17.399999999999999</v>
      </c>
    </row>
    <row r="98" spans="6:26">
      <c r="F98" s="10"/>
      <c r="H98" s="12"/>
      <c r="I98" s="12"/>
      <c r="J98" s="180"/>
      <c r="M98" s="2"/>
      <c r="V98" s="8"/>
      <c r="X98" s="10"/>
      <c r="Y98" s="12"/>
      <c r="Z98" s="6">
        <f>SUM(Z88:Z97)</f>
        <v>120.88833</v>
      </c>
    </row>
    <row r="99" spans="6:26">
      <c r="F99" s="10"/>
      <c r="H99" s="12"/>
      <c r="I99" s="12"/>
      <c r="J99" s="180"/>
      <c r="M99" s="2"/>
      <c r="R99" s="7" t="s">
        <v>318</v>
      </c>
    </row>
    <row r="100" spans="6:26">
      <c r="F100" s="10"/>
      <c r="H100" s="12"/>
      <c r="I100" s="12"/>
      <c r="J100" s="180"/>
      <c r="M100" s="2"/>
      <c r="R100" t="s">
        <v>319</v>
      </c>
      <c r="V100" s="8" t="s">
        <v>320</v>
      </c>
      <c r="X100" s="10">
        <v>5</v>
      </c>
      <c r="Y100" s="12">
        <f>Z86</f>
        <v>30.167999999999999</v>
      </c>
      <c r="Z100" s="12">
        <f>X100%*Y100</f>
        <v>1.5084</v>
      </c>
    </row>
    <row r="101" spans="6:26">
      <c r="F101" s="10"/>
      <c r="H101" s="12"/>
      <c r="I101" s="12"/>
      <c r="J101" s="180"/>
      <c r="M101" s="2"/>
      <c r="Q101" s="14"/>
      <c r="R101" s="14"/>
      <c r="S101" s="14"/>
      <c r="T101" s="14"/>
      <c r="U101" s="14"/>
      <c r="V101" s="14"/>
      <c r="W101" s="14"/>
      <c r="X101" s="14"/>
      <c r="Y101" s="14"/>
      <c r="Z101" s="16">
        <f>SUM(Z100)</f>
        <v>1.5084</v>
      </c>
    </row>
    <row r="102" spans="6:26">
      <c r="F102" s="10"/>
      <c r="H102" s="12"/>
      <c r="I102" s="12"/>
      <c r="J102" s="180"/>
      <c r="M102" s="2"/>
    </row>
    <row r="103" spans="6:26">
      <c r="F103" s="10"/>
      <c r="H103" s="12"/>
      <c r="I103" s="12"/>
      <c r="J103" s="180"/>
      <c r="M103" s="2"/>
      <c r="Q103" s="2" t="s">
        <v>286</v>
      </c>
      <c r="R103" s="2"/>
      <c r="S103" s="2" t="s">
        <v>150</v>
      </c>
      <c r="T103" s="2"/>
      <c r="U103" s="2"/>
      <c r="V103" s="2"/>
      <c r="W103" s="2"/>
      <c r="X103" s="2"/>
      <c r="Y103" s="2"/>
    </row>
    <row r="104" spans="6:26">
      <c r="F104" s="10"/>
      <c r="H104" s="12"/>
      <c r="I104" s="12"/>
      <c r="J104" s="180"/>
      <c r="M104" s="2"/>
      <c r="Q104" s="2" t="s">
        <v>287</v>
      </c>
      <c r="R104" s="2" t="s">
        <v>288</v>
      </c>
      <c r="S104" s="4" t="s">
        <v>289</v>
      </c>
      <c r="T104" s="5">
        <v>32</v>
      </c>
      <c r="U104" s="4" t="s">
        <v>290</v>
      </c>
      <c r="V104" s="5">
        <f>T104</f>
        <v>32</v>
      </c>
      <c r="W104" s="2" t="s">
        <v>291</v>
      </c>
      <c r="Y104" s="4" t="s">
        <v>158</v>
      </c>
      <c r="Z104" s="6">
        <f>Z110+Z122+Z125</f>
        <v>206.19276500000001</v>
      </c>
    </row>
    <row r="105" spans="6:26">
      <c r="F105" s="10"/>
      <c r="H105" s="12"/>
      <c r="I105" s="12"/>
      <c r="J105" s="180"/>
      <c r="M105" s="2"/>
      <c r="N105" s="12"/>
      <c r="Q105" s="2" t="s">
        <v>292</v>
      </c>
      <c r="R105" s="2" t="s">
        <v>293</v>
      </c>
      <c r="V105" s="4" t="s">
        <v>127</v>
      </c>
      <c r="W105" s="4" t="s">
        <v>294</v>
      </c>
      <c r="X105" s="4" t="s">
        <v>295</v>
      </c>
      <c r="Y105" s="4" t="s">
        <v>296</v>
      </c>
      <c r="Z105" s="4" t="s">
        <v>297</v>
      </c>
    </row>
    <row r="106" spans="6:26">
      <c r="F106" s="10"/>
      <c r="H106" s="12"/>
      <c r="I106" s="12"/>
      <c r="J106" s="180"/>
      <c r="M106" s="2"/>
      <c r="R106" s="7" t="s">
        <v>298</v>
      </c>
    </row>
    <row r="107" spans="6:26">
      <c r="F107" s="10"/>
      <c r="H107" s="12"/>
      <c r="I107" s="12"/>
      <c r="J107" s="180"/>
      <c r="M107" s="2"/>
      <c r="R107" t="s">
        <v>299</v>
      </c>
      <c r="V107" s="8" t="s">
        <v>300</v>
      </c>
      <c r="W107" s="9">
        <v>1</v>
      </c>
      <c r="X107" s="10">
        <f>W107*8/$T$104</f>
        <v>0.25</v>
      </c>
      <c r="Y107" s="12">
        <v>28.94</v>
      </c>
      <c r="Z107" s="12">
        <f t="shared" ref="Z107:Z108" si="16">X107*Y107</f>
        <v>7.2350000000000003</v>
      </c>
    </row>
    <row r="108" spans="6:26">
      <c r="F108" s="10"/>
      <c r="H108" s="12"/>
      <c r="I108" s="12"/>
      <c r="J108" s="180"/>
      <c r="M108" s="2"/>
      <c r="R108" t="s">
        <v>301</v>
      </c>
      <c r="V108" s="8" t="s">
        <v>300</v>
      </c>
      <c r="W108" s="9">
        <v>1</v>
      </c>
      <c r="X108" s="10">
        <f>W108*8/$T$104</f>
        <v>0.25</v>
      </c>
      <c r="Y108" s="12">
        <v>22.66</v>
      </c>
      <c r="Z108" s="12">
        <f t="shared" si="16"/>
        <v>5.665</v>
      </c>
    </row>
    <row r="109" spans="6:26">
      <c r="F109" s="10"/>
      <c r="H109" s="12"/>
      <c r="I109" s="12"/>
      <c r="J109" s="180"/>
      <c r="M109" s="2"/>
      <c r="R109" t="s">
        <v>302</v>
      </c>
      <c r="V109" s="8" t="s">
        <v>300</v>
      </c>
      <c r="W109" s="9">
        <v>3</v>
      </c>
      <c r="X109" s="10">
        <f>W109*8/$T$104</f>
        <v>0.75</v>
      </c>
      <c r="Y109" s="12">
        <v>20.51</v>
      </c>
      <c r="Z109" s="12">
        <f>X109*Y109</f>
        <v>15.3825</v>
      </c>
    </row>
    <row r="110" spans="6:26">
      <c r="F110" s="10"/>
      <c r="H110" s="12"/>
      <c r="I110" s="12"/>
      <c r="J110" s="180"/>
      <c r="M110" s="2"/>
      <c r="Z110" s="6">
        <f>SUM(Z107:Z109)</f>
        <v>28.282499999999999</v>
      </c>
    </row>
    <row r="111" spans="6:26">
      <c r="F111" s="10"/>
      <c r="I111" s="12"/>
      <c r="J111" s="180"/>
      <c r="M111" s="2"/>
      <c r="R111" s="7" t="s">
        <v>303</v>
      </c>
    </row>
    <row r="112" spans="6:26">
      <c r="M112" s="2"/>
      <c r="R112" t="s">
        <v>304</v>
      </c>
      <c r="V112" s="8" t="s">
        <v>305</v>
      </c>
      <c r="W112" s="9"/>
      <c r="X112" s="10">
        <v>1.25</v>
      </c>
      <c r="Y112" s="12">
        <v>2.64</v>
      </c>
      <c r="Z112" s="12">
        <f>X112*Y112</f>
        <v>3.3000000000000003</v>
      </c>
    </row>
    <row r="113" spans="17:29">
      <c r="R113" t="s">
        <v>306</v>
      </c>
      <c r="V113" s="8" t="s">
        <v>307</v>
      </c>
      <c r="W113" s="9"/>
      <c r="X113" s="10">
        <v>1.8</v>
      </c>
      <c r="Y113">
        <v>14.15</v>
      </c>
      <c r="Z113" s="12">
        <f t="shared" ref="Z113:Z115" si="17">X113*Y113</f>
        <v>25.470000000000002</v>
      </c>
    </row>
    <row r="114" spans="17:29">
      <c r="R114" t="s">
        <v>308</v>
      </c>
      <c r="V114" s="8" t="s">
        <v>158</v>
      </c>
      <c r="W114" s="9"/>
      <c r="X114" s="10">
        <v>0.2</v>
      </c>
      <c r="Y114">
        <v>55</v>
      </c>
      <c r="Z114" s="12">
        <f t="shared" si="17"/>
        <v>11</v>
      </c>
    </row>
    <row r="115" spans="17:29">
      <c r="R115" t="s">
        <v>309</v>
      </c>
      <c r="V115" s="8" t="s">
        <v>305</v>
      </c>
      <c r="X115" s="10">
        <v>0.12</v>
      </c>
      <c r="Y115">
        <v>10.93</v>
      </c>
      <c r="Z115" s="12">
        <f t="shared" si="17"/>
        <v>1.3115999999999999</v>
      </c>
    </row>
    <row r="116" spans="17:29">
      <c r="R116" t="s">
        <v>310</v>
      </c>
      <c r="V116" s="8" t="s">
        <v>305</v>
      </c>
      <c r="X116" s="10">
        <v>0.05</v>
      </c>
      <c r="Y116" s="12">
        <v>5.51</v>
      </c>
      <c r="Z116" s="12">
        <f>X116*Y116</f>
        <v>0.27550000000000002</v>
      </c>
    </row>
    <row r="117" spans="17:29">
      <c r="R117" t="s">
        <v>322</v>
      </c>
      <c r="V117" s="8" t="s">
        <v>158</v>
      </c>
      <c r="X117">
        <v>0.04</v>
      </c>
      <c r="Y117">
        <v>1567.8</v>
      </c>
      <c r="Z117" s="12">
        <f>X117*Y117</f>
        <v>62.711999999999996</v>
      </c>
    </row>
    <row r="118" spans="17:29">
      <c r="R118" t="s">
        <v>321</v>
      </c>
      <c r="V118" s="8" t="s">
        <v>212</v>
      </c>
      <c r="X118" s="10">
        <v>0.19</v>
      </c>
      <c r="Y118" s="12">
        <v>70.92</v>
      </c>
      <c r="Z118" s="12">
        <f>X118*Y118</f>
        <v>13.4748</v>
      </c>
      <c r="AC118" s="10"/>
    </row>
    <row r="119" spans="17:29">
      <c r="R119" t="s">
        <v>312</v>
      </c>
      <c r="V119" s="8" t="s">
        <v>307</v>
      </c>
      <c r="X119" s="10">
        <v>0.53</v>
      </c>
      <c r="Y119">
        <v>27.88</v>
      </c>
      <c r="Z119" s="12">
        <f>X119*Y119</f>
        <v>14.776400000000001</v>
      </c>
    </row>
    <row r="120" spans="17:29">
      <c r="R120" t="s">
        <v>315</v>
      </c>
      <c r="V120" s="8" t="s">
        <v>316</v>
      </c>
      <c r="X120" s="10">
        <v>1.0920000000000001</v>
      </c>
      <c r="Y120" s="12">
        <v>24.52</v>
      </c>
      <c r="Z120" s="12">
        <f t="shared" ref="Z120:Z121" si="18">X120*Y120</f>
        <v>26.775840000000002</v>
      </c>
    </row>
    <row r="121" spans="17:29">
      <c r="R121" t="s">
        <v>317</v>
      </c>
      <c r="V121" s="8" t="s">
        <v>314</v>
      </c>
      <c r="X121" s="10">
        <v>3</v>
      </c>
      <c r="Y121" s="12">
        <v>5.8</v>
      </c>
      <c r="Z121" s="12">
        <f t="shared" si="18"/>
        <v>17.399999999999999</v>
      </c>
    </row>
    <row r="122" spans="17:29">
      <c r="V122" s="8"/>
      <c r="X122" s="10"/>
      <c r="Y122" s="12"/>
      <c r="Z122" s="6">
        <f>SUM(Z112:Z121)</f>
        <v>176.49614</v>
      </c>
    </row>
    <row r="123" spans="17:29">
      <c r="R123" s="7" t="s">
        <v>318</v>
      </c>
    </row>
    <row r="124" spans="17:29">
      <c r="R124" t="s">
        <v>319</v>
      </c>
      <c r="V124" s="8" t="s">
        <v>320</v>
      </c>
      <c r="X124" s="10">
        <v>5</v>
      </c>
      <c r="Y124" s="12">
        <f>Z110</f>
        <v>28.282499999999999</v>
      </c>
      <c r="Z124" s="12">
        <f>X124%*Y124</f>
        <v>1.4141250000000001</v>
      </c>
    </row>
    <row r="125" spans="17:29">
      <c r="Q125" s="14"/>
      <c r="R125" s="14"/>
      <c r="S125" s="14"/>
      <c r="T125" s="14"/>
      <c r="U125" s="14"/>
      <c r="V125" s="14"/>
      <c r="W125" s="14"/>
      <c r="X125" s="14"/>
      <c r="Y125" s="14"/>
      <c r="Z125" s="16">
        <f>SUM(Z124)</f>
        <v>1.4141250000000001</v>
      </c>
    </row>
    <row r="127" spans="17:29">
      <c r="Q127" s="2" t="s">
        <v>286</v>
      </c>
      <c r="R127" s="2"/>
      <c r="S127" s="2" t="s">
        <v>152</v>
      </c>
      <c r="T127" s="2"/>
      <c r="U127" s="2"/>
      <c r="V127" s="2"/>
      <c r="W127" s="2"/>
      <c r="X127" s="2"/>
      <c r="Y127" s="2"/>
    </row>
    <row r="128" spans="17:29">
      <c r="Q128" s="2" t="s">
        <v>287</v>
      </c>
      <c r="R128" s="2" t="s">
        <v>323</v>
      </c>
      <c r="S128" s="4" t="s">
        <v>289</v>
      </c>
      <c r="T128" s="5">
        <v>30</v>
      </c>
      <c r="U128" s="4" t="s">
        <v>290</v>
      </c>
      <c r="V128" s="5">
        <f>T128</f>
        <v>30</v>
      </c>
      <c r="W128" s="2" t="s">
        <v>291</v>
      </c>
      <c r="Y128" s="4" t="s">
        <v>153</v>
      </c>
      <c r="Z128" s="6">
        <f>Z133+Z138+Z141</f>
        <v>43.811360000000001</v>
      </c>
    </row>
    <row r="129" spans="17:26">
      <c r="Q129" s="2" t="s">
        <v>292</v>
      </c>
      <c r="R129" s="2" t="s">
        <v>293</v>
      </c>
      <c r="V129" s="4" t="s">
        <v>127</v>
      </c>
      <c r="W129" s="4" t="s">
        <v>294</v>
      </c>
      <c r="X129" s="4" t="s">
        <v>295</v>
      </c>
      <c r="Y129" s="4" t="s">
        <v>296</v>
      </c>
      <c r="Z129" s="4" t="s">
        <v>297</v>
      </c>
    </row>
    <row r="130" spans="17:26">
      <c r="R130" s="7" t="s">
        <v>298</v>
      </c>
    </row>
    <row r="131" spans="17:26">
      <c r="R131" t="s">
        <v>301</v>
      </c>
      <c r="V131" s="8" t="s">
        <v>300</v>
      </c>
      <c r="W131" s="9">
        <v>1</v>
      </c>
      <c r="X131" s="10">
        <f>W131*8/$T$128</f>
        <v>0.26666666666666666</v>
      </c>
      <c r="Y131" s="12">
        <v>22.66</v>
      </c>
      <c r="Z131" s="12">
        <f>X131*Y131</f>
        <v>6.0426666666666664</v>
      </c>
    </row>
    <row r="132" spans="17:26">
      <c r="R132" t="s">
        <v>302</v>
      </c>
      <c r="V132" s="8" t="s">
        <v>300</v>
      </c>
      <c r="W132" s="9">
        <v>1</v>
      </c>
      <c r="X132" s="10">
        <f>W132*8/$T$128</f>
        <v>0.26666666666666666</v>
      </c>
      <c r="Y132" s="12">
        <v>20.51</v>
      </c>
      <c r="Z132" s="12">
        <f>X132*Y132</f>
        <v>5.469333333333334</v>
      </c>
    </row>
    <row r="133" spans="17:26">
      <c r="Z133" s="6">
        <f>SUM(Z131:Z132)</f>
        <v>11.512</v>
      </c>
    </row>
    <row r="134" spans="17:26">
      <c r="R134" s="7" t="s">
        <v>303</v>
      </c>
    </row>
    <row r="135" spans="17:26">
      <c r="R135" t="s">
        <v>324</v>
      </c>
      <c r="V135" s="8" t="s">
        <v>325</v>
      </c>
      <c r="W135" s="9"/>
      <c r="X135" s="10">
        <v>1</v>
      </c>
      <c r="Y135" s="12">
        <v>8.5</v>
      </c>
      <c r="Z135" s="12">
        <f>X135*Y135</f>
        <v>8.5</v>
      </c>
    </row>
    <row r="136" spans="17:26">
      <c r="R136" t="s">
        <v>326</v>
      </c>
      <c r="V136" s="8" t="s">
        <v>305</v>
      </c>
      <c r="W136" s="9"/>
      <c r="X136" s="10">
        <v>0.05</v>
      </c>
      <c r="Y136" s="12">
        <v>5.08</v>
      </c>
      <c r="Z136" s="12">
        <f>X136*Y136</f>
        <v>0.254</v>
      </c>
    </row>
    <row r="137" spans="17:26">
      <c r="R137" t="s">
        <v>317</v>
      </c>
      <c r="V137" s="8" t="s">
        <v>314</v>
      </c>
      <c r="X137" s="10">
        <v>4</v>
      </c>
      <c r="Y137" s="12">
        <v>5.8</v>
      </c>
      <c r="Z137" s="12">
        <f>X137*Y137</f>
        <v>23.2</v>
      </c>
    </row>
    <row r="138" spans="17:26">
      <c r="Z138" s="6">
        <f>SUM(Z135:Z137)</f>
        <v>31.954000000000001</v>
      </c>
    </row>
    <row r="139" spans="17:26">
      <c r="R139" s="7" t="s">
        <v>327</v>
      </c>
    </row>
    <row r="140" spans="17:26">
      <c r="R140" t="s">
        <v>319</v>
      </c>
      <c r="V140" s="8" t="s">
        <v>320</v>
      </c>
      <c r="X140" s="10">
        <v>3</v>
      </c>
      <c r="Y140" s="12">
        <f>Z133</f>
        <v>11.512</v>
      </c>
      <c r="Z140" s="12">
        <f>X140%*Y140</f>
        <v>0.34536</v>
      </c>
    </row>
    <row r="141" spans="17:26">
      <c r="Q141" s="14"/>
      <c r="R141" s="14"/>
      <c r="S141" s="14"/>
      <c r="T141" s="14"/>
      <c r="U141" s="14"/>
      <c r="V141" s="44"/>
      <c r="W141" s="45"/>
      <c r="X141" s="46"/>
      <c r="Y141" s="104"/>
      <c r="Z141" s="16">
        <f>SUM(Z140)</f>
        <v>0.34536</v>
      </c>
    </row>
    <row r="143" spans="17:26">
      <c r="Q143" s="2" t="s">
        <v>286</v>
      </c>
      <c r="R143" s="2"/>
      <c r="S143" s="2" t="s">
        <v>155</v>
      </c>
      <c r="T143" s="2"/>
      <c r="U143" s="2"/>
      <c r="V143" s="2"/>
      <c r="W143" s="2"/>
      <c r="X143" s="2"/>
      <c r="Y143" s="2"/>
    </row>
    <row r="144" spans="17:26">
      <c r="Q144" s="2" t="s">
        <v>287</v>
      </c>
      <c r="R144" s="2" t="s">
        <v>288</v>
      </c>
      <c r="S144" s="4" t="s">
        <v>289</v>
      </c>
      <c r="T144" s="5">
        <v>20</v>
      </c>
      <c r="U144" s="4" t="s">
        <v>290</v>
      </c>
      <c r="V144" s="5">
        <f>T144</f>
        <v>20</v>
      </c>
      <c r="W144" s="2" t="s">
        <v>291</v>
      </c>
      <c r="Y144" s="4" t="s">
        <v>158</v>
      </c>
      <c r="Z144" s="6">
        <f>Z149+Z168+Z170</f>
        <v>343.16158999999999</v>
      </c>
    </row>
    <row r="145" spans="17:26">
      <c r="Q145" s="2" t="s">
        <v>292</v>
      </c>
      <c r="R145" s="2" t="s">
        <v>293</v>
      </c>
      <c r="V145" s="4" t="s">
        <v>127</v>
      </c>
      <c r="W145" s="4" t="s">
        <v>294</v>
      </c>
      <c r="X145" s="4" t="s">
        <v>295</v>
      </c>
      <c r="Y145" s="4" t="s">
        <v>296</v>
      </c>
      <c r="Z145" s="4" t="s">
        <v>297</v>
      </c>
    </row>
    <row r="146" spans="17:26">
      <c r="R146" s="7" t="s">
        <v>298</v>
      </c>
    </row>
    <row r="147" spans="17:26">
      <c r="R147" t="s">
        <v>299</v>
      </c>
      <c r="V147" s="8" t="s">
        <v>300</v>
      </c>
      <c r="W147" s="9">
        <v>1</v>
      </c>
      <c r="X147" s="10">
        <f>W147*8/$T$144</f>
        <v>0.4</v>
      </c>
      <c r="Y147" s="12">
        <v>28.94</v>
      </c>
      <c r="Z147" s="12">
        <f t="shared" ref="Z147" si="19">X147*Y147</f>
        <v>11.576000000000001</v>
      </c>
    </row>
    <row r="148" spans="17:26">
      <c r="R148" t="s">
        <v>302</v>
      </c>
      <c r="V148" s="8" t="s">
        <v>300</v>
      </c>
      <c r="W148" s="9">
        <v>2</v>
      </c>
      <c r="X148" s="10">
        <f>W148*8/$T$144</f>
        <v>0.8</v>
      </c>
      <c r="Y148" s="12">
        <v>20.51</v>
      </c>
      <c r="Z148" s="12">
        <f>X148*Y148</f>
        <v>16.408000000000001</v>
      </c>
    </row>
    <row r="149" spans="17:26">
      <c r="Z149" s="6">
        <f>SUM(Z147:Z148)</f>
        <v>27.984000000000002</v>
      </c>
    </row>
    <row r="150" spans="17:26">
      <c r="R150" s="7" t="s">
        <v>303</v>
      </c>
    </row>
    <row r="151" spans="17:26">
      <c r="R151" t="s">
        <v>304</v>
      </c>
      <c r="V151" s="8" t="s">
        <v>305</v>
      </c>
      <c r="W151" s="9"/>
      <c r="X151" s="10">
        <v>1.25</v>
      </c>
      <c r="Y151" s="12">
        <v>2.64</v>
      </c>
      <c r="Z151" s="12">
        <f>X151*Y151</f>
        <v>3.3000000000000003</v>
      </c>
    </row>
    <row r="152" spans="17:26">
      <c r="R152" t="s">
        <v>306</v>
      </c>
      <c r="V152" s="8" t="s">
        <v>307</v>
      </c>
      <c r="W152" s="9"/>
      <c r="X152" s="10">
        <v>0.85</v>
      </c>
      <c r="Y152">
        <v>14.15</v>
      </c>
      <c r="Z152" s="12">
        <f t="shared" ref="Z152:Z154" si="20">X152*Y152</f>
        <v>12.0275</v>
      </c>
    </row>
    <row r="153" spans="17:26">
      <c r="R153" t="s">
        <v>308</v>
      </c>
      <c r="V153" s="8" t="s">
        <v>158</v>
      </c>
      <c r="W153" s="9"/>
      <c r="X153" s="10">
        <v>0.2</v>
      </c>
      <c r="Y153">
        <v>55</v>
      </c>
      <c r="Z153" s="12">
        <f t="shared" si="20"/>
        <v>11</v>
      </c>
    </row>
    <row r="154" spans="17:26">
      <c r="R154" t="s">
        <v>309</v>
      </c>
      <c r="V154" s="8" t="s">
        <v>305</v>
      </c>
      <c r="X154" s="10">
        <v>0.04</v>
      </c>
      <c r="Y154">
        <v>10.93</v>
      </c>
      <c r="Z154" s="12">
        <f t="shared" si="20"/>
        <v>0.43719999999999998</v>
      </c>
    </row>
    <row r="155" spans="17:26">
      <c r="R155" t="s">
        <v>310</v>
      </c>
      <c r="V155" s="8" t="s">
        <v>305</v>
      </c>
      <c r="X155" s="10">
        <v>7.0999999999999994E-2</v>
      </c>
      <c r="Y155" s="12">
        <v>5.51</v>
      </c>
      <c r="Z155" s="12">
        <f>X155*Y155</f>
        <v>0.39120999999999995</v>
      </c>
    </row>
    <row r="156" spans="17:26">
      <c r="R156" t="s">
        <v>321</v>
      </c>
      <c r="V156" s="8" t="s">
        <v>212</v>
      </c>
      <c r="X156" s="10">
        <v>0.19</v>
      </c>
      <c r="Y156" s="12">
        <v>70.92</v>
      </c>
      <c r="Z156" s="12">
        <f>X156*Y156</f>
        <v>13.4748</v>
      </c>
    </row>
    <row r="157" spans="17:26">
      <c r="R157" t="s">
        <v>312</v>
      </c>
      <c r="V157" s="8" t="s">
        <v>307</v>
      </c>
      <c r="X157" s="10">
        <v>0.53</v>
      </c>
      <c r="Y157">
        <v>27.88</v>
      </c>
      <c r="Z157" s="12">
        <f t="shared" ref="Z157:Z160" si="21">X157*Y157</f>
        <v>14.776400000000001</v>
      </c>
    </row>
    <row r="158" spans="17:26">
      <c r="R158" t="s">
        <v>313</v>
      </c>
      <c r="V158" s="8" t="s">
        <v>314</v>
      </c>
      <c r="X158" s="10">
        <v>0.2374</v>
      </c>
      <c r="Y158">
        <v>32.200000000000003</v>
      </c>
      <c r="Z158" s="12">
        <f t="shared" si="21"/>
        <v>7.6442800000000011</v>
      </c>
    </row>
    <row r="159" spans="17:26">
      <c r="R159" t="s">
        <v>315</v>
      </c>
      <c r="V159" s="8" t="s">
        <v>316</v>
      </c>
      <c r="X159" s="10">
        <v>0.5</v>
      </c>
      <c r="Y159" s="12">
        <v>24.52</v>
      </c>
      <c r="Z159" s="12">
        <f t="shared" si="21"/>
        <v>12.26</v>
      </c>
    </row>
    <row r="160" spans="17:26">
      <c r="R160" t="s">
        <v>317</v>
      </c>
      <c r="V160" s="8" t="s">
        <v>314</v>
      </c>
      <c r="X160" s="10">
        <v>3</v>
      </c>
      <c r="Y160" s="12">
        <v>5.8</v>
      </c>
      <c r="Z160" s="12">
        <f t="shared" si="21"/>
        <v>17.399999999999999</v>
      </c>
    </row>
    <row r="161" spans="17:26">
      <c r="R161" t="s">
        <v>328</v>
      </c>
      <c r="V161" s="8" t="s">
        <v>158</v>
      </c>
      <c r="X161" s="10">
        <v>0.69399999999999995</v>
      </c>
      <c r="Y161" s="12">
        <v>120</v>
      </c>
      <c r="Z161" s="12">
        <f t="shared" ref="Z161:Z167" si="22">X161*Y161</f>
        <v>83.28</v>
      </c>
    </row>
    <row r="162" spans="17:26">
      <c r="R162" t="s">
        <v>329</v>
      </c>
      <c r="V162" s="8" t="s">
        <v>153</v>
      </c>
      <c r="X162" s="10">
        <v>1.042</v>
      </c>
      <c r="Y162" s="12">
        <v>25</v>
      </c>
      <c r="Z162" s="12">
        <f t="shared" si="22"/>
        <v>26.05</v>
      </c>
    </row>
    <row r="163" spans="17:26">
      <c r="R163" t="s">
        <v>330</v>
      </c>
      <c r="V163" s="8" t="s">
        <v>158</v>
      </c>
      <c r="X163" s="10">
        <v>0.69399999999999995</v>
      </c>
      <c r="Y163" s="12">
        <v>18</v>
      </c>
      <c r="Z163" s="12">
        <f t="shared" si="22"/>
        <v>12.491999999999999</v>
      </c>
    </row>
    <row r="164" spans="17:26">
      <c r="R164" t="s">
        <v>331</v>
      </c>
      <c r="V164" s="8" t="s">
        <v>158</v>
      </c>
      <c r="X164" s="10">
        <v>0.13900000000000001</v>
      </c>
      <c r="Y164" s="12">
        <v>15</v>
      </c>
      <c r="Z164" s="12">
        <f t="shared" si="22"/>
        <v>2.085</v>
      </c>
    </row>
    <row r="165" spans="17:26">
      <c r="R165" t="s">
        <v>332</v>
      </c>
      <c r="V165" s="8" t="s">
        <v>158</v>
      </c>
      <c r="X165" s="10">
        <v>0.69399999999999995</v>
      </c>
      <c r="Y165" s="12">
        <v>80</v>
      </c>
      <c r="Z165" s="12">
        <f t="shared" si="22"/>
        <v>55.519999999999996</v>
      </c>
    </row>
    <row r="166" spans="17:26">
      <c r="R166" t="s">
        <v>333</v>
      </c>
      <c r="V166" s="8" t="s">
        <v>158</v>
      </c>
      <c r="X166" s="10">
        <v>0.69399999999999995</v>
      </c>
      <c r="Y166" s="12">
        <v>40</v>
      </c>
      <c r="Z166" s="12">
        <f t="shared" si="22"/>
        <v>27.759999999999998</v>
      </c>
    </row>
    <row r="167" spans="17:26">
      <c r="R167" t="s">
        <v>334</v>
      </c>
      <c r="V167" s="8" t="s">
        <v>158</v>
      </c>
      <c r="X167" s="10">
        <v>0.69399999999999995</v>
      </c>
      <c r="Y167" s="12">
        <v>20</v>
      </c>
      <c r="Z167" s="12">
        <f t="shared" si="22"/>
        <v>13.879999999999999</v>
      </c>
    </row>
    <row r="168" spans="17:26">
      <c r="R168" s="7" t="s">
        <v>318</v>
      </c>
      <c r="Z168" s="6">
        <f>SUM(Z151:Z167)</f>
        <v>313.77839</v>
      </c>
    </row>
    <row r="169" spans="17:26">
      <c r="R169" t="s">
        <v>319</v>
      </c>
      <c r="V169" s="8" t="s">
        <v>320</v>
      </c>
      <c r="X169" s="10">
        <v>5</v>
      </c>
      <c r="Y169" s="12">
        <f>Z149</f>
        <v>27.984000000000002</v>
      </c>
      <c r="Z169" s="12">
        <f>X169%*Y169</f>
        <v>1.3992000000000002</v>
      </c>
    </row>
    <row r="170" spans="17:26">
      <c r="Q170" s="14"/>
      <c r="R170" s="14"/>
      <c r="S170" s="14"/>
      <c r="T170" s="14"/>
      <c r="U170" s="14"/>
      <c r="V170" s="14"/>
      <c r="W170" s="14"/>
      <c r="X170" s="14"/>
      <c r="Y170" s="14"/>
      <c r="Z170" s="16">
        <f>SUM(Z169)</f>
        <v>1.3992000000000002</v>
      </c>
    </row>
    <row r="172" spans="17:26">
      <c r="Q172" s="2" t="s">
        <v>286</v>
      </c>
      <c r="R172" s="2"/>
      <c r="S172" s="2" t="s">
        <v>157</v>
      </c>
      <c r="T172" s="2"/>
      <c r="U172" s="2"/>
      <c r="V172" s="2"/>
      <c r="W172" s="2"/>
      <c r="X172" s="2"/>
      <c r="Y172" s="2"/>
    </row>
    <row r="173" spans="17:26">
      <c r="Q173" s="2" t="s">
        <v>287</v>
      </c>
      <c r="R173" s="2" t="s">
        <v>335</v>
      </c>
      <c r="S173" s="4" t="s">
        <v>289</v>
      </c>
      <c r="T173" s="5">
        <v>1</v>
      </c>
      <c r="U173" s="4" t="s">
        <v>290</v>
      </c>
      <c r="V173" s="5">
        <f>T173</f>
        <v>1</v>
      </c>
      <c r="W173" s="2" t="s">
        <v>291</v>
      </c>
      <c r="Y173" s="4" t="s">
        <v>158</v>
      </c>
      <c r="Z173" s="6">
        <f>Z179+Z190+Z193</f>
        <v>1453.7775200000001</v>
      </c>
    </row>
    <row r="174" spans="17:26">
      <c r="Q174" s="2" t="s">
        <v>292</v>
      </c>
      <c r="R174" s="2" t="s">
        <v>293</v>
      </c>
      <c r="V174" s="4" t="s">
        <v>127</v>
      </c>
      <c r="W174" s="4" t="s">
        <v>294</v>
      </c>
      <c r="X174" s="4" t="s">
        <v>295</v>
      </c>
      <c r="Y174" s="4" t="s">
        <v>296</v>
      </c>
      <c r="Z174" s="4" t="s">
        <v>297</v>
      </c>
    </row>
    <row r="175" spans="17:26">
      <c r="R175" s="7" t="s">
        <v>298</v>
      </c>
    </row>
    <row r="176" spans="17:26">
      <c r="R176" t="s">
        <v>299</v>
      </c>
      <c r="V176" s="8" t="s">
        <v>300</v>
      </c>
      <c r="W176" s="9">
        <v>1</v>
      </c>
      <c r="X176" s="10">
        <f>W176*8/$T$173</f>
        <v>8</v>
      </c>
      <c r="Y176" s="12">
        <v>28.94</v>
      </c>
      <c r="Z176" s="12">
        <f t="shared" ref="Z176:Z177" si="23">X176*Y176</f>
        <v>231.52</v>
      </c>
    </row>
    <row r="177" spans="18:26">
      <c r="R177" t="s">
        <v>301</v>
      </c>
      <c r="V177" s="8" t="s">
        <v>300</v>
      </c>
      <c r="W177" s="9">
        <v>0.5</v>
      </c>
      <c r="X177" s="10">
        <f>W177*8/$T$173</f>
        <v>4</v>
      </c>
      <c r="Y177" s="12">
        <v>22.66</v>
      </c>
      <c r="Z177" s="12">
        <f t="shared" si="23"/>
        <v>90.64</v>
      </c>
    </row>
    <row r="178" spans="18:26">
      <c r="R178" t="s">
        <v>302</v>
      </c>
      <c r="V178" s="8" t="s">
        <v>300</v>
      </c>
      <c r="W178" s="9">
        <v>1</v>
      </c>
      <c r="X178" s="10">
        <f>W178*8/$T$173</f>
        <v>8</v>
      </c>
      <c r="Y178" s="12">
        <v>20.51</v>
      </c>
      <c r="Z178" s="12">
        <f>X178*Y178</f>
        <v>164.08</v>
      </c>
    </row>
    <row r="179" spans="18:26">
      <c r="Z179" s="6">
        <f>SUM(Z176:Z178)</f>
        <v>486.24</v>
      </c>
    </row>
    <row r="180" spans="18:26">
      <c r="R180" s="7" t="s">
        <v>303</v>
      </c>
    </row>
    <row r="181" spans="18:26">
      <c r="R181" t="s">
        <v>336</v>
      </c>
      <c r="V181" s="8" t="s">
        <v>158</v>
      </c>
      <c r="W181" s="9"/>
      <c r="X181" s="10">
        <v>1</v>
      </c>
      <c r="Y181" s="12">
        <v>355.93</v>
      </c>
      <c r="Z181" s="12">
        <f>X181*Y181</f>
        <v>355.93</v>
      </c>
    </row>
    <row r="182" spans="18:26">
      <c r="R182" t="s">
        <v>310</v>
      </c>
      <c r="V182" s="8" t="s">
        <v>305</v>
      </c>
      <c r="X182" s="10">
        <v>1.4</v>
      </c>
      <c r="Y182" s="12">
        <v>5.51</v>
      </c>
      <c r="Z182" s="12">
        <f t="shared" ref="Z182:Z189" si="24">X182*Y182</f>
        <v>7.7139999999999995</v>
      </c>
    </row>
    <row r="183" spans="18:26">
      <c r="R183" t="s">
        <v>321</v>
      </c>
      <c r="V183" s="8" t="s">
        <v>212</v>
      </c>
      <c r="X183" s="10">
        <v>0.252</v>
      </c>
      <c r="Y183" s="12">
        <v>70.92</v>
      </c>
      <c r="Z183" s="12">
        <f t="shared" si="24"/>
        <v>17.871839999999999</v>
      </c>
    </row>
    <row r="184" spans="18:26">
      <c r="R184" t="s">
        <v>337</v>
      </c>
      <c r="V184" t="s">
        <v>158</v>
      </c>
      <c r="X184">
        <v>10</v>
      </c>
      <c r="Y184">
        <v>3.9</v>
      </c>
      <c r="Z184" s="12">
        <f>X184*Y184</f>
        <v>39</v>
      </c>
    </row>
    <row r="185" spans="18:26">
      <c r="R185" t="s">
        <v>338</v>
      </c>
      <c r="V185" s="8" t="s">
        <v>212</v>
      </c>
      <c r="X185">
        <v>0.252</v>
      </c>
      <c r="Y185">
        <v>80</v>
      </c>
      <c r="Z185" s="12">
        <f t="shared" si="24"/>
        <v>20.16</v>
      </c>
    </row>
    <row r="186" spans="18:26">
      <c r="R186" t="s">
        <v>339</v>
      </c>
      <c r="V186" t="s">
        <v>340</v>
      </c>
      <c r="X186">
        <v>2</v>
      </c>
      <c r="Y186">
        <v>44.83</v>
      </c>
      <c r="Z186" s="12">
        <f t="shared" si="24"/>
        <v>89.66</v>
      </c>
    </row>
    <row r="187" spans="18:26">
      <c r="R187" t="s">
        <v>312</v>
      </c>
      <c r="V187" s="8" t="s">
        <v>307</v>
      </c>
      <c r="X187" s="10">
        <v>3</v>
      </c>
      <c r="Y187">
        <v>27.88</v>
      </c>
      <c r="Z187" s="12">
        <f t="shared" si="24"/>
        <v>83.64</v>
      </c>
    </row>
    <row r="188" spans="18:26">
      <c r="R188" t="s">
        <v>315</v>
      </c>
      <c r="V188" s="8" t="s">
        <v>316</v>
      </c>
      <c r="X188" s="10">
        <v>2.3340000000000001</v>
      </c>
      <c r="Y188" s="12">
        <v>24.52</v>
      </c>
      <c r="Z188" s="12">
        <f t="shared" si="24"/>
        <v>57.229680000000002</v>
      </c>
    </row>
    <row r="189" spans="18:26">
      <c r="R189" t="s">
        <v>317</v>
      </c>
      <c r="V189" s="8" t="s">
        <v>314</v>
      </c>
      <c r="X189" s="10">
        <v>46.9</v>
      </c>
      <c r="Y189" s="12">
        <v>5.8</v>
      </c>
      <c r="Z189" s="12">
        <f t="shared" si="24"/>
        <v>272.02</v>
      </c>
    </row>
    <row r="190" spans="18:26">
      <c r="V190" s="8"/>
      <c r="X190" s="10"/>
      <c r="Y190" s="12"/>
      <c r="Z190" s="6">
        <f>SUM(Z181:Z189)</f>
        <v>943.22552000000007</v>
      </c>
    </row>
    <row r="191" spans="18:26">
      <c r="R191" s="7" t="s">
        <v>318</v>
      </c>
    </row>
    <row r="192" spans="18:26">
      <c r="R192" t="s">
        <v>319</v>
      </c>
      <c r="V192" s="8" t="s">
        <v>320</v>
      </c>
      <c r="X192" s="10">
        <v>5</v>
      </c>
      <c r="Y192" s="12">
        <f>Z179</f>
        <v>486.24</v>
      </c>
      <c r="Z192" s="12">
        <f>X192%*Y192</f>
        <v>24.312000000000001</v>
      </c>
    </row>
    <row r="193" spans="17:26">
      <c r="Q193" s="14"/>
      <c r="R193" s="14"/>
      <c r="S193" s="14"/>
      <c r="T193" s="14"/>
      <c r="U193" s="14"/>
      <c r="V193" s="14"/>
      <c r="W193" s="14"/>
      <c r="X193" s="14"/>
      <c r="Y193" s="14"/>
      <c r="Z193" s="16">
        <f>SUM(Z192)</f>
        <v>24.312000000000001</v>
      </c>
    </row>
    <row r="195" spans="17:26">
      <c r="Q195" s="2" t="s">
        <v>286</v>
      </c>
      <c r="R195" s="2"/>
      <c r="S195" s="2" t="s">
        <v>1270</v>
      </c>
      <c r="T195" s="2"/>
      <c r="U195" s="2"/>
      <c r="V195" s="2"/>
      <c r="W195" s="2"/>
      <c r="X195" s="2"/>
      <c r="Y195" s="2"/>
    </row>
    <row r="196" spans="17:26">
      <c r="Q196" s="2" t="s">
        <v>287</v>
      </c>
      <c r="R196" s="2" t="s">
        <v>335</v>
      </c>
      <c r="S196" s="4" t="s">
        <v>289</v>
      </c>
      <c r="T196" s="5">
        <v>1</v>
      </c>
      <c r="U196" s="4" t="s">
        <v>290</v>
      </c>
      <c r="V196" s="5">
        <f>T196</f>
        <v>1</v>
      </c>
      <c r="W196" s="2" t="s">
        <v>291</v>
      </c>
      <c r="Y196" s="4" t="s">
        <v>158</v>
      </c>
      <c r="Z196" s="6">
        <f>Z202+Z207+Z210</f>
        <v>2603.6396</v>
      </c>
    </row>
    <row r="197" spans="17:26">
      <c r="Q197" s="2" t="s">
        <v>292</v>
      </c>
      <c r="R197" s="2" t="s">
        <v>293</v>
      </c>
      <c r="V197" s="4" t="s">
        <v>127</v>
      </c>
      <c r="W197" s="4" t="s">
        <v>294</v>
      </c>
      <c r="X197" s="4" t="s">
        <v>295</v>
      </c>
      <c r="Y197" s="4" t="s">
        <v>296</v>
      </c>
      <c r="Z197" s="4" t="s">
        <v>297</v>
      </c>
    </row>
    <row r="198" spans="17:26">
      <c r="R198" s="7" t="s">
        <v>298</v>
      </c>
    </row>
    <row r="199" spans="17:26">
      <c r="R199" t="s">
        <v>299</v>
      </c>
      <c r="V199" s="8" t="s">
        <v>300</v>
      </c>
      <c r="W199" s="9">
        <v>1</v>
      </c>
      <c r="X199" s="10">
        <f>W199*8/$T$196</f>
        <v>8</v>
      </c>
      <c r="Y199" s="12">
        <v>28.94</v>
      </c>
      <c r="Z199" s="12">
        <f t="shared" ref="Z199:Z200" si="25">X199*Y199</f>
        <v>231.52</v>
      </c>
    </row>
    <row r="200" spans="17:26">
      <c r="R200" t="s">
        <v>301</v>
      </c>
      <c r="V200" s="8" t="s">
        <v>300</v>
      </c>
      <c r="W200" s="9">
        <v>2</v>
      </c>
      <c r="X200" s="10">
        <f>W200*8/$T$196</f>
        <v>16</v>
      </c>
      <c r="Y200" s="12">
        <v>22.66</v>
      </c>
      <c r="Z200" s="12">
        <f t="shared" si="25"/>
        <v>362.56</v>
      </c>
    </row>
    <row r="201" spans="17:26">
      <c r="R201" t="s">
        <v>302</v>
      </c>
      <c r="V201" s="8" t="s">
        <v>300</v>
      </c>
      <c r="W201" s="9">
        <v>3</v>
      </c>
      <c r="X201" s="10">
        <f>W201*8/$T$196</f>
        <v>24</v>
      </c>
      <c r="Y201" s="12">
        <v>20.51</v>
      </c>
      <c r="Z201" s="12">
        <f>X201*Y201</f>
        <v>492.24</v>
      </c>
    </row>
    <row r="202" spans="17:26">
      <c r="Z202" s="6">
        <f>SUM(Z199:Z201)</f>
        <v>1086.3200000000002</v>
      </c>
    </row>
    <row r="203" spans="17:26">
      <c r="R203" s="7" t="s">
        <v>303</v>
      </c>
    </row>
    <row r="204" spans="17:26">
      <c r="R204" t="s">
        <v>1271</v>
      </c>
      <c r="V204" s="8" t="s">
        <v>325</v>
      </c>
      <c r="W204" s="9"/>
      <c r="X204" s="10">
        <v>18</v>
      </c>
      <c r="Y204" s="12">
        <v>29.66</v>
      </c>
      <c r="Z204" s="12">
        <f>X204*Y204</f>
        <v>533.88</v>
      </c>
    </row>
    <row r="205" spans="17:26">
      <c r="R205" t="s">
        <v>1272</v>
      </c>
      <c r="V205" s="8" t="s">
        <v>163</v>
      </c>
      <c r="W205" s="9"/>
      <c r="X205" s="10">
        <v>1</v>
      </c>
      <c r="Y205" s="12">
        <v>423.73</v>
      </c>
      <c r="Z205" s="12">
        <f>X205*Y205</f>
        <v>423.73</v>
      </c>
    </row>
    <row r="206" spans="17:26">
      <c r="R206" t="s">
        <v>1273</v>
      </c>
      <c r="V206" s="8" t="s">
        <v>158</v>
      </c>
      <c r="X206" s="10">
        <v>1</v>
      </c>
      <c r="Y206" s="12">
        <v>527.12</v>
      </c>
      <c r="Z206" s="12">
        <f>X206*Y206</f>
        <v>527.12</v>
      </c>
    </row>
    <row r="207" spans="17:26">
      <c r="Z207" s="6">
        <f>SUM(Z204:Z206)</f>
        <v>1484.73</v>
      </c>
    </row>
    <row r="208" spans="17:26">
      <c r="R208" s="7" t="s">
        <v>327</v>
      </c>
    </row>
    <row r="209" spans="17:26">
      <c r="R209" t="s">
        <v>319</v>
      </c>
      <c r="V209" s="8" t="s">
        <v>320</v>
      </c>
      <c r="X209" s="10">
        <v>3</v>
      </c>
      <c r="Y209" s="12">
        <f>Z202</f>
        <v>1086.3200000000002</v>
      </c>
      <c r="Z209" s="12">
        <f>X209%*Y209</f>
        <v>32.589600000000004</v>
      </c>
    </row>
    <row r="210" spans="17:26">
      <c r="Q210" s="14"/>
      <c r="R210" s="14"/>
      <c r="S210" s="14"/>
      <c r="T210" s="14"/>
      <c r="U210" s="14"/>
      <c r="V210" s="44"/>
      <c r="W210" s="45"/>
      <c r="X210" s="46"/>
      <c r="Y210" s="104"/>
      <c r="Z210" s="16">
        <f>SUM(Z209)</f>
        <v>32.589600000000004</v>
      </c>
    </row>
    <row r="212" spans="17:26">
      <c r="Q212" s="2" t="s">
        <v>343</v>
      </c>
      <c r="R212" s="2"/>
      <c r="S212" s="2" t="s">
        <v>1274</v>
      </c>
      <c r="T212" s="2"/>
      <c r="U212" s="2"/>
      <c r="V212" s="2"/>
      <c r="W212" s="2"/>
      <c r="X212" s="2"/>
      <c r="Y212" s="2"/>
    </row>
    <row r="213" spans="17:26">
      <c r="Q213" s="2" t="s">
        <v>287</v>
      </c>
      <c r="R213" s="2" t="s">
        <v>335</v>
      </c>
      <c r="S213" s="4" t="s">
        <v>289</v>
      </c>
      <c r="T213" s="5">
        <v>1</v>
      </c>
      <c r="U213" s="4" t="s">
        <v>290</v>
      </c>
      <c r="V213" s="5">
        <f>T213</f>
        <v>1</v>
      </c>
      <c r="W213" s="2" t="s">
        <v>291</v>
      </c>
      <c r="Y213" s="4" t="s">
        <v>158</v>
      </c>
      <c r="Z213" s="6">
        <f>Z217</f>
        <v>322.02999999999997</v>
      </c>
    </row>
    <row r="214" spans="17:26">
      <c r="Q214" s="2" t="s">
        <v>292</v>
      </c>
      <c r="R214" s="2" t="s">
        <v>293</v>
      </c>
      <c r="V214" s="4" t="s">
        <v>127</v>
      </c>
      <c r="W214" s="4" t="s">
        <v>294</v>
      </c>
      <c r="X214" s="4" t="s">
        <v>295</v>
      </c>
      <c r="Y214" s="4" t="s">
        <v>296</v>
      </c>
      <c r="Z214" s="4" t="s">
        <v>297</v>
      </c>
    </row>
    <row r="215" spans="17:26">
      <c r="R215" s="7" t="s">
        <v>662</v>
      </c>
    </row>
    <row r="216" spans="17:26">
      <c r="R216" s="2" t="s">
        <v>1274</v>
      </c>
      <c r="V216" s="8" t="s">
        <v>163</v>
      </c>
      <c r="W216" s="9"/>
      <c r="X216" s="10">
        <v>1</v>
      </c>
      <c r="Y216" s="12">
        <v>322.02999999999997</v>
      </c>
      <c r="Z216" s="12">
        <f>X216*Y216</f>
        <v>322.02999999999997</v>
      </c>
    </row>
    <row r="217" spans="17:26">
      <c r="Q217" s="14"/>
      <c r="R217" s="14"/>
      <c r="S217" s="14"/>
      <c r="T217" s="14"/>
      <c r="U217" s="14"/>
      <c r="V217" s="14"/>
      <c r="W217" s="14"/>
      <c r="X217" s="14"/>
      <c r="Y217" s="14"/>
      <c r="Z217" s="16">
        <f>SUM(Z216)</f>
        <v>322.02999999999997</v>
      </c>
    </row>
    <row r="219" spans="17:26">
      <c r="Q219" s="2" t="s">
        <v>343</v>
      </c>
      <c r="R219" s="2"/>
      <c r="S219" s="2" t="s">
        <v>1275</v>
      </c>
      <c r="T219" s="2"/>
      <c r="U219" s="2"/>
      <c r="V219" s="2"/>
      <c r="W219" s="2"/>
      <c r="X219" s="2"/>
      <c r="Y219" s="2"/>
    </row>
    <row r="220" spans="17:26">
      <c r="Q220" s="2" t="s">
        <v>287</v>
      </c>
      <c r="R220" s="2" t="s">
        <v>335</v>
      </c>
      <c r="S220" s="4" t="s">
        <v>289</v>
      </c>
      <c r="T220" s="5">
        <v>1</v>
      </c>
      <c r="U220" s="4" t="s">
        <v>290</v>
      </c>
      <c r="V220" s="5">
        <f>T220</f>
        <v>1</v>
      </c>
      <c r="W220" s="2" t="s">
        <v>291</v>
      </c>
      <c r="Y220" s="4" t="s">
        <v>158</v>
      </c>
      <c r="Z220" s="6">
        <f>Z224</f>
        <v>215.25</v>
      </c>
    </row>
    <row r="221" spans="17:26">
      <c r="Q221" s="2" t="s">
        <v>292</v>
      </c>
      <c r="R221" s="2" t="s">
        <v>293</v>
      </c>
      <c r="V221" s="4" t="s">
        <v>127</v>
      </c>
      <c r="W221" s="4" t="s">
        <v>294</v>
      </c>
      <c r="X221" s="4" t="s">
        <v>295</v>
      </c>
      <c r="Y221" s="4" t="s">
        <v>296</v>
      </c>
      <c r="Z221" s="4" t="s">
        <v>297</v>
      </c>
    </row>
    <row r="222" spans="17:26">
      <c r="R222" s="7" t="s">
        <v>662</v>
      </c>
    </row>
    <row r="223" spans="17:26">
      <c r="R223" s="2" t="s">
        <v>1275</v>
      </c>
      <c r="V223" s="8" t="s">
        <v>158</v>
      </c>
      <c r="W223" s="9"/>
      <c r="X223" s="10">
        <v>1</v>
      </c>
      <c r="Y223" s="12">
        <v>215.25</v>
      </c>
      <c r="Z223" s="12">
        <f>X223*Y223</f>
        <v>215.25</v>
      </c>
    </row>
    <row r="224" spans="17:26">
      <c r="Q224" s="14"/>
      <c r="R224" s="14"/>
      <c r="S224" s="14"/>
      <c r="T224" s="14"/>
      <c r="U224" s="14"/>
      <c r="V224" s="14"/>
      <c r="W224" s="14"/>
      <c r="X224" s="14"/>
      <c r="Y224" s="14"/>
      <c r="Z224" s="16">
        <f>SUM(Z223)</f>
        <v>215.25</v>
      </c>
    </row>
    <row r="226" spans="17:26">
      <c r="Q226" s="2" t="s">
        <v>343</v>
      </c>
      <c r="R226" s="2"/>
      <c r="S226" s="2" t="s">
        <v>1276</v>
      </c>
      <c r="T226" s="2"/>
      <c r="U226" s="2"/>
      <c r="V226" s="2"/>
      <c r="W226" s="2"/>
      <c r="X226" s="2"/>
      <c r="Y226" s="2"/>
    </row>
    <row r="227" spans="17:26">
      <c r="Q227" s="2" t="s">
        <v>287</v>
      </c>
      <c r="R227" s="2" t="s">
        <v>341</v>
      </c>
      <c r="S227" s="4" t="s">
        <v>289</v>
      </c>
      <c r="T227" s="5">
        <v>1</v>
      </c>
      <c r="U227" s="4" t="s">
        <v>290</v>
      </c>
      <c r="V227" s="5">
        <f>T227</f>
        <v>1</v>
      </c>
      <c r="W227" s="2" t="s">
        <v>291</v>
      </c>
      <c r="Y227" s="4" t="s">
        <v>163</v>
      </c>
      <c r="Z227" s="6">
        <f>Z231</f>
        <v>254.24</v>
      </c>
    </row>
    <row r="228" spans="17:26">
      <c r="Q228" s="2" t="s">
        <v>292</v>
      </c>
      <c r="R228" s="2" t="s">
        <v>293</v>
      </c>
      <c r="V228" s="4" t="s">
        <v>127</v>
      </c>
      <c r="W228" s="4" t="s">
        <v>294</v>
      </c>
      <c r="X228" s="4" t="s">
        <v>295</v>
      </c>
      <c r="Y228" s="4" t="s">
        <v>296</v>
      </c>
      <c r="Z228" s="4" t="s">
        <v>297</v>
      </c>
    </row>
    <row r="229" spans="17:26">
      <c r="R229" s="7" t="s">
        <v>662</v>
      </c>
    </row>
    <row r="230" spans="17:26">
      <c r="R230" s="2" t="s">
        <v>1276</v>
      </c>
      <c r="V230" s="8" t="s">
        <v>163</v>
      </c>
      <c r="W230" s="9"/>
      <c r="X230" s="10">
        <v>1</v>
      </c>
      <c r="Y230" s="12">
        <v>254.24</v>
      </c>
      <c r="Z230" s="12">
        <f>X230*Y230</f>
        <v>254.24</v>
      </c>
    </row>
    <row r="231" spans="17:26">
      <c r="Q231" s="14"/>
      <c r="R231" s="14"/>
      <c r="S231" s="14"/>
      <c r="T231" s="14"/>
      <c r="U231" s="14"/>
      <c r="V231" s="14"/>
      <c r="W231" s="14"/>
      <c r="X231" s="14"/>
      <c r="Y231" s="14"/>
      <c r="Z231" s="16">
        <f>SUM(Z230)</f>
        <v>254.24</v>
      </c>
    </row>
    <row r="233" spans="17:26">
      <c r="Q233" s="2" t="s">
        <v>343</v>
      </c>
      <c r="R233" s="2"/>
      <c r="S233" s="2" t="s">
        <v>1277</v>
      </c>
      <c r="T233" s="2"/>
      <c r="U233" s="2"/>
      <c r="V233" s="2"/>
      <c r="W233" s="2"/>
      <c r="X233" s="2"/>
      <c r="Y233" s="2"/>
    </row>
    <row r="234" spans="17:26">
      <c r="Q234" s="2" t="s">
        <v>287</v>
      </c>
      <c r="R234" s="2" t="s">
        <v>341</v>
      </c>
      <c r="S234" s="4" t="s">
        <v>289</v>
      </c>
      <c r="T234" s="5">
        <v>1</v>
      </c>
      <c r="U234" s="4" t="s">
        <v>290</v>
      </c>
      <c r="V234" s="5">
        <f>T234</f>
        <v>1</v>
      </c>
      <c r="W234" s="2" t="s">
        <v>291</v>
      </c>
      <c r="Y234" s="4" t="s">
        <v>163</v>
      </c>
      <c r="Z234" s="6">
        <f>Z238</f>
        <v>84.75</v>
      </c>
    </row>
    <row r="235" spans="17:26">
      <c r="Q235" s="2" t="s">
        <v>292</v>
      </c>
      <c r="R235" s="2" t="s">
        <v>293</v>
      </c>
      <c r="V235" s="4" t="s">
        <v>127</v>
      </c>
      <c r="W235" s="4" t="s">
        <v>294</v>
      </c>
      <c r="X235" s="4" t="s">
        <v>295</v>
      </c>
      <c r="Y235" s="4" t="s">
        <v>296</v>
      </c>
      <c r="Z235" s="4" t="s">
        <v>297</v>
      </c>
    </row>
    <row r="236" spans="17:26">
      <c r="R236" s="7" t="s">
        <v>662</v>
      </c>
    </row>
    <row r="237" spans="17:26">
      <c r="R237" s="2" t="s">
        <v>1277</v>
      </c>
      <c r="V237" s="8" t="s">
        <v>163</v>
      </c>
      <c r="W237" s="9"/>
      <c r="X237" s="10">
        <v>1</v>
      </c>
      <c r="Y237" s="12">
        <v>84.75</v>
      </c>
      <c r="Z237" s="12">
        <f>X237*Y237</f>
        <v>84.75</v>
      </c>
    </row>
    <row r="238" spans="17:26">
      <c r="Q238" s="14"/>
      <c r="R238" s="14"/>
      <c r="S238" s="14"/>
      <c r="T238" s="14"/>
      <c r="U238" s="14"/>
      <c r="V238" s="14"/>
      <c r="W238" s="14"/>
      <c r="X238" s="14"/>
      <c r="Y238" s="14"/>
      <c r="Z238" s="16">
        <f>SUM(Z237)</f>
        <v>84.75</v>
      </c>
    </row>
    <row r="240" spans="17:26">
      <c r="Q240" s="2" t="s">
        <v>343</v>
      </c>
      <c r="R240" s="2"/>
      <c r="S240" s="2" t="s">
        <v>1278</v>
      </c>
      <c r="T240" s="2"/>
      <c r="U240" s="2"/>
      <c r="V240" s="2"/>
      <c r="W240" s="2"/>
      <c r="X240" s="2"/>
      <c r="Y240" s="2"/>
    </row>
    <row r="241" spans="17:26">
      <c r="Q241" s="2" t="s">
        <v>287</v>
      </c>
      <c r="R241" s="2" t="s">
        <v>341</v>
      </c>
      <c r="S241" s="4" t="s">
        <v>289</v>
      </c>
      <c r="T241" s="5">
        <v>1</v>
      </c>
      <c r="U241" s="4" t="s">
        <v>290</v>
      </c>
      <c r="V241" s="5">
        <f>T241</f>
        <v>1</v>
      </c>
      <c r="W241" s="2" t="s">
        <v>291</v>
      </c>
      <c r="Y241" s="4" t="s">
        <v>163</v>
      </c>
      <c r="Z241" s="6">
        <f>Z245</f>
        <v>101.69</v>
      </c>
    </row>
    <row r="242" spans="17:26">
      <c r="Q242" s="2" t="s">
        <v>292</v>
      </c>
      <c r="R242" s="2" t="s">
        <v>293</v>
      </c>
      <c r="V242" s="4" t="s">
        <v>127</v>
      </c>
      <c r="W242" s="4" t="s">
        <v>294</v>
      </c>
      <c r="X242" s="4" t="s">
        <v>295</v>
      </c>
      <c r="Y242" s="4" t="s">
        <v>296</v>
      </c>
      <c r="Z242" s="4" t="s">
        <v>297</v>
      </c>
    </row>
    <row r="243" spans="17:26">
      <c r="R243" s="7" t="s">
        <v>662</v>
      </c>
    </row>
    <row r="244" spans="17:26">
      <c r="R244" t="s">
        <v>1278</v>
      </c>
      <c r="V244" s="8" t="s">
        <v>163</v>
      </c>
      <c r="W244" s="9"/>
      <c r="X244" s="10">
        <v>1</v>
      </c>
      <c r="Y244" s="12">
        <v>101.69</v>
      </c>
      <c r="Z244" s="12">
        <f>X244*Y244</f>
        <v>101.69</v>
      </c>
    </row>
    <row r="245" spans="17:26">
      <c r="Q245" s="14"/>
      <c r="R245" s="14"/>
      <c r="S245" s="14"/>
      <c r="T245" s="14"/>
      <c r="U245" s="14"/>
      <c r="V245" s="14"/>
      <c r="W245" s="14"/>
      <c r="X245" s="14"/>
      <c r="Y245" s="14"/>
      <c r="Z245" s="16">
        <f>SUM(Z244)</f>
        <v>101.69</v>
      </c>
    </row>
    <row r="247" spans="17:26">
      <c r="Q247" s="2" t="s">
        <v>343</v>
      </c>
      <c r="R247" s="2"/>
      <c r="S247" s="2" t="s">
        <v>1279</v>
      </c>
      <c r="T247" s="2"/>
      <c r="U247" s="2"/>
      <c r="V247" s="2"/>
      <c r="W247" s="2"/>
      <c r="X247" s="2"/>
      <c r="Y247" s="2"/>
    </row>
    <row r="248" spans="17:26">
      <c r="Q248" s="2" t="s">
        <v>287</v>
      </c>
      <c r="R248" s="2" t="s">
        <v>341</v>
      </c>
      <c r="S248" s="4" t="s">
        <v>289</v>
      </c>
      <c r="T248" s="5">
        <v>1</v>
      </c>
      <c r="U248" s="4" t="s">
        <v>290</v>
      </c>
      <c r="V248" s="5">
        <f>T248</f>
        <v>1</v>
      </c>
      <c r="W248" s="2" t="s">
        <v>291</v>
      </c>
      <c r="Y248" s="4" t="s">
        <v>163</v>
      </c>
      <c r="Z248" s="6">
        <f>Z252</f>
        <v>169.49</v>
      </c>
    </row>
    <row r="249" spans="17:26">
      <c r="Q249" s="2" t="s">
        <v>292</v>
      </c>
      <c r="R249" s="2" t="s">
        <v>293</v>
      </c>
      <c r="V249" s="4" t="s">
        <v>127</v>
      </c>
      <c r="W249" s="4" t="s">
        <v>294</v>
      </c>
      <c r="X249" s="4" t="s">
        <v>295</v>
      </c>
      <c r="Y249" s="4" t="s">
        <v>296</v>
      </c>
      <c r="Z249" s="4" t="s">
        <v>297</v>
      </c>
    </row>
    <row r="250" spans="17:26">
      <c r="R250" s="7" t="s">
        <v>662</v>
      </c>
    </row>
    <row r="251" spans="17:26">
      <c r="R251" t="s">
        <v>1280</v>
      </c>
      <c r="V251" s="8" t="s">
        <v>163</v>
      </c>
      <c r="W251" s="9"/>
      <c r="X251" s="10">
        <v>1</v>
      </c>
      <c r="Y251" s="12">
        <v>169.49</v>
      </c>
      <c r="Z251" s="12">
        <f>X251*Y251</f>
        <v>169.49</v>
      </c>
    </row>
    <row r="252" spans="17:26">
      <c r="Q252" s="14"/>
      <c r="R252" s="14"/>
      <c r="S252" s="14"/>
      <c r="T252" s="14"/>
      <c r="U252" s="14"/>
      <c r="V252" s="14"/>
      <c r="W252" s="14"/>
      <c r="X252" s="14"/>
      <c r="Y252" s="14"/>
      <c r="Z252" s="16">
        <f>SUM(Z251)</f>
        <v>169.49</v>
      </c>
    </row>
    <row r="253" spans="17:26" ht="16.5" customHeight="1"/>
    <row r="254" spans="17:26">
      <c r="Q254" s="2" t="s">
        <v>343</v>
      </c>
      <c r="R254" s="2"/>
      <c r="S254" s="2" t="s">
        <v>1281</v>
      </c>
      <c r="T254" s="2"/>
      <c r="U254" s="2"/>
      <c r="V254" s="2"/>
      <c r="W254" s="2"/>
      <c r="X254" s="2"/>
      <c r="Y254" s="2"/>
    </row>
    <row r="255" spans="17:26">
      <c r="Q255" s="2" t="s">
        <v>287</v>
      </c>
      <c r="R255" s="2" t="s">
        <v>288</v>
      </c>
      <c r="S255" s="4" t="s">
        <v>289</v>
      </c>
      <c r="T255" s="5">
        <v>300</v>
      </c>
      <c r="U255" s="4" t="s">
        <v>290</v>
      </c>
      <c r="V255" s="5">
        <f>T255</f>
        <v>300</v>
      </c>
      <c r="W255" s="2" t="s">
        <v>291</v>
      </c>
      <c r="Y255" s="4" t="s">
        <v>142</v>
      </c>
      <c r="Z255" s="6">
        <f>Z259+Z262</f>
        <v>1.14856</v>
      </c>
    </row>
    <row r="256" spans="17:26">
      <c r="Q256" s="2" t="s">
        <v>292</v>
      </c>
      <c r="R256" s="2" t="s">
        <v>293</v>
      </c>
      <c r="V256" s="4" t="s">
        <v>127</v>
      </c>
      <c r="W256" s="4" t="s">
        <v>294</v>
      </c>
      <c r="X256" s="4" t="s">
        <v>295</v>
      </c>
      <c r="Y256" s="4" t="s">
        <v>296</v>
      </c>
      <c r="Z256" s="4" t="s">
        <v>297</v>
      </c>
    </row>
    <row r="257" spans="17:26">
      <c r="R257" s="7" t="s">
        <v>298</v>
      </c>
    </row>
    <row r="258" spans="17:26">
      <c r="R258" t="s">
        <v>302</v>
      </c>
      <c r="V258" s="8" t="s">
        <v>300</v>
      </c>
      <c r="W258" s="9">
        <v>2</v>
      </c>
      <c r="X258" s="10">
        <f>W258*8/$T$255</f>
        <v>5.3333333333333337E-2</v>
      </c>
      <c r="Y258" s="12">
        <v>20.51</v>
      </c>
      <c r="Z258" s="12">
        <f>X258*Y258</f>
        <v>1.0938666666666668</v>
      </c>
    </row>
    <row r="259" spans="17:26">
      <c r="Z259" s="6">
        <f>SUM(Z258)</f>
        <v>1.0938666666666668</v>
      </c>
    </row>
    <row r="260" spans="17:26">
      <c r="R260" s="7" t="s">
        <v>327</v>
      </c>
    </row>
    <row r="261" spans="17:26">
      <c r="R261" t="s">
        <v>319</v>
      </c>
      <c r="V261" s="8" t="s">
        <v>320</v>
      </c>
      <c r="X261" s="10">
        <v>5</v>
      </c>
      <c r="Y261" s="12">
        <f>Z258</f>
        <v>1.0938666666666668</v>
      </c>
      <c r="Z261" s="12">
        <f>X261%*Y261</f>
        <v>5.4693333333333344E-2</v>
      </c>
    </row>
    <row r="262" spans="17:26">
      <c r="Q262" s="14"/>
      <c r="R262" s="14"/>
      <c r="S262" s="14"/>
      <c r="T262" s="14"/>
      <c r="U262" s="14"/>
      <c r="V262" s="14"/>
      <c r="W262" s="14"/>
      <c r="X262" s="14"/>
      <c r="Y262" s="14"/>
      <c r="Z262" s="16">
        <f>SUM(Z261)</f>
        <v>5.4693333333333344E-2</v>
      </c>
    </row>
    <row r="264" spans="17:26">
      <c r="Q264" s="2" t="s">
        <v>343</v>
      </c>
      <c r="R264" s="2"/>
      <c r="S264" s="2" t="s">
        <v>345</v>
      </c>
      <c r="T264" s="2"/>
      <c r="U264" s="2"/>
      <c r="V264" s="2"/>
      <c r="W264" s="2"/>
      <c r="X264" s="2"/>
      <c r="Y264" s="2"/>
    </row>
    <row r="265" spans="17:26">
      <c r="Q265" s="2" t="s">
        <v>287</v>
      </c>
      <c r="R265" s="2" t="s">
        <v>288</v>
      </c>
      <c r="S265" s="4" t="s">
        <v>289</v>
      </c>
      <c r="T265" s="5">
        <v>450</v>
      </c>
      <c r="U265" s="4" t="s">
        <v>290</v>
      </c>
      <c r="V265" s="5">
        <f>T265</f>
        <v>450</v>
      </c>
      <c r="W265" s="2" t="s">
        <v>291</v>
      </c>
      <c r="Y265" s="4" t="s">
        <v>142</v>
      </c>
      <c r="Z265" s="6">
        <f>Z269+Z273</f>
        <v>1.3594755555555555</v>
      </c>
    </row>
    <row r="266" spans="17:26">
      <c r="Q266" s="2" t="s">
        <v>292</v>
      </c>
      <c r="R266" s="2" t="s">
        <v>293</v>
      </c>
      <c r="V266" s="4" t="s">
        <v>127</v>
      </c>
      <c r="W266" s="4" t="s">
        <v>294</v>
      </c>
      <c r="X266" s="4" t="s">
        <v>295</v>
      </c>
      <c r="Y266" s="4" t="s">
        <v>296</v>
      </c>
      <c r="Z266" s="4" t="s">
        <v>297</v>
      </c>
    </row>
    <row r="267" spans="17:26">
      <c r="R267" s="7" t="s">
        <v>298</v>
      </c>
    </row>
    <row r="268" spans="17:26">
      <c r="R268" t="s">
        <v>302</v>
      </c>
      <c r="V268" s="8" t="s">
        <v>300</v>
      </c>
      <c r="W268" s="9">
        <v>3</v>
      </c>
      <c r="X268" s="10">
        <f>W268*8/$T$265</f>
        <v>5.3333333333333337E-2</v>
      </c>
      <c r="Y268" s="12">
        <v>20.51</v>
      </c>
      <c r="Z268" s="12">
        <f>X268*Y268</f>
        <v>1.0938666666666668</v>
      </c>
    </row>
    <row r="269" spans="17:26">
      <c r="Z269" s="6">
        <f>SUM(Z268)</f>
        <v>1.0938666666666668</v>
      </c>
    </row>
    <row r="270" spans="17:26">
      <c r="R270" s="7" t="s">
        <v>327</v>
      </c>
    </row>
    <row r="271" spans="17:26">
      <c r="R271" t="s">
        <v>346</v>
      </c>
      <c r="V271" s="8" t="s">
        <v>347</v>
      </c>
      <c r="W271" s="9">
        <v>0.1</v>
      </c>
      <c r="X271" s="10">
        <f>W271*8/$T$265</f>
        <v>1.7777777777777779E-3</v>
      </c>
      <c r="Y271" s="12">
        <v>118.64</v>
      </c>
      <c r="Z271" s="12">
        <f>X271*Y271</f>
        <v>0.21091555555555558</v>
      </c>
    </row>
    <row r="272" spans="17:26">
      <c r="R272" t="s">
        <v>319</v>
      </c>
      <c r="V272" s="8" t="s">
        <v>320</v>
      </c>
      <c r="X272" s="10">
        <v>5</v>
      </c>
      <c r="Y272" s="12">
        <f>Z268</f>
        <v>1.0938666666666668</v>
      </c>
      <c r="Z272" s="12">
        <f>X272%*Y272</f>
        <v>5.4693333333333344E-2</v>
      </c>
    </row>
    <row r="273" spans="17:26">
      <c r="Q273" s="14"/>
      <c r="R273" s="14"/>
      <c r="S273" s="14"/>
      <c r="T273" s="14"/>
      <c r="U273" s="14"/>
      <c r="V273" s="14"/>
      <c r="W273" s="14"/>
      <c r="X273" s="14"/>
      <c r="Y273" s="14"/>
      <c r="Z273" s="16">
        <f>SUM(Z271:Z272)</f>
        <v>0.26560888888888889</v>
      </c>
    </row>
    <row r="275" spans="17:26">
      <c r="Q275" s="2" t="s">
        <v>343</v>
      </c>
      <c r="R275" s="2"/>
      <c r="S275" s="2" t="s">
        <v>1282</v>
      </c>
      <c r="T275" s="2"/>
      <c r="U275" s="2"/>
      <c r="V275" s="2"/>
      <c r="W275" s="2"/>
      <c r="X275" s="2"/>
      <c r="Y275" s="2"/>
    </row>
    <row r="276" spans="17:26">
      <c r="Q276" s="2" t="s">
        <v>287</v>
      </c>
      <c r="R276" s="2" t="s">
        <v>341</v>
      </c>
      <c r="S276" s="4" t="s">
        <v>289</v>
      </c>
      <c r="T276" s="5">
        <v>1</v>
      </c>
      <c r="U276" s="4" t="s">
        <v>290</v>
      </c>
      <c r="V276" s="5">
        <f>T276</f>
        <v>1</v>
      </c>
      <c r="W276" s="2" t="s">
        <v>291</v>
      </c>
      <c r="Y276" s="4" t="s">
        <v>163</v>
      </c>
      <c r="Z276" s="6">
        <f>Z280</f>
        <v>43125.47</v>
      </c>
    </row>
    <row r="277" spans="17:26">
      <c r="Q277" s="2" t="s">
        <v>292</v>
      </c>
      <c r="R277" s="2" t="s">
        <v>293</v>
      </c>
      <c r="V277" s="4" t="s">
        <v>127</v>
      </c>
      <c r="W277" s="4" t="s">
        <v>294</v>
      </c>
      <c r="X277" s="4" t="s">
        <v>295</v>
      </c>
      <c r="Y277" s="4" t="s">
        <v>296</v>
      </c>
      <c r="Z277" s="4" t="s">
        <v>297</v>
      </c>
    </row>
    <row r="278" spans="17:26">
      <c r="R278" s="7" t="s">
        <v>662</v>
      </c>
    </row>
    <row r="279" spans="17:26">
      <c r="R279" t="s">
        <v>1282</v>
      </c>
      <c r="V279" s="8" t="s">
        <v>163</v>
      </c>
      <c r="W279" s="9"/>
      <c r="X279" s="10">
        <v>1</v>
      </c>
      <c r="Y279" s="12">
        <v>43125.47</v>
      </c>
      <c r="Z279" s="12">
        <f>X279*Y279</f>
        <v>43125.47</v>
      </c>
    </row>
    <row r="280" spans="17:26">
      <c r="Q280" s="14"/>
      <c r="R280" s="14"/>
      <c r="S280" s="14"/>
      <c r="T280" s="14"/>
      <c r="U280" s="14"/>
      <c r="V280" s="14"/>
      <c r="W280" s="14"/>
      <c r="X280" s="14"/>
      <c r="Y280" s="14"/>
      <c r="Z280" s="16">
        <f>SUM(Z279)</f>
        <v>43125.47</v>
      </c>
    </row>
    <row r="282" spans="17:26">
      <c r="Q282" s="2" t="s">
        <v>343</v>
      </c>
      <c r="R282" s="2"/>
      <c r="S282" s="2" t="s">
        <v>183</v>
      </c>
      <c r="T282" s="2"/>
      <c r="U282" s="2"/>
      <c r="V282" s="2"/>
      <c r="W282" s="2"/>
      <c r="X282" s="2"/>
      <c r="Y282" s="2"/>
    </row>
    <row r="283" spans="17:26">
      <c r="Q283" s="2" t="s">
        <v>287</v>
      </c>
      <c r="R283" s="2" t="s">
        <v>341</v>
      </c>
      <c r="S283" s="4" t="s">
        <v>289</v>
      </c>
      <c r="T283" s="5">
        <v>1</v>
      </c>
      <c r="U283" s="4" t="s">
        <v>290</v>
      </c>
      <c r="V283" s="5">
        <f>T283</f>
        <v>1</v>
      </c>
      <c r="W283" s="2" t="s">
        <v>291</v>
      </c>
      <c r="Y283" s="4" t="s">
        <v>163</v>
      </c>
      <c r="Z283" s="6">
        <f>Z287+Z293+Z298</f>
        <v>211429.51484666669</v>
      </c>
    </row>
    <row r="284" spans="17:26">
      <c r="Q284" s="2" t="s">
        <v>292</v>
      </c>
      <c r="R284" s="2" t="s">
        <v>293</v>
      </c>
      <c r="V284" s="4" t="s">
        <v>127</v>
      </c>
      <c r="W284" s="4" t="s">
        <v>294</v>
      </c>
      <c r="X284" s="4" t="s">
        <v>295</v>
      </c>
      <c r="Y284" s="4" t="s">
        <v>296</v>
      </c>
      <c r="Z284" s="4" t="s">
        <v>297</v>
      </c>
    </row>
    <row r="285" spans="17:26">
      <c r="R285" s="7" t="s">
        <v>662</v>
      </c>
    </row>
    <row r="286" spans="17:26">
      <c r="R286" t="s">
        <v>183</v>
      </c>
      <c r="V286" s="8" t="s">
        <v>163</v>
      </c>
      <c r="W286" s="9"/>
      <c r="X286" s="10">
        <v>1</v>
      </c>
      <c r="Y286" s="12">
        <v>211429.09</v>
      </c>
      <c r="Z286" s="12">
        <f>X286*Y286</f>
        <v>211429.09</v>
      </c>
    </row>
    <row r="287" spans="17:26">
      <c r="Q287" s="14"/>
      <c r="R287" s="14"/>
      <c r="S287" s="14"/>
      <c r="T287" s="14"/>
      <c r="U287" s="14"/>
      <c r="V287" s="14"/>
      <c r="W287" s="14"/>
      <c r="X287" s="14"/>
      <c r="Y287" s="14"/>
      <c r="Z287" s="16">
        <f>SUM(Z286)</f>
        <v>211429.09</v>
      </c>
    </row>
    <row r="289" spans="17:26">
      <c r="Q289" s="2" t="s">
        <v>343</v>
      </c>
      <c r="R289" s="2"/>
      <c r="S289" s="2" t="s">
        <v>187</v>
      </c>
      <c r="T289" s="2"/>
      <c r="U289" s="2"/>
      <c r="V289" s="2"/>
      <c r="W289" s="2"/>
      <c r="X289" s="2"/>
      <c r="Y289" s="2"/>
    </row>
    <row r="290" spans="17:26">
      <c r="Q290" s="2" t="s">
        <v>287</v>
      </c>
      <c r="R290" s="2" t="s">
        <v>288</v>
      </c>
      <c r="S290" s="4" t="s">
        <v>289</v>
      </c>
      <c r="T290" s="5">
        <v>600</v>
      </c>
      <c r="U290" s="4" t="s">
        <v>290</v>
      </c>
      <c r="V290" s="5">
        <f>T290</f>
        <v>600</v>
      </c>
      <c r="W290" s="2" t="s">
        <v>291</v>
      </c>
      <c r="Y290" s="4" t="s">
        <v>142</v>
      </c>
      <c r="Z290" s="6">
        <f>Z295+Z302+Z307</f>
        <v>3.9762599999999999</v>
      </c>
    </row>
    <row r="291" spans="17:26">
      <c r="Q291" s="2" t="s">
        <v>292</v>
      </c>
      <c r="R291" s="2" t="s">
        <v>293</v>
      </c>
      <c r="V291" s="4" t="s">
        <v>127</v>
      </c>
      <c r="W291" s="4" t="s">
        <v>294</v>
      </c>
      <c r="X291" s="4" t="s">
        <v>295</v>
      </c>
      <c r="Y291" s="4" t="s">
        <v>296</v>
      </c>
      <c r="Z291" s="4" t="s">
        <v>297</v>
      </c>
    </row>
    <row r="292" spans="17:26">
      <c r="R292" s="7" t="s">
        <v>298</v>
      </c>
    </row>
    <row r="293" spans="17:26">
      <c r="R293" t="s">
        <v>299</v>
      </c>
      <c r="V293" s="8" t="s">
        <v>300</v>
      </c>
      <c r="W293" s="9">
        <v>1</v>
      </c>
      <c r="X293" s="10">
        <f>W293*8/$T$290</f>
        <v>1.3333333333333334E-2</v>
      </c>
      <c r="Y293" s="12">
        <v>28.94</v>
      </c>
      <c r="Z293" s="12">
        <f>X293*Y293</f>
        <v>0.38586666666666669</v>
      </c>
    </row>
    <row r="294" spans="17:26">
      <c r="R294" t="s">
        <v>302</v>
      </c>
      <c r="V294" s="8" t="s">
        <v>300</v>
      </c>
      <c r="W294" s="9">
        <v>3</v>
      </c>
      <c r="X294" s="10">
        <f>W294*8/$T$290</f>
        <v>0.04</v>
      </c>
      <c r="Y294" s="12">
        <v>20.51</v>
      </c>
      <c r="Z294" s="12">
        <f>X294*Y294</f>
        <v>0.82040000000000013</v>
      </c>
    </row>
    <row r="295" spans="17:26">
      <c r="Z295" s="6">
        <f>SUM(Z293:Z294)</f>
        <v>1.2062666666666668</v>
      </c>
    </row>
    <row r="296" spans="17:26">
      <c r="R296" s="7" t="s">
        <v>303</v>
      </c>
    </row>
    <row r="297" spans="17:26">
      <c r="R297" t="s">
        <v>310</v>
      </c>
      <c r="V297" s="8" t="s">
        <v>305</v>
      </c>
      <c r="X297" s="10">
        <v>0.01</v>
      </c>
      <c r="Y297" s="12">
        <v>5.51</v>
      </c>
      <c r="Z297" s="12">
        <f>X297*Y297</f>
        <v>5.5099999999999996E-2</v>
      </c>
    </row>
    <row r="298" spans="17:26">
      <c r="R298" t="s">
        <v>348</v>
      </c>
      <c r="V298" s="8" t="s">
        <v>349</v>
      </c>
      <c r="X298" s="10">
        <v>1E-3</v>
      </c>
      <c r="Y298" s="12">
        <v>38.979999999999997</v>
      </c>
      <c r="Z298" s="12">
        <f>X298*Y298</f>
        <v>3.8980000000000001E-2</v>
      </c>
    </row>
    <row r="299" spans="17:26">
      <c r="R299" t="s">
        <v>350</v>
      </c>
      <c r="V299" s="8" t="s">
        <v>316</v>
      </c>
      <c r="X299" s="10">
        <v>0.02</v>
      </c>
      <c r="Y299" s="12">
        <v>11.86</v>
      </c>
      <c r="Z299" s="12">
        <f>X299*Y299</f>
        <v>0.23719999999999999</v>
      </c>
    </row>
    <row r="300" spans="17:26">
      <c r="R300" t="s">
        <v>351</v>
      </c>
      <c r="V300" s="8" t="s">
        <v>153</v>
      </c>
      <c r="X300" s="10">
        <v>0.19</v>
      </c>
      <c r="Y300" s="12">
        <v>10</v>
      </c>
      <c r="Z300" s="12">
        <f>X300*Y300</f>
        <v>1.9</v>
      </c>
    </row>
    <row r="301" spans="17:26">
      <c r="R301" t="s">
        <v>317</v>
      </c>
      <c r="V301" s="8" t="s">
        <v>314</v>
      </c>
      <c r="X301" s="10">
        <v>0.02</v>
      </c>
      <c r="Y301" s="12">
        <v>5.8</v>
      </c>
      <c r="Z301" s="12">
        <f>X301*Y301</f>
        <v>0.11599999999999999</v>
      </c>
    </row>
    <row r="302" spans="17:26">
      <c r="V302" s="8"/>
      <c r="Z302" s="6">
        <f>SUM(Z297:Z301)</f>
        <v>2.34728</v>
      </c>
    </row>
    <row r="303" spans="17:26">
      <c r="R303" s="7" t="s">
        <v>327</v>
      </c>
    </row>
    <row r="304" spans="17:26">
      <c r="R304" t="s">
        <v>319</v>
      </c>
      <c r="V304" s="8" t="s">
        <v>320</v>
      </c>
      <c r="X304" s="10">
        <v>5</v>
      </c>
      <c r="Y304" s="12">
        <f>Z295</f>
        <v>1.2062666666666668</v>
      </c>
      <c r="Z304" s="12">
        <f>X304%*Y304</f>
        <v>6.0313333333333344E-2</v>
      </c>
    </row>
    <row r="305" spans="17:26">
      <c r="R305" t="s">
        <v>352</v>
      </c>
      <c r="V305" s="8" t="s">
        <v>347</v>
      </c>
      <c r="W305" s="9">
        <v>1</v>
      </c>
      <c r="X305" s="10">
        <f>W305*8/$T$310</f>
        <v>1.3333333333333334E-2</v>
      </c>
      <c r="Y305" s="12">
        <v>20</v>
      </c>
      <c r="Z305" s="12">
        <f>X305*Y305</f>
        <v>0.26666666666666666</v>
      </c>
    </row>
    <row r="306" spans="17:26">
      <c r="R306" t="s">
        <v>353</v>
      </c>
      <c r="V306" s="8" t="s">
        <v>347</v>
      </c>
      <c r="W306" s="9">
        <v>1</v>
      </c>
      <c r="X306" s="10">
        <f>W306*8/$T$310</f>
        <v>1.3333333333333334E-2</v>
      </c>
      <c r="Y306" s="12">
        <v>7.18</v>
      </c>
      <c r="Z306" s="12">
        <f>X306*Y306</f>
        <v>9.5733333333333337E-2</v>
      </c>
    </row>
    <row r="307" spans="17:26">
      <c r="Q307" s="14"/>
      <c r="R307" s="14"/>
      <c r="S307" s="14"/>
      <c r="T307" s="14"/>
      <c r="U307" s="14"/>
      <c r="V307" s="14"/>
      <c r="W307" s="14"/>
      <c r="X307" s="14"/>
      <c r="Y307" s="14"/>
      <c r="Z307" s="16">
        <f>SUM(Z304:Z306)</f>
        <v>0.42271333333333333</v>
      </c>
    </row>
    <row r="309" spans="17:26">
      <c r="Q309" s="2" t="s">
        <v>343</v>
      </c>
      <c r="R309" s="2"/>
      <c r="S309" s="2" t="s">
        <v>354</v>
      </c>
      <c r="T309" s="2"/>
      <c r="U309" s="2"/>
      <c r="V309" s="2"/>
      <c r="W309" s="2"/>
      <c r="X309" s="2"/>
      <c r="Y309" s="2"/>
    </row>
    <row r="310" spans="17:26">
      <c r="Q310" s="2" t="s">
        <v>287</v>
      </c>
      <c r="R310" s="2" t="s">
        <v>288</v>
      </c>
      <c r="S310" s="4" t="s">
        <v>289</v>
      </c>
      <c r="T310" s="5">
        <v>600</v>
      </c>
      <c r="U310" s="4" t="s">
        <v>290</v>
      </c>
      <c r="V310" s="5">
        <f>T310</f>
        <v>600</v>
      </c>
      <c r="W310" s="2" t="s">
        <v>291</v>
      </c>
      <c r="Y310" s="4" t="s">
        <v>142</v>
      </c>
      <c r="Z310" s="6">
        <f>Z315+Z321+Z326</f>
        <v>4.26553</v>
      </c>
    </row>
    <row r="311" spans="17:26">
      <c r="Q311" s="2" t="s">
        <v>292</v>
      </c>
      <c r="R311" s="2" t="s">
        <v>293</v>
      </c>
      <c r="V311" s="4" t="s">
        <v>127</v>
      </c>
      <c r="W311" s="4" t="s">
        <v>294</v>
      </c>
      <c r="X311" s="4" t="s">
        <v>295</v>
      </c>
      <c r="Y311" s="4" t="s">
        <v>296</v>
      </c>
      <c r="Z311" s="4" t="s">
        <v>297</v>
      </c>
    </row>
    <row r="312" spans="17:26">
      <c r="R312" s="7" t="s">
        <v>298</v>
      </c>
    </row>
    <row r="313" spans="17:26">
      <c r="R313" t="s">
        <v>299</v>
      </c>
      <c r="V313" s="8" t="s">
        <v>300</v>
      </c>
      <c r="W313" s="9">
        <v>1</v>
      </c>
      <c r="X313" s="10">
        <f>W313*8/$T$310</f>
        <v>1.3333333333333334E-2</v>
      </c>
      <c r="Y313" s="12">
        <v>28.94</v>
      </c>
      <c r="Z313" s="12">
        <f>X313*Y313</f>
        <v>0.38586666666666669</v>
      </c>
    </row>
    <row r="314" spans="17:26">
      <c r="R314" t="s">
        <v>302</v>
      </c>
      <c r="V314" s="8" t="s">
        <v>300</v>
      </c>
      <c r="W314" s="9">
        <v>3</v>
      </c>
      <c r="X314" s="10">
        <f>W314*8/$T$310</f>
        <v>0.04</v>
      </c>
      <c r="Y314" s="12">
        <v>20.51</v>
      </c>
      <c r="Z314" s="12">
        <f>X314*Y314</f>
        <v>0.82040000000000013</v>
      </c>
    </row>
    <row r="315" spans="17:26">
      <c r="Z315" s="6">
        <f>SUM(Z313:Z314)</f>
        <v>1.2062666666666668</v>
      </c>
    </row>
    <row r="316" spans="17:26">
      <c r="R316" s="7" t="s">
        <v>303</v>
      </c>
    </row>
    <row r="317" spans="17:26">
      <c r="R317" t="s">
        <v>310</v>
      </c>
      <c r="V317" s="8" t="s">
        <v>305</v>
      </c>
      <c r="X317" s="10">
        <v>5.0000000000000001E-3</v>
      </c>
      <c r="Y317" s="12">
        <v>5.51</v>
      </c>
      <c r="Z317" s="12">
        <f>X317*Y317</f>
        <v>2.7549999999999998E-2</v>
      </c>
    </row>
    <row r="318" spans="17:26">
      <c r="R318" t="s">
        <v>350</v>
      </c>
      <c r="V318" s="8" t="s">
        <v>316</v>
      </c>
      <c r="X318" s="10">
        <v>0.05</v>
      </c>
      <c r="Y318" s="12">
        <v>11.86</v>
      </c>
      <c r="Z318" s="12">
        <f>X318*Y318</f>
        <v>0.59299999999999997</v>
      </c>
    </row>
    <row r="319" spans="17:26">
      <c r="R319" t="s">
        <v>351</v>
      </c>
      <c r="V319" s="8" t="s">
        <v>153</v>
      </c>
      <c r="X319" s="10">
        <v>0.19</v>
      </c>
      <c r="Y319" s="12">
        <v>10</v>
      </c>
      <c r="Z319" s="12">
        <f>X319*Y319</f>
        <v>1.9</v>
      </c>
    </row>
    <row r="320" spans="17:26">
      <c r="R320" t="s">
        <v>317</v>
      </c>
      <c r="V320" s="8" t="s">
        <v>314</v>
      </c>
      <c r="X320" s="10">
        <v>0.02</v>
      </c>
      <c r="Y320" s="12">
        <v>5.8</v>
      </c>
      <c r="Z320" s="12">
        <f>X320*Y320</f>
        <v>0.11599999999999999</v>
      </c>
    </row>
    <row r="321" spans="17:35">
      <c r="V321" s="8"/>
      <c r="Z321" s="6">
        <f>SUM(Z317:Z320)</f>
        <v>2.6365500000000002</v>
      </c>
    </row>
    <row r="322" spans="17:35">
      <c r="R322" s="7" t="s">
        <v>327</v>
      </c>
    </row>
    <row r="323" spans="17:35">
      <c r="R323" t="s">
        <v>319</v>
      </c>
      <c r="V323" s="8" t="s">
        <v>320</v>
      </c>
      <c r="X323" s="10">
        <v>5</v>
      </c>
      <c r="Y323" s="12">
        <f>Z315</f>
        <v>1.2062666666666668</v>
      </c>
      <c r="Z323" s="12">
        <f>X323%*Y323</f>
        <v>6.0313333333333344E-2</v>
      </c>
    </row>
    <row r="324" spans="17:35">
      <c r="R324" t="s">
        <v>352</v>
      </c>
      <c r="V324" s="8" t="s">
        <v>347</v>
      </c>
      <c r="W324" s="9">
        <v>1</v>
      </c>
      <c r="X324" s="10">
        <f>W324*8/$T$310</f>
        <v>1.3333333333333334E-2</v>
      </c>
      <c r="Y324" s="12">
        <v>20</v>
      </c>
      <c r="Z324" s="12">
        <f>X324*Y324</f>
        <v>0.26666666666666666</v>
      </c>
    </row>
    <row r="325" spans="17:35">
      <c r="R325" t="s">
        <v>353</v>
      </c>
      <c r="V325" s="8" t="s">
        <v>347</v>
      </c>
      <c r="W325" s="9">
        <v>1</v>
      </c>
      <c r="X325" s="10">
        <f>W325*8/$T$310</f>
        <v>1.3333333333333334E-2</v>
      </c>
      <c r="Y325" s="12">
        <v>7.18</v>
      </c>
      <c r="Z325" s="12">
        <f>X325*Y325</f>
        <v>9.5733333333333337E-2</v>
      </c>
    </row>
    <row r="326" spans="17:35">
      <c r="Q326" s="14"/>
      <c r="R326" s="14"/>
      <c r="S326" s="14"/>
      <c r="T326" s="14"/>
      <c r="U326" s="14"/>
      <c r="V326" s="14"/>
      <c r="W326" s="14"/>
      <c r="X326" s="14"/>
      <c r="Y326" s="14"/>
      <c r="Z326" s="16">
        <f>SUM(Z323:Z325)</f>
        <v>0.42271333333333333</v>
      </c>
    </row>
    <row r="328" spans="17:35">
      <c r="Q328" s="2" t="s">
        <v>343</v>
      </c>
      <c r="R328" s="2"/>
      <c r="S328" s="2" t="s">
        <v>1283</v>
      </c>
      <c r="T328" s="2"/>
      <c r="U328" s="2"/>
      <c r="V328" s="2"/>
      <c r="W328" s="2"/>
      <c r="X328" s="2"/>
      <c r="Y328" s="2"/>
    </row>
    <row r="329" spans="17:35">
      <c r="Q329" s="2" t="s">
        <v>287</v>
      </c>
      <c r="R329" s="2" t="s">
        <v>356</v>
      </c>
      <c r="S329" s="4" t="s">
        <v>289</v>
      </c>
      <c r="T329" s="5">
        <v>1</v>
      </c>
      <c r="U329" s="4" t="s">
        <v>290</v>
      </c>
      <c r="V329" s="5">
        <f>T329</f>
        <v>1</v>
      </c>
      <c r="W329" s="2" t="s">
        <v>291</v>
      </c>
      <c r="Y329" s="4" t="s">
        <v>357</v>
      </c>
      <c r="Z329" s="6">
        <f>Z352</f>
        <v>41043.350000000006</v>
      </c>
    </row>
    <row r="330" spans="17:35">
      <c r="Q330" s="2" t="s">
        <v>292</v>
      </c>
      <c r="R330" s="2" t="s">
        <v>293</v>
      </c>
      <c r="V330" s="4" t="s">
        <v>127</v>
      </c>
      <c r="W330" s="4" t="s">
        <v>294</v>
      </c>
      <c r="X330" s="4" t="s">
        <v>295</v>
      </c>
      <c r="Y330" s="4" t="s">
        <v>296</v>
      </c>
      <c r="Z330" s="4" t="s">
        <v>297</v>
      </c>
    </row>
    <row r="331" spans="17:35">
      <c r="R331" s="7" t="s">
        <v>303</v>
      </c>
    </row>
    <row r="332" spans="17:35">
      <c r="R332" t="s">
        <v>358</v>
      </c>
      <c r="V332" s="8" t="s">
        <v>158</v>
      </c>
      <c r="W332" s="9"/>
      <c r="X332" s="10">
        <v>20</v>
      </c>
      <c r="Y332">
        <v>394.07</v>
      </c>
      <c r="Z332" s="12">
        <f>X332*Y332</f>
        <v>7881.4</v>
      </c>
      <c r="AH332" s="29"/>
    </row>
    <row r="333" spans="17:35">
      <c r="R333" t="s">
        <v>359</v>
      </c>
      <c r="V333" s="8" t="s">
        <v>360</v>
      </c>
      <c r="X333" s="10">
        <v>40</v>
      </c>
      <c r="Y333">
        <v>50.76</v>
      </c>
      <c r="Z333" s="12">
        <f>X333*Y333</f>
        <v>2030.3999999999999</v>
      </c>
    </row>
    <row r="334" spans="17:35">
      <c r="R334" t="s">
        <v>361</v>
      </c>
      <c r="V334" s="8" t="s">
        <v>158</v>
      </c>
      <c r="X334" s="10">
        <v>120</v>
      </c>
      <c r="Y334">
        <v>32.200000000000003</v>
      </c>
      <c r="Z334" s="12">
        <f>X334*Y334</f>
        <v>3864.0000000000005</v>
      </c>
    </row>
    <row r="335" spans="17:35">
      <c r="R335" t="s">
        <v>362</v>
      </c>
      <c r="V335" s="8" t="s">
        <v>158</v>
      </c>
      <c r="X335" s="10">
        <v>120</v>
      </c>
      <c r="Y335">
        <v>32.200000000000003</v>
      </c>
      <c r="Z335" s="12">
        <f>X335*Y335</f>
        <v>3864.0000000000005</v>
      </c>
      <c r="AI335" s="29"/>
    </row>
    <row r="336" spans="17:35">
      <c r="R336" t="s">
        <v>363</v>
      </c>
      <c r="V336" s="8" t="s">
        <v>360</v>
      </c>
      <c r="X336" s="10">
        <v>112</v>
      </c>
      <c r="Y336">
        <v>11.86</v>
      </c>
      <c r="Z336" s="12">
        <f>X336*Y336</f>
        <v>1328.32</v>
      </c>
    </row>
    <row r="337" spans="17:34">
      <c r="R337" t="s">
        <v>364</v>
      </c>
      <c r="V337" s="8" t="s">
        <v>360</v>
      </c>
      <c r="X337" s="10">
        <v>40</v>
      </c>
      <c r="Y337">
        <v>11.02</v>
      </c>
      <c r="Z337" s="12">
        <f>X337*Y337</f>
        <v>440.79999999999995</v>
      </c>
    </row>
    <row r="338" spans="17:34">
      <c r="R338" t="s">
        <v>365</v>
      </c>
      <c r="V338" s="8" t="s">
        <v>360</v>
      </c>
      <c r="X338" s="10">
        <v>40</v>
      </c>
      <c r="Y338">
        <v>7.63</v>
      </c>
      <c r="Z338" s="12">
        <f>X338*Y338</f>
        <v>305.2</v>
      </c>
    </row>
    <row r="339" spans="17:34">
      <c r="R339" t="s">
        <v>366</v>
      </c>
      <c r="V339" s="8" t="s">
        <v>360</v>
      </c>
      <c r="X339" s="10">
        <v>40</v>
      </c>
      <c r="Y339">
        <v>14.41</v>
      </c>
      <c r="Z339" s="12">
        <f>X339*Y339</f>
        <v>576.4</v>
      </c>
    </row>
    <row r="340" spans="17:34">
      <c r="R340" t="s">
        <v>367</v>
      </c>
      <c r="V340" s="8" t="s">
        <v>360</v>
      </c>
      <c r="X340" s="10">
        <v>4</v>
      </c>
      <c r="Y340">
        <v>80.510000000000005</v>
      </c>
      <c r="Z340" s="12">
        <f>X340*Y340</f>
        <v>322.04000000000002</v>
      </c>
    </row>
    <row r="341" spans="17:34">
      <c r="R341" t="s">
        <v>368</v>
      </c>
      <c r="V341" s="8" t="s">
        <v>158</v>
      </c>
      <c r="X341" s="10">
        <v>3</v>
      </c>
      <c r="Y341">
        <v>233.9</v>
      </c>
      <c r="Z341" s="12">
        <f>X341*Y341</f>
        <v>701.7</v>
      </c>
    </row>
    <row r="342" spans="17:34">
      <c r="R342" t="s">
        <v>369</v>
      </c>
      <c r="V342" s="8" t="s">
        <v>158</v>
      </c>
      <c r="X342" s="10">
        <v>112</v>
      </c>
      <c r="Y342">
        <v>5.93</v>
      </c>
      <c r="Z342" s="12">
        <f>X342*Y342</f>
        <v>664.16</v>
      </c>
    </row>
    <row r="343" spans="17:34">
      <c r="R343" t="s">
        <v>370</v>
      </c>
      <c r="V343" s="8" t="s">
        <v>158</v>
      </c>
      <c r="X343" s="10">
        <v>2</v>
      </c>
      <c r="Y343">
        <v>21.19</v>
      </c>
      <c r="Z343" s="12">
        <f>X343*Y343</f>
        <v>42.38</v>
      </c>
    </row>
    <row r="344" spans="17:34">
      <c r="R344" t="s">
        <v>371</v>
      </c>
      <c r="V344" s="8" t="s">
        <v>372</v>
      </c>
      <c r="X344" s="10">
        <v>4</v>
      </c>
      <c r="Y344">
        <v>21.19</v>
      </c>
      <c r="Z344" s="12">
        <f>X344*Y344</f>
        <v>84.76</v>
      </c>
    </row>
    <row r="345" spans="17:34">
      <c r="R345" t="s">
        <v>373</v>
      </c>
      <c r="V345" s="8" t="s">
        <v>158</v>
      </c>
      <c r="X345" s="10">
        <v>75</v>
      </c>
      <c r="Y345">
        <v>53.31</v>
      </c>
      <c r="Z345" s="12">
        <f>X345*Y345</f>
        <v>3998.25</v>
      </c>
      <c r="AH345" s="29"/>
    </row>
    <row r="346" spans="17:34">
      <c r="R346" t="s">
        <v>374</v>
      </c>
      <c r="V346" s="8" t="s">
        <v>158</v>
      </c>
      <c r="X346" s="10">
        <v>30</v>
      </c>
      <c r="Y346">
        <v>24.49</v>
      </c>
      <c r="Z346" s="12">
        <f>X346*Y346</f>
        <v>734.69999999999993</v>
      </c>
    </row>
    <row r="347" spans="17:34">
      <c r="R347" t="s">
        <v>375</v>
      </c>
      <c r="V347" s="8" t="s">
        <v>158</v>
      </c>
      <c r="X347" s="10">
        <v>20</v>
      </c>
      <c r="Y347">
        <v>33.81</v>
      </c>
      <c r="Z347" s="12">
        <f>X347*Y347</f>
        <v>676.2</v>
      </c>
    </row>
    <row r="348" spans="17:34">
      <c r="R348" t="s">
        <v>376</v>
      </c>
      <c r="V348" s="8" t="s">
        <v>360</v>
      </c>
      <c r="X348" s="10">
        <v>112</v>
      </c>
      <c r="Y348">
        <v>2.54</v>
      </c>
      <c r="Z348" s="12">
        <f>X348*Y348</f>
        <v>284.48</v>
      </c>
    </row>
    <row r="349" spans="17:34">
      <c r="R349" t="s">
        <v>377</v>
      </c>
      <c r="V349" s="8" t="s">
        <v>158</v>
      </c>
      <c r="X349" s="10">
        <v>40</v>
      </c>
      <c r="Y349">
        <v>22.88</v>
      </c>
      <c r="Z349" s="12">
        <f>X349*Y349</f>
        <v>915.19999999999993</v>
      </c>
    </row>
    <row r="350" spans="17:34">
      <c r="R350" t="s">
        <v>378</v>
      </c>
      <c r="V350" s="8" t="s">
        <v>158</v>
      </c>
      <c r="X350" s="10">
        <v>112</v>
      </c>
      <c r="Y350">
        <v>59.32</v>
      </c>
      <c r="Z350" s="12">
        <f>X350*Y350</f>
        <v>6643.84</v>
      </c>
      <c r="AH350" s="29"/>
    </row>
    <row r="351" spans="17:34">
      <c r="R351" t="s">
        <v>379</v>
      </c>
      <c r="V351" s="8" t="s">
        <v>360</v>
      </c>
      <c r="X351" s="10">
        <v>112</v>
      </c>
      <c r="Y351">
        <v>50.76</v>
      </c>
      <c r="Z351" s="12">
        <f>X351*Y351</f>
        <v>5685.12</v>
      </c>
      <c r="AH351" s="29"/>
    </row>
    <row r="352" spans="17:34">
      <c r="Q352" s="14"/>
      <c r="R352" s="14"/>
      <c r="S352" s="14"/>
      <c r="T352" s="14"/>
      <c r="U352" s="14"/>
      <c r="V352" s="44"/>
      <c r="W352" s="45"/>
      <c r="X352" s="46"/>
      <c r="Y352" s="104"/>
      <c r="Z352" s="16">
        <f>SUM(Z332:Z351)</f>
        <v>41043.350000000006</v>
      </c>
    </row>
    <row r="354" spans="17:26">
      <c r="Q354" s="2" t="s">
        <v>343</v>
      </c>
      <c r="R354" s="2"/>
      <c r="S354" s="2" t="s">
        <v>1284</v>
      </c>
      <c r="T354" s="2"/>
      <c r="U354" s="2"/>
      <c r="V354" s="2"/>
      <c r="W354" s="2"/>
      <c r="X354" s="2"/>
      <c r="Y354" s="2"/>
    </row>
    <row r="355" spans="17:26">
      <c r="Q355" s="2" t="s">
        <v>287</v>
      </c>
      <c r="R355" s="2" t="s">
        <v>356</v>
      </c>
      <c r="S355" s="4" t="s">
        <v>289</v>
      </c>
      <c r="T355" s="5">
        <v>1</v>
      </c>
      <c r="U355" s="4" t="s">
        <v>290</v>
      </c>
      <c r="V355" s="5">
        <f>T355</f>
        <v>1</v>
      </c>
      <c r="W355" s="2" t="s">
        <v>291</v>
      </c>
      <c r="Y355" s="4" t="s">
        <v>357</v>
      </c>
      <c r="Z355" s="6">
        <f>Z364</f>
        <v>3824.87</v>
      </c>
    </row>
    <row r="356" spans="17:26">
      <c r="Q356" s="2" t="s">
        <v>292</v>
      </c>
      <c r="R356" s="2" t="s">
        <v>293</v>
      </c>
      <c r="V356" s="4" t="s">
        <v>127</v>
      </c>
      <c r="W356" s="4" t="s">
        <v>294</v>
      </c>
      <c r="X356" s="4" t="s">
        <v>295</v>
      </c>
      <c r="Y356" s="4" t="s">
        <v>296</v>
      </c>
      <c r="Z356" s="4" t="s">
        <v>297</v>
      </c>
    </row>
    <row r="357" spans="17:26">
      <c r="R357" s="7" t="s">
        <v>303</v>
      </c>
    </row>
    <row r="358" spans="17:26">
      <c r="R358" t="s">
        <v>381</v>
      </c>
      <c r="V358" s="8" t="s">
        <v>382</v>
      </c>
      <c r="W358" s="9"/>
      <c r="X358" s="10">
        <v>16</v>
      </c>
      <c r="Y358">
        <v>51.69</v>
      </c>
      <c r="Z358" s="12">
        <f>X358*Y358</f>
        <v>827.04</v>
      </c>
    </row>
    <row r="359" spans="17:26">
      <c r="R359" t="s">
        <v>383</v>
      </c>
      <c r="V359" s="8" t="s">
        <v>158</v>
      </c>
      <c r="X359" s="10">
        <v>15</v>
      </c>
      <c r="Y359">
        <v>66.53</v>
      </c>
      <c r="Z359" s="12">
        <f>X359*Y359</f>
        <v>997.95</v>
      </c>
    </row>
    <row r="360" spans="17:26">
      <c r="R360" t="s">
        <v>384</v>
      </c>
      <c r="V360" s="8" t="s">
        <v>314</v>
      </c>
      <c r="X360" s="10">
        <v>50</v>
      </c>
      <c r="Y360">
        <v>22.03</v>
      </c>
      <c r="Z360" s="12">
        <f>X360*Y360</f>
        <v>1101.5</v>
      </c>
    </row>
    <row r="361" spans="17:26">
      <c r="R361" t="s">
        <v>385</v>
      </c>
      <c r="V361" s="8" t="s">
        <v>382</v>
      </c>
      <c r="X361" s="10">
        <v>10</v>
      </c>
      <c r="Y361">
        <v>62.71</v>
      </c>
      <c r="Z361" s="12">
        <f>X361*Y361</f>
        <v>627.1</v>
      </c>
    </row>
    <row r="362" spans="17:26">
      <c r="R362" t="s">
        <v>386</v>
      </c>
      <c r="V362" s="8" t="s">
        <v>158</v>
      </c>
      <c r="X362" s="10">
        <v>200</v>
      </c>
      <c r="Y362">
        <v>0.17</v>
      </c>
      <c r="Z362" s="12">
        <f>X362*Y362</f>
        <v>34</v>
      </c>
    </row>
    <row r="363" spans="17:26">
      <c r="R363" t="s">
        <v>387</v>
      </c>
      <c r="V363" s="8" t="s">
        <v>382</v>
      </c>
      <c r="X363" s="10">
        <v>2</v>
      </c>
      <c r="Y363">
        <v>118.64</v>
      </c>
      <c r="Z363" s="12">
        <f>X363*Y363</f>
        <v>237.28</v>
      </c>
    </row>
    <row r="364" spans="17:26">
      <c r="Q364" s="14"/>
      <c r="R364" s="14"/>
      <c r="S364" s="14"/>
      <c r="T364" s="14"/>
      <c r="U364" s="14"/>
      <c r="V364" s="44"/>
      <c r="W364" s="45"/>
      <c r="X364" s="46"/>
      <c r="Y364" s="104"/>
      <c r="Z364" s="16">
        <f>SUM(Z358:Z363)</f>
        <v>3824.87</v>
      </c>
    </row>
    <row r="365" spans="17:26">
      <c r="V365" s="8"/>
      <c r="X365" s="10"/>
      <c r="Z365" s="12"/>
    </row>
    <row r="366" spans="17:26">
      <c r="Q366" s="2" t="s">
        <v>343</v>
      </c>
      <c r="R366" s="2"/>
      <c r="S366" s="2" t="s">
        <v>198</v>
      </c>
      <c r="T366" s="2"/>
      <c r="U366" s="2"/>
      <c r="V366" s="2"/>
      <c r="W366" s="2"/>
      <c r="X366" s="2"/>
      <c r="Y366" s="2"/>
    </row>
    <row r="367" spans="17:26">
      <c r="Q367" s="2" t="s">
        <v>287</v>
      </c>
      <c r="R367" s="2" t="s">
        <v>356</v>
      </c>
      <c r="S367" s="4" t="s">
        <v>289</v>
      </c>
      <c r="T367" s="5">
        <v>1</v>
      </c>
      <c r="U367" s="4" t="s">
        <v>290</v>
      </c>
      <c r="V367" s="5">
        <f>T367</f>
        <v>1</v>
      </c>
      <c r="W367" s="2" t="s">
        <v>291</v>
      </c>
      <c r="Y367" s="4" t="s">
        <v>357</v>
      </c>
      <c r="Z367" s="6">
        <f>Z378</f>
        <v>6076.5</v>
      </c>
    </row>
    <row r="368" spans="17:26">
      <c r="Q368" s="2" t="s">
        <v>292</v>
      </c>
      <c r="R368" s="2" t="s">
        <v>293</v>
      </c>
      <c r="V368" s="4" t="s">
        <v>127</v>
      </c>
      <c r="W368" s="4" t="s">
        <v>294</v>
      </c>
      <c r="X368" s="4" t="s">
        <v>295</v>
      </c>
      <c r="Y368" s="4" t="s">
        <v>296</v>
      </c>
      <c r="Z368" s="4" t="s">
        <v>297</v>
      </c>
    </row>
    <row r="369" spans="17:34">
      <c r="R369" s="7" t="s">
        <v>303</v>
      </c>
    </row>
    <row r="370" spans="17:34">
      <c r="R370" t="s">
        <v>388</v>
      </c>
      <c r="V370" s="8" t="s">
        <v>158</v>
      </c>
      <c r="W370" s="9"/>
      <c r="X370" s="10">
        <v>15</v>
      </c>
      <c r="Y370">
        <v>29.66</v>
      </c>
      <c r="Z370" s="12">
        <f>X370*Y370</f>
        <v>444.9</v>
      </c>
      <c r="AC370" s="2"/>
      <c r="AD370" s="2"/>
      <c r="AE370" s="2"/>
      <c r="AF370" s="2"/>
      <c r="AG370" s="2"/>
      <c r="AH370" s="2"/>
    </row>
    <row r="371" spans="17:34">
      <c r="R371" t="s">
        <v>389</v>
      </c>
      <c r="V371" s="8" t="s">
        <v>158</v>
      </c>
      <c r="X371" s="10">
        <v>15</v>
      </c>
      <c r="Y371">
        <v>21.19</v>
      </c>
      <c r="Z371" s="12">
        <f>X371*Y371</f>
        <v>317.85000000000002</v>
      </c>
    </row>
    <row r="372" spans="17:34">
      <c r="R372" t="s">
        <v>390</v>
      </c>
      <c r="V372" s="8" t="s">
        <v>158</v>
      </c>
      <c r="X372" s="10">
        <v>15</v>
      </c>
      <c r="Y372">
        <v>38.14</v>
      </c>
      <c r="Z372" s="12">
        <f>X372*Y372</f>
        <v>572.1</v>
      </c>
    </row>
    <row r="373" spans="17:34">
      <c r="R373" t="s">
        <v>391</v>
      </c>
      <c r="V373" s="8" t="s">
        <v>158</v>
      </c>
      <c r="X373" s="10">
        <v>4</v>
      </c>
      <c r="Y373">
        <v>38.14</v>
      </c>
      <c r="Z373" s="12">
        <f>X373*Y373</f>
        <v>152.56</v>
      </c>
    </row>
    <row r="374" spans="17:34">
      <c r="R374" t="s">
        <v>392</v>
      </c>
      <c r="V374" s="8" t="s">
        <v>158</v>
      </c>
      <c r="X374" s="10">
        <v>4</v>
      </c>
      <c r="Y374">
        <v>29.66</v>
      </c>
      <c r="Z374" s="12">
        <f>X374*Y374</f>
        <v>118.64</v>
      </c>
    </row>
    <row r="375" spans="17:34">
      <c r="R375" t="s">
        <v>393</v>
      </c>
      <c r="V375" s="8" t="s">
        <v>158</v>
      </c>
      <c r="X375" s="10">
        <v>5</v>
      </c>
      <c r="Y375">
        <v>67.8</v>
      </c>
      <c r="Z375" s="12">
        <f>X375*Y375</f>
        <v>339</v>
      </c>
    </row>
    <row r="376" spans="17:34">
      <c r="R376" t="s">
        <v>394</v>
      </c>
      <c r="V376" s="8" t="s">
        <v>158</v>
      </c>
      <c r="X376" s="10">
        <v>15</v>
      </c>
      <c r="Y376">
        <v>21.19</v>
      </c>
      <c r="Z376" s="12">
        <f>X376*Y376</f>
        <v>317.85000000000002</v>
      </c>
    </row>
    <row r="377" spans="17:34">
      <c r="R377" t="s">
        <v>395</v>
      </c>
      <c r="V377" s="8" t="s">
        <v>158</v>
      </c>
      <c r="X377" s="10">
        <v>15</v>
      </c>
      <c r="Y377">
        <v>254.24</v>
      </c>
      <c r="Z377" s="12">
        <f>X377*Y377</f>
        <v>3813.6000000000004</v>
      </c>
    </row>
    <row r="378" spans="17:34">
      <c r="Q378" s="14"/>
      <c r="R378" s="14"/>
      <c r="S378" s="14"/>
      <c r="T378" s="14"/>
      <c r="U378" s="14"/>
      <c r="V378" s="44"/>
      <c r="W378" s="45"/>
      <c r="X378" s="46"/>
      <c r="Y378" s="104"/>
      <c r="Z378" s="16">
        <f>SUM(Z370:Z377)</f>
        <v>6076.5</v>
      </c>
      <c r="AH378" s="29"/>
    </row>
    <row r="380" spans="17:34">
      <c r="Q380" s="2" t="s">
        <v>343</v>
      </c>
      <c r="R380" s="2"/>
      <c r="S380" s="2" t="s">
        <v>200</v>
      </c>
      <c r="T380" s="2"/>
      <c r="U380" s="2"/>
      <c r="V380" s="2"/>
      <c r="W380" s="2"/>
      <c r="X380" s="2"/>
      <c r="Y380" s="2"/>
    </row>
    <row r="381" spans="17:34">
      <c r="Q381" s="2" t="s">
        <v>287</v>
      </c>
      <c r="R381" s="2" t="s">
        <v>356</v>
      </c>
      <c r="S381" s="4" t="s">
        <v>289</v>
      </c>
      <c r="T381" s="5">
        <v>1</v>
      </c>
      <c r="U381" s="4" t="s">
        <v>290</v>
      </c>
      <c r="V381" s="5">
        <f>T381</f>
        <v>1</v>
      </c>
      <c r="W381" s="2" t="s">
        <v>291</v>
      </c>
      <c r="Y381" s="4" t="s">
        <v>357</v>
      </c>
      <c r="Z381" s="6">
        <f>Z387</f>
        <v>18386.64</v>
      </c>
    </row>
    <row r="382" spans="17:34">
      <c r="Q382" s="2" t="s">
        <v>292</v>
      </c>
      <c r="R382" s="2" t="s">
        <v>293</v>
      </c>
      <c r="V382" s="4" t="s">
        <v>127</v>
      </c>
      <c r="W382" s="4" t="s">
        <v>294</v>
      </c>
      <c r="X382" s="4" t="s">
        <v>295</v>
      </c>
      <c r="Y382" s="4" t="s">
        <v>296</v>
      </c>
      <c r="Z382" s="4" t="s">
        <v>297</v>
      </c>
    </row>
    <row r="383" spans="17:34">
      <c r="R383" s="7" t="s">
        <v>303</v>
      </c>
    </row>
    <row r="384" spans="17:34">
      <c r="R384" t="s">
        <v>396</v>
      </c>
      <c r="V384" s="8" t="s">
        <v>158</v>
      </c>
      <c r="W384" s="9"/>
      <c r="X384" s="10">
        <v>8</v>
      </c>
      <c r="Y384">
        <v>423.73</v>
      </c>
      <c r="Z384" s="12">
        <f>X384*Y384</f>
        <v>3389.84</v>
      </c>
    </row>
    <row r="385" spans="17:33">
      <c r="R385" t="s">
        <v>397</v>
      </c>
      <c r="V385" s="8" t="s">
        <v>158</v>
      </c>
      <c r="X385" s="10">
        <v>112</v>
      </c>
      <c r="Y385">
        <v>127.12</v>
      </c>
      <c r="Z385" s="12">
        <f>X385*Y385</f>
        <v>14237.44</v>
      </c>
    </row>
    <row r="386" spans="17:33">
      <c r="R386" t="s">
        <v>398</v>
      </c>
      <c r="V386" s="8" t="s">
        <v>158</v>
      </c>
      <c r="X386" s="10">
        <v>112</v>
      </c>
      <c r="Y386">
        <v>6.78</v>
      </c>
      <c r="Z386" s="12">
        <f>X386*Y386</f>
        <v>759.36</v>
      </c>
    </row>
    <row r="387" spans="17:33">
      <c r="Q387" s="14"/>
      <c r="R387" s="14"/>
      <c r="S387" s="14"/>
      <c r="T387" s="14"/>
      <c r="U387" s="14"/>
      <c r="V387" s="44"/>
      <c r="W387" s="45"/>
      <c r="X387" s="46"/>
      <c r="Y387" s="104"/>
      <c r="Z387" s="16">
        <f>SUM(Z384:Z386)</f>
        <v>18386.64</v>
      </c>
    </row>
    <row r="388" spans="17:33">
      <c r="V388" s="8"/>
      <c r="X388" s="10"/>
      <c r="Z388" s="12"/>
    </row>
    <row r="389" spans="17:33">
      <c r="Q389" s="2" t="s">
        <v>343</v>
      </c>
      <c r="R389" s="2"/>
      <c r="S389" s="2" t="s">
        <v>399</v>
      </c>
      <c r="T389" s="2"/>
      <c r="U389" s="2"/>
      <c r="V389" s="2"/>
      <c r="W389" s="2"/>
      <c r="X389" s="2"/>
      <c r="Y389" s="2"/>
    </row>
    <row r="390" spans="17:33">
      <c r="Q390" s="2" t="s">
        <v>287</v>
      </c>
      <c r="R390" s="2" t="s">
        <v>356</v>
      </c>
      <c r="S390" s="4" t="s">
        <v>289</v>
      </c>
      <c r="T390" s="5">
        <v>1</v>
      </c>
      <c r="U390" s="4" t="s">
        <v>290</v>
      </c>
      <c r="V390" s="5">
        <f>T390</f>
        <v>1</v>
      </c>
      <c r="W390" s="2" t="s">
        <v>291</v>
      </c>
      <c r="Y390" s="4" t="s">
        <v>357</v>
      </c>
      <c r="Z390" s="6">
        <f>Z399</f>
        <v>1478.8000000000002</v>
      </c>
    </row>
    <row r="391" spans="17:33">
      <c r="Q391" s="2" t="s">
        <v>292</v>
      </c>
      <c r="R391" s="2" t="s">
        <v>293</v>
      </c>
      <c r="V391" s="4" t="s">
        <v>127</v>
      </c>
      <c r="W391" s="4" t="s">
        <v>294</v>
      </c>
      <c r="X391" s="4" t="s">
        <v>295</v>
      </c>
      <c r="Y391" s="4" t="s">
        <v>296</v>
      </c>
      <c r="Z391" s="4" t="s">
        <v>297</v>
      </c>
    </row>
    <row r="392" spans="17:33">
      <c r="R392" s="7" t="s">
        <v>303</v>
      </c>
      <c r="AB392" s="2"/>
      <c r="AC392" s="2"/>
      <c r="AD392" s="2"/>
      <c r="AE392" s="2"/>
      <c r="AF392" s="2"/>
      <c r="AG392" s="2"/>
    </row>
    <row r="393" spans="17:33">
      <c r="R393" t="s">
        <v>400</v>
      </c>
      <c r="V393" s="8" t="s">
        <v>158</v>
      </c>
      <c r="W393" s="9"/>
      <c r="X393" s="10">
        <v>1</v>
      </c>
      <c r="Y393">
        <v>211.86</v>
      </c>
      <c r="Z393" s="12">
        <f>X393*Y393</f>
        <v>211.86</v>
      </c>
    </row>
    <row r="394" spans="17:33">
      <c r="R394" t="s">
        <v>401</v>
      </c>
      <c r="V394" s="8" t="s">
        <v>158</v>
      </c>
      <c r="X394" s="10">
        <v>2</v>
      </c>
      <c r="Y394">
        <v>76.27</v>
      </c>
      <c r="Z394" s="12">
        <f>X394*Y394</f>
        <v>152.54</v>
      </c>
    </row>
    <row r="395" spans="17:33">
      <c r="R395" t="s">
        <v>402</v>
      </c>
      <c r="V395" s="8" t="s">
        <v>158</v>
      </c>
      <c r="X395" s="10">
        <v>1</v>
      </c>
      <c r="Y395">
        <v>593.22</v>
      </c>
      <c r="Z395" s="12">
        <f>X395*Y395</f>
        <v>593.22</v>
      </c>
    </row>
    <row r="396" spans="17:33">
      <c r="R396" t="s">
        <v>403</v>
      </c>
      <c r="V396" s="8" t="s">
        <v>158</v>
      </c>
      <c r="X396" s="10">
        <v>1</v>
      </c>
      <c r="Y396">
        <v>38.14</v>
      </c>
      <c r="Z396" s="12">
        <f>X396*Y396</f>
        <v>38.14</v>
      </c>
    </row>
    <row r="397" spans="17:33">
      <c r="R397" t="s">
        <v>404</v>
      </c>
      <c r="V397" s="8" t="s">
        <v>158</v>
      </c>
      <c r="X397" s="10">
        <v>2</v>
      </c>
      <c r="Y397">
        <v>135.59</v>
      </c>
      <c r="Z397" s="12">
        <f>X397*Y397</f>
        <v>271.18</v>
      </c>
    </row>
    <row r="398" spans="17:33">
      <c r="R398" t="s">
        <v>405</v>
      </c>
      <c r="V398" s="8" t="s">
        <v>158</v>
      </c>
      <c r="X398" s="10">
        <v>1</v>
      </c>
      <c r="Y398">
        <v>211.86</v>
      </c>
      <c r="Z398" s="12">
        <f>X398*Y398</f>
        <v>211.86</v>
      </c>
    </row>
    <row r="399" spans="17:33">
      <c r="Q399" s="14"/>
      <c r="R399" s="14"/>
      <c r="S399" s="14"/>
      <c r="T399" s="14"/>
      <c r="U399" s="14"/>
      <c r="V399" s="44"/>
      <c r="W399" s="45"/>
      <c r="X399" s="46"/>
      <c r="Y399" s="104"/>
      <c r="Z399" s="16">
        <f>SUM(Z393:Z398)</f>
        <v>1478.8000000000002</v>
      </c>
    </row>
    <row r="400" spans="17:33">
      <c r="V400" s="8"/>
      <c r="X400" s="10"/>
      <c r="Z400" s="12"/>
    </row>
    <row r="401" spans="17:34">
      <c r="Q401" s="2" t="s">
        <v>343</v>
      </c>
      <c r="R401" s="2"/>
      <c r="S401" s="2" t="s">
        <v>399</v>
      </c>
      <c r="T401" s="2"/>
      <c r="U401" s="2"/>
      <c r="V401" s="2"/>
      <c r="W401" s="2"/>
      <c r="X401" s="2"/>
      <c r="Y401" s="2"/>
    </row>
    <row r="402" spans="17:34">
      <c r="Q402" s="2" t="s">
        <v>287</v>
      </c>
      <c r="R402" s="2" t="s">
        <v>335</v>
      </c>
      <c r="S402" s="4" t="s">
        <v>289</v>
      </c>
      <c r="T402" s="5">
        <v>1</v>
      </c>
      <c r="U402" s="4" t="s">
        <v>290</v>
      </c>
      <c r="V402" s="5">
        <f>T402</f>
        <v>1</v>
      </c>
      <c r="W402" s="2" t="s">
        <v>291</v>
      </c>
      <c r="Y402" s="4" t="s">
        <v>158</v>
      </c>
      <c r="Z402" s="6">
        <f>Z407</f>
        <v>8515.8000000000011</v>
      </c>
    </row>
    <row r="403" spans="17:34">
      <c r="Q403" s="2" t="s">
        <v>292</v>
      </c>
      <c r="R403" s="2" t="s">
        <v>293</v>
      </c>
      <c r="V403" s="4" t="s">
        <v>127</v>
      </c>
      <c r="W403" s="4" t="s">
        <v>294</v>
      </c>
      <c r="X403" s="4" t="s">
        <v>295</v>
      </c>
      <c r="Y403" s="4" t="s">
        <v>296</v>
      </c>
      <c r="Z403" s="4" t="s">
        <v>297</v>
      </c>
    </row>
    <row r="404" spans="17:34">
      <c r="R404" s="7" t="s">
        <v>303</v>
      </c>
      <c r="AH404" s="29"/>
    </row>
    <row r="405" spans="17:34">
      <c r="R405" t="s">
        <v>407</v>
      </c>
      <c r="V405" s="8" t="s">
        <v>158</v>
      </c>
      <c r="W405" s="9"/>
      <c r="X405" s="10">
        <v>320</v>
      </c>
      <c r="Y405">
        <v>25.42</v>
      </c>
      <c r="Z405" s="12">
        <f>X405*Y405</f>
        <v>8134.4000000000005</v>
      </c>
    </row>
    <row r="406" spans="17:34">
      <c r="R406" t="s">
        <v>408</v>
      </c>
      <c r="V406" s="8" t="s">
        <v>158</v>
      </c>
      <c r="X406" s="10">
        <v>10</v>
      </c>
      <c r="Y406">
        <v>38.14</v>
      </c>
      <c r="Z406" s="12">
        <f>X406*Y406</f>
        <v>381.4</v>
      </c>
    </row>
    <row r="407" spans="17:34">
      <c r="Q407" s="14"/>
      <c r="R407" s="14"/>
      <c r="S407" s="14"/>
      <c r="T407" s="14"/>
      <c r="U407" s="14"/>
      <c r="V407" s="44"/>
      <c r="W407" s="45"/>
      <c r="X407" s="46"/>
      <c r="Y407" s="104"/>
      <c r="Z407" s="16">
        <f>SUM(Z405:Z406)</f>
        <v>8515.8000000000011</v>
      </c>
    </row>
    <row r="408" spans="17:34">
      <c r="V408" s="8"/>
      <c r="X408" s="10"/>
      <c r="Z408" s="12"/>
    </row>
    <row r="409" spans="17:34">
      <c r="Q409" s="2" t="s">
        <v>343</v>
      </c>
      <c r="R409" s="2"/>
      <c r="S409" s="2" t="s">
        <v>206</v>
      </c>
      <c r="T409" s="2"/>
      <c r="U409" s="2"/>
      <c r="V409" s="2"/>
      <c r="W409" s="2"/>
      <c r="X409" s="2"/>
      <c r="Y409" s="2"/>
    </row>
    <row r="410" spans="17:34">
      <c r="Q410" s="2" t="s">
        <v>287</v>
      </c>
      <c r="R410" s="2" t="s">
        <v>335</v>
      </c>
      <c r="S410" s="4" t="s">
        <v>289</v>
      </c>
      <c r="T410" s="5">
        <v>1</v>
      </c>
      <c r="U410" s="4" t="s">
        <v>290</v>
      </c>
      <c r="V410" s="5">
        <f>T410</f>
        <v>1</v>
      </c>
      <c r="W410" s="2" t="s">
        <v>291</v>
      </c>
      <c r="Y410" s="4" t="s">
        <v>158</v>
      </c>
      <c r="Z410" s="6">
        <f>Z415</f>
        <v>29152.28</v>
      </c>
      <c r="AC410" s="2"/>
      <c r="AD410" s="2"/>
      <c r="AE410" s="2"/>
      <c r="AF410" s="2"/>
      <c r="AG410" s="2"/>
      <c r="AH410" s="2"/>
    </row>
    <row r="411" spans="17:34">
      <c r="Q411" s="2" t="s">
        <v>292</v>
      </c>
      <c r="R411" s="2" t="s">
        <v>293</v>
      </c>
      <c r="V411" s="4" t="s">
        <v>127</v>
      </c>
      <c r="W411" s="4" t="s">
        <v>294</v>
      </c>
      <c r="X411" s="4" t="s">
        <v>295</v>
      </c>
      <c r="Y411" s="4" t="s">
        <v>296</v>
      </c>
      <c r="Z411" s="4" t="s">
        <v>297</v>
      </c>
      <c r="AH411" s="29"/>
    </row>
    <row r="412" spans="17:34">
      <c r="R412" s="7" t="s">
        <v>303</v>
      </c>
      <c r="AH412" s="29"/>
    </row>
    <row r="413" spans="17:34">
      <c r="R413" t="s">
        <v>409</v>
      </c>
      <c r="V413" s="8" t="s">
        <v>158</v>
      </c>
      <c r="W413" s="9"/>
      <c r="X413" s="10">
        <v>130</v>
      </c>
      <c r="Y413">
        <v>169.49</v>
      </c>
      <c r="Z413" s="12">
        <f>X413*Y413</f>
        <v>22033.7</v>
      </c>
    </row>
    <row r="414" spans="17:34">
      <c r="R414" t="s">
        <v>409</v>
      </c>
      <c r="V414" s="8" t="s">
        <v>158</v>
      </c>
      <c r="X414" s="10">
        <v>42</v>
      </c>
      <c r="Y414">
        <v>169.49</v>
      </c>
      <c r="Z414" s="12">
        <f>X414*Y414</f>
        <v>7118.58</v>
      </c>
    </row>
    <row r="415" spans="17:34">
      <c r="Q415" s="14"/>
      <c r="R415" s="14"/>
      <c r="S415" s="14"/>
      <c r="T415" s="14"/>
      <c r="U415" s="14"/>
      <c r="V415" s="44"/>
      <c r="W415" s="45"/>
      <c r="X415" s="46"/>
      <c r="Y415" s="104"/>
      <c r="Z415" s="16">
        <f>SUM(Z413:Z414)</f>
        <v>29152.28</v>
      </c>
    </row>
    <row r="417" spans="17:26">
      <c r="Q417" s="2" t="s">
        <v>286</v>
      </c>
      <c r="R417" s="2"/>
      <c r="S417" s="2" t="s">
        <v>410</v>
      </c>
      <c r="T417" s="2"/>
      <c r="U417" s="2"/>
      <c r="V417" s="2"/>
      <c r="W417" s="2"/>
      <c r="X417" s="2"/>
      <c r="Y417" s="2"/>
    </row>
    <row r="418" spans="17:26">
      <c r="Q418" s="2" t="s">
        <v>287</v>
      </c>
      <c r="R418" s="2" t="s">
        <v>288</v>
      </c>
      <c r="S418" s="4" t="s">
        <v>289</v>
      </c>
      <c r="T418" s="5">
        <v>50</v>
      </c>
      <c r="U418" s="4" t="s">
        <v>290</v>
      </c>
      <c r="V418" s="5">
        <f>T418</f>
        <v>50</v>
      </c>
      <c r="W418" s="2" t="s">
        <v>291</v>
      </c>
      <c r="Y418" s="4" t="s">
        <v>142</v>
      </c>
      <c r="Z418" s="6">
        <f>Z423++Z428</f>
        <v>32.555840000000003</v>
      </c>
    </row>
    <row r="419" spans="17:26">
      <c r="Q419" s="2" t="s">
        <v>292</v>
      </c>
      <c r="R419" s="2" t="s">
        <v>293</v>
      </c>
      <c r="V419" s="4" t="s">
        <v>127</v>
      </c>
      <c r="W419" s="4" t="s">
        <v>294</v>
      </c>
      <c r="X419" s="4" t="s">
        <v>295</v>
      </c>
      <c r="Y419" s="4" t="s">
        <v>296</v>
      </c>
      <c r="Z419" s="4" t="s">
        <v>297</v>
      </c>
    </row>
    <row r="420" spans="17:26">
      <c r="R420" s="7" t="s">
        <v>298</v>
      </c>
    </row>
    <row r="421" spans="17:26">
      <c r="R421" t="s">
        <v>301</v>
      </c>
      <c r="V421" s="8" t="s">
        <v>300</v>
      </c>
      <c r="W421" s="9">
        <v>1</v>
      </c>
      <c r="X421" s="10">
        <f>W421*8/$T$418</f>
        <v>0.16</v>
      </c>
      <c r="Y421" s="12">
        <v>22.66</v>
      </c>
      <c r="Z421" s="12">
        <f>X421*Y421</f>
        <v>3.6255999999999999</v>
      </c>
    </row>
    <row r="422" spans="17:26">
      <c r="R422" t="s">
        <v>302</v>
      </c>
      <c r="V422" s="8" t="s">
        <v>300</v>
      </c>
      <c r="W422" s="9">
        <v>2</v>
      </c>
      <c r="X422" s="10">
        <f>W422*8/$T$418</f>
        <v>0.32</v>
      </c>
      <c r="Y422" s="12">
        <v>20.51</v>
      </c>
      <c r="Z422" s="12">
        <f>X422*Y422</f>
        <v>6.563200000000001</v>
      </c>
    </row>
    <row r="423" spans="17:26">
      <c r="Z423" s="6">
        <f>SUM(Z421:Z422)</f>
        <v>10.188800000000001</v>
      </c>
    </row>
    <row r="424" spans="17:26">
      <c r="R424" s="7" t="s">
        <v>327</v>
      </c>
    </row>
    <row r="425" spans="17:26">
      <c r="R425" t="s">
        <v>319</v>
      </c>
      <c r="V425" s="8" t="s">
        <v>320</v>
      </c>
      <c r="X425" s="10">
        <v>5</v>
      </c>
      <c r="Y425" s="12">
        <f>Z423</f>
        <v>10.188800000000001</v>
      </c>
      <c r="Z425" s="12">
        <f>X425%*Y425</f>
        <v>0.50944</v>
      </c>
    </row>
    <row r="426" spans="17:26">
      <c r="R426" t="s">
        <v>411</v>
      </c>
      <c r="V426" s="8" t="s">
        <v>347</v>
      </c>
      <c r="W426" s="9">
        <v>1</v>
      </c>
      <c r="X426" s="10">
        <f>W426*8/$T$418</f>
        <v>0.16</v>
      </c>
      <c r="Y426" s="12">
        <v>85.76</v>
      </c>
      <c r="Z426" s="12">
        <f>X426*Y426</f>
        <v>13.7216</v>
      </c>
    </row>
    <row r="427" spans="17:26">
      <c r="R427" t="s">
        <v>412</v>
      </c>
      <c r="V427" s="8" t="s">
        <v>347</v>
      </c>
      <c r="W427" s="9">
        <v>5</v>
      </c>
      <c r="X427" s="10">
        <f>W427*8/$T$418</f>
        <v>0.8</v>
      </c>
      <c r="Y427" s="12">
        <v>10.17</v>
      </c>
      <c r="Z427" s="12">
        <f>X427*Y427</f>
        <v>8.136000000000001</v>
      </c>
    </row>
    <row r="428" spans="17:26">
      <c r="Q428" s="14"/>
      <c r="R428" s="14"/>
      <c r="S428" s="14"/>
      <c r="T428" s="14"/>
      <c r="U428" s="14"/>
      <c r="V428" s="14"/>
      <c r="W428" s="14"/>
      <c r="X428" s="14"/>
      <c r="Y428" s="14"/>
      <c r="Z428" s="16">
        <f>SUM(Z425:Z427)</f>
        <v>22.367040000000003</v>
      </c>
    </row>
    <row r="430" spans="17:26">
      <c r="Q430" s="2" t="s">
        <v>286</v>
      </c>
      <c r="R430" s="2"/>
      <c r="S430" s="2" t="s">
        <v>413</v>
      </c>
      <c r="T430" s="2"/>
      <c r="U430" s="2"/>
      <c r="V430" s="2"/>
      <c r="W430" s="2"/>
      <c r="X430" s="2"/>
      <c r="Y430" s="2"/>
    </row>
    <row r="431" spans="17:26">
      <c r="Q431" s="2" t="s">
        <v>287</v>
      </c>
      <c r="R431" s="2" t="s">
        <v>335</v>
      </c>
      <c r="S431" s="4" t="s">
        <v>289</v>
      </c>
      <c r="T431" s="5">
        <v>6</v>
      </c>
      <c r="U431" s="4" t="s">
        <v>290</v>
      </c>
      <c r="V431" s="5">
        <f>T431</f>
        <v>6</v>
      </c>
      <c r="W431" s="2" t="s">
        <v>291</v>
      </c>
      <c r="Y431" s="4" t="s">
        <v>158</v>
      </c>
      <c r="Z431" s="6">
        <f>Z436++Z442+Z445</f>
        <v>115.47972</v>
      </c>
    </row>
    <row r="432" spans="17:26">
      <c r="Q432" s="2" t="s">
        <v>292</v>
      </c>
      <c r="R432" s="2" t="s">
        <v>293</v>
      </c>
      <c r="V432" s="4" t="s">
        <v>127</v>
      </c>
      <c r="W432" s="4" t="s">
        <v>294</v>
      </c>
      <c r="X432" s="4" t="s">
        <v>295</v>
      </c>
      <c r="Y432" s="4" t="s">
        <v>296</v>
      </c>
      <c r="Z432" s="4" t="s">
        <v>297</v>
      </c>
    </row>
    <row r="433" spans="17:26">
      <c r="R433" s="7" t="s">
        <v>298</v>
      </c>
    </row>
    <row r="434" spans="17:26">
      <c r="R434" t="s">
        <v>414</v>
      </c>
      <c r="V434" s="8" t="s">
        <v>300</v>
      </c>
      <c r="W434" s="9">
        <v>1</v>
      </c>
      <c r="X434" s="10">
        <f>W434*8/$T$431</f>
        <v>1.3333333333333333</v>
      </c>
      <c r="Y434" s="12">
        <v>28.94</v>
      </c>
      <c r="Z434" s="12">
        <f>X434*Y434</f>
        <v>38.586666666666666</v>
      </c>
    </row>
    <row r="435" spans="17:26">
      <c r="R435" t="s">
        <v>302</v>
      </c>
      <c r="V435" s="8" t="s">
        <v>300</v>
      </c>
      <c r="W435" s="9">
        <v>1</v>
      </c>
      <c r="X435" s="10">
        <f>W435*8/$T$431</f>
        <v>1.3333333333333333</v>
      </c>
      <c r="Y435" s="12">
        <v>20.51</v>
      </c>
      <c r="Z435" s="12">
        <f>X435*Y435</f>
        <v>27.346666666666668</v>
      </c>
    </row>
    <row r="436" spans="17:26">
      <c r="Z436" s="6">
        <f>SUM(Z434:Z435)</f>
        <v>65.933333333333337</v>
      </c>
    </row>
    <row r="437" spans="17:26">
      <c r="R437" s="7" t="s">
        <v>303</v>
      </c>
    </row>
    <row r="438" spans="17:26">
      <c r="R438" t="s">
        <v>415</v>
      </c>
      <c r="V438" s="8" t="s">
        <v>158</v>
      </c>
      <c r="X438" s="10">
        <v>1</v>
      </c>
      <c r="Y438" s="12">
        <v>10.85</v>
      </c>
      <c r="Z438" s="12">
        <f>X438*Y438</f>
        <v>10.85</v>
      </c>
    </row>
    <row r="439" spans="17:26">
      <c r="R439" t="s">
        <v>310</v>
      </c>
      <c r="V439" s="8" t="s">
        <v>305</v>
      </c>
      <c r="W439" s="9"/>
      <c r="X439" s="10">
        <v>1.2E-2</v>
      </c>
      <c r="Y439" s="12">
        <v>5.51</v>
      </c>
      <c r="Z439" s="12">
        <f>X439*Y439</f>
        <v>6.6119999999999998E-2</v>
      </c>
    </row>
    <row r="440" spans="17:26">
      <c r="R440" t="s">
        <v>1285</v>
      </c>
      <c r="V440" s="8" t="s">
        <v>212</v>
      </c>
      <c r="W440" s="9"/>
      <c r="X440" s="10">
        <v>0.08</v>
      </c>
      <c r="Y440" s="12">
        <v>70.92</v>
      </c>
      <c r="Z440" s="12">
        <f>X440*Y440</f>
        <v>5.6736000000000004</v>
      </c>
    </row>
    <row r="441" spans="17:26">
      <c r="R441" t="s">
        <v>416</v>
      </c>
      <c r="V441" s="8" t="s">
        <v>158</v>
      </c>
      <c r="X441">
        <v>1</v>
      </c>
      <c r="Y441">
        <v>29.66</v>
      </c>
      <c r="Z441" s="12">
        <f>X441*Y441</f>
        <v>29.66</v>
      </c>
    </row>
    <row r="442" spans="17:26">
      <c r="Z442" s="6">
        <f>SUM(Z438:Z441)</f>
        <v>46.249719999999996</v>
      </c>
    </row>
    <row r="443" spans="17:26">
      <c r="R443" s="7" t="s">
        <v>327</v>
      </c>
    </row>
    <row r="444" spans="17:26">
      <c r="R444" t="s">
        <v>319</v>
      </c>
      <c r="V444" s="8" t="s">
        <v>320</v>
      </c>
      <c r="X444" s="10">
        <v>5</v>
      </c>
      <c r="Y444" s="12">
        <f>Z436</f>
        <v>65.933333333333337</v>
      </c>
      <c r="Z444" s="12">
        <f>X444%*Y444</f>
        <v>3.2966666666666669</v>
      </c>
    </row>
    <row r="445" spans="17:26">
      <c r="Q445" s="14"/>
      <c r="R445" s="14"/>
      <c r="S445" s="14"/>
      <c r="T445" s="14"/>
      <c r="U445" s="14"/>
      <c r="V445" s="14"/>
      <c r="W445" s="14"/>
      <c r="X445" s="14"/>
      <c r="Y445" s="14"/>
      <c r="Z445" s="16">
        <f>SUM(Z444)</f>
        <v>3.2966666666666669</v>
      </c>
    </row>
    <row r="447" spans="17:26">
      <c r="Q447" s="2" t="s">
        <v>343</v>
      </c>
      <c r="R447" s="2"/>
      <c r="S447" s="2" t="s">
        <v>417</v>
      </c>
      <c r="T447" s="2"/>
      <c r="U447" s="2"/>
      <c r="V447" s="2"/>
      <c r="W447" s="2"/>
      <c r="X447" s="2"/>
      <c r="Y447" s="2"/>
    </row>
    <row r="448" spans="17:26">
      <c r="Q448" s="2" t="s">
        <v>287</v>
      </c>
      <c r="R448" s="2" t="s">
        <v>341</v>
      </c>
      <c r="S448" s="4" t="s">
        <v>289</v>
      </c>
      <c r="T448" s="5">
        <v>1</v>
      </c>
      <c r="U448" s="4" t="s">
        <v>290</v>
      </c>
      <c r="V448" s="5">
        <f>T448</f>
        <v>1</v>
      </c>
      <c r="W448" s="2" t="s">
        <v>291</v>
      </c>
      <c r="Y448" s="4" t="s">
        <v>163</v>
      </c>
      <c r="Z448" s="6">
        <f>Z454</f>
        <v>135.964</v>
      </c>
    </row>
    <row r="449" spans="17:34">
      <c r="Q449" s="2" t="s">
        <v>292</v>
      </c>
      <c r="R449" s="2" t="s">
        <v>293</v>
      </c>
      <c r="V449" s="4" t="s">
        <v>127</v>
      </c>
      <c r="W449" s="4" t="s">
        <v>294</v>
      </c>
      <c r="X449" s="4" t="s">
        <v>295</v>
      </c>
      <c r="Y449" s="4" t="s">
        <v>296</v>
      </c>
      <c r="Z449" s="4" t="s">
        <v>297</v>
      </c>
    </row>
    <row r="450" spans="17:34">
      <c r="R450" s="7" t="s">
        <v>303</v>
      </c>
    </row>
    <row r="451" spans="17:34">
      <c r="R451" t="s">
        <v>418</v>
      </c>
      <c r="V451" s="8" t="s">
        <v>158</v>
      </c>
      <c r="W451" s="9"/>
      <c r="X451" s="10">
        <v>80</v>
      </c>
      <c r="Y451">
        <v>0.42</v>
      </c>
      <c r="Z451" s="12">
        <f>X451*Y451</f>
        <v>33.6</v>
      </c>
      <c r="AC451" s="2"/>
      <c r="AD451" s="2"/>
      <c r="AE451" s="2"/>
      <c r="AF451" s="2"/>
      <c r="AG451" s="2"/>
      <c r="AH451" s="2"/>
    </row>
    <row r="452" spans="17:34">
      <c r="R452" t="s">
        <v>419</v>
      </c>
      <c r="V452" s="8" t="s">
        <v>158</v>
      </c>
      <c r="X452" s="10">
        <v>80</v>
      </c>
      <c r="Y452">
        <v>1.1000000000000001</v>
      </c>
      <c r="Z452" s="12">
        <f>X452*Y452</f>
        <v>88</v>
      </c>
    </row>
    <row r="453" spans="17:34">
      <c r="R453" t="s">
        <v>420</v>
      </c>
      <c r="V453" s="8" t="s">
        <v>158</v>
      </c>
      <c r="X453" s="10">
        <v>0.05</v>
      </c>
      <c r="Y453">
        <v>287.27999999999997</v>
      </c>
      <c r="Z453" s="12">
        <f>X453*Y453</f>
        <v>14.363999999999999</v>
      </c>
    </row>
    <row r="454" spans="17:34">
      <c r="Q454" s="14"/>
      <c r="R454" s="14"/>
      <c r="S454" s="14"/>
      <c r="T454" s="14"/>
      <c r="U454" s="14"/>
      <c r="V454" s="44"/>
      <c r="W454" s="45"/>
      <c r="X454" s="46"/>
      <c r="Y454" s="104"/>
      <c r="Z454" s="16">
        <f>SUM(Z451:Z453)</f>
        <v>135.964</v>
      </c>
    </row>
    <row r="456" spans="17:34">
      <c r="Q456" s="2" t="s">
        <v>343</v>
      </c>
      <c r="R456" s="2"/>
      <c r="S456" s="2" t="s">
        <v>421</v>
      </c>
      <c r="T456" s="2"/>
      <c r="U456" s="2"/>
      <c r="V456" s="2"/>
      <c r="W456" s="2"/>
      <c r="X456" s="2"/>
      <c r="Y456" s="2"/>
    </row>
    <row r="457" spans="17:34">
      <c r="Q457" s="2" t="s">
        <v>287</v>
      </c>
      <c r="R457" s="2" t="s">
        <v>422</v>
      </c>
      <c r="S457" s="4" t="s">
        <v>289</v>
      </c>
      <c r="T457" s="5">
        <v>1</v>
      </c>
      <c r="U457" s="4" t="s">
        <v>290</v>
      </c>
      <c r="V457" s="5">
        <f>T457</f>
        <v>1</v>
      </c>
      <c r="W457" s="2" t="s">
        <v>291</v>
      </c>
      <c r="Y457" s="4" t="s">
        <v>223</v>
      </c>
      <c r="Z457" s="6">
        <f>Z461</f>
        <v>1915.25</v>
      </c>
    </row>
    <row r="458" spans="17:34">
      <c r="Q458" s="2" t="s">
        <v>292</v>
      </c>
      <c r="R458" s="2" t="s">
        <v>293</v>
      </c>
      <c r="V458" s="4" t="s">
        <v>127</v>
      </c>
      <c r="W458" s="4" t="s">
        <v>294</v>
      </c>
      <c r="X458" s="4" t="s">
        <v>295</v>
      </c>
      <c r="Y458" s="4" t="s">
        <v>296</v>
      </c>
      <c r="Z458" s="4" t="s">
        <v>297</v>
      </c>
    </row>
    <row r="459" spans="17:34">
      <c r="R459" s="7" t="s">
        <v>303</v>
      </c>
    </row>
    <row r="460" spans="17:34">
      <c r="R460" t="s">
        <v>423</v>
      </c>
      <c r="V460" s="8" t="s">
        <v>158</v>
      </c>
      <c r="W460" s="9"/>
      <c r="X460" s="10">
        <v>1</v>
      </c>
      <c r="Y460">
        <v>1915.25</v>
      </c>
      <c r="Z460" s="12">
        <f>X460*Y460</f>
        <v>1915.25</v>
      </c>
    </row>
    <row r="461" spans="17:34">
      <c r="Q461" s="14"/>
      <c r="R461" s="14"/>
      <c r="S461" s="14"/>
      <c r="T461" s="14"/>
      <c r="U461" s="14"/>
      <c r="V461" s="44"/>
      <c r="W461" s="45"/>
      <c r="X461" s="46"/>
      <c r="Y461" s="104"/>
      <c r="Z461" s="16">
        <f>SUM(Z460)</f>
        <v>1915.25</v>
      </c>
    </row>
    <row r="462" spans="17:34">
      <c r="V462" s="8"/>
      <c r="W462" s="9"/>
      <c r="X462" s="10"/>
      <c r="Y462" s="12"/>
      <c r="Z462" s="6"/>
    </row>
    <row r="463" spans="17:34">
      <c r="Q463" s="2" t="s">
        <v>286</v>
      </c>
      <c r="R463" s="2"/>
      <c r="S463" s="2" t="s">
        <v>229</v>
      </c>
      <c r="T463" s="2"/>
      <c r="U463" s="2"/>
      <c r="V463" s="2"/>
      <c r="W463" s="2"/>
      <c r="X463" s="2"/>
      <c r="Y463" s="2"/>
    </row>
    <row r="464" spans="17:34">
      <c r="Q464" s="2" t="s">
        <v>287</v>
      </c>
      <c r="R464" s="2" t="s">
        <v>335</v>
      </c>
      <c r="S464" s="4" t="s">
        <v>289</v>
      </c>
      <c r="T464" s="5">
        <v>7.5</v>
      </c>
      <c r="U464" s="4" t="s">
        <v>290</v>
      </c>
      <c r="V464" s="5">
        <f>T464</f>
        <v>7.5</v>
      </c>
      <c r="W464" s="2" t="s">
        <v>291</v>
      </c>
      <c r="Y464" s="4" t="s">
        <v>158</v>
      </c>
      <c r="Z464" s="6">
        <f>Z468++Z471+Z474</f>
        <v>167.04119999999998</v>
      </c>
    </row>
    <row r="465" spans="17:30">
      <c r="Q465" s="2" t="s">
        <v>292</v>
      </c>
      <c r="R465" s="2" t="s">
        <v>293</v>
      </c>
      <c r="V465" s="4" t="s">
        <v>127</v>
      </c>
      <c r="W465" s="4" t="s">
        <v>294</v>
      </c>
      <c r="X465" s="4" t="s">
        <v>295</v>
      </c>
      <c r="Y465" s="4" t="s">
        <v>296</v>
      </c>
      <c r="Z465" s="4" t="s">
        <v>297</v>
      </c>
    </row>
    <row r="466" spans="17:30">
      <c r="R466" s="7" t="s">
        <v>298</v>
      </c>
    </row>
    <row r="467" spans="17:30">
      <c r="R467" t="s">
        <v>302</v>
      </c>
      <c r="V467" s="8" t="s">
        <v>300</v>
      </c>
      <c r="W467" s="9">
        <v>1</v>
      </c>
      <c r="X467" s="10">
        <f>W467*8/$T$464</f>
        <v>1.0666666666666667</v>
      </c>
      <c r="Y467" s="12">
        <v>20.51</v>
      </c>
      <c r="Z467" s="12">
        <f>X467*Y467</f>
        <v>21.877333333333336</v>
      </c>
    </row>
    <row r="468" spans="17:30">
      <c r="Z468" s="6">
        <f>SUM(Z467:Z467)</f>
        <v>21.877333333333336</v>
      </c>
    </row>
    <row r="469" spans="17:30">
      <c r="R469" s="7" t="s">
        <v>303</v>
      </c>
      <c r="AD469" s="2"/>
    </row>
    <row r="470" spans="17:30">
      <c r="R470" t="s">
        <v>424</v>
      </c>
      <c r="V470" s="8" t="s">
        <v>158</v>
      </c>
      <c r="X470" s="9">
        <v>1</v>
      </c>
      <c r="Y470" s="10">
        <v>144.07</v>
      </c>
      <c r="Z470" s="12">
        <f>X470*Y470</f>
        <v>144.07</v>
      </c>
    </row>
    <row r="471" spans="17:30">
      <c r="Z471" s="6">
        <f>SUM(Z470:Z470)</f>
        <v>144.07</v>
      </c>
    </row>
    <row r="472" spans="17:30">
      <c r="R472" s="7" t="s">
        <v>327</v>
      </c>
    </row>
    <row r="473" spans="17:30">
      <c r="R473" t="s">
        <v>319</v>
      </c>
      <c r="V473" s="8" t="s">
        <v>320</v>
      </c>
      <c r="X473" s="10">
        <v>5</v>
      </c>
      <c r="Y473" s="12">
        <f>Z468</f>
        <v>21.877333333333336</v>
      </c>
      <c r="Z473" s="12">
        <f>X473%*Y473</f>
        <v>1.0938666666666668</v>
      </c>
    </row>
    <row r="474" spans="17:30">
      <c r="Q474" s="14"/>
      <c r="R474" s="14"/>
      <c r="S474" s="14"/>
      <c r="T474" s="14"/>
      <c r="U474" s="14"/>
      <c r="V474" s="14"/>
      <c r="W474" s="14"/>
      <c r="X474" s="14"/>
      <c r="Y474" s="14"/>
      <c r="Z474" s="16">
        <f>SUM(Z473:Z473)</f>
        <v>1.0938666666666668</v>
      </c>
    </row>
    <row r="476" spans="17:30">
      <c r="Q476" s="2" t="s">
        <v>286</v>
      </c>
      <c r="R476" s="2"/>
      <c r="S476" s="2" t="s">
        <v>231</v>
      </c>
      <c r="T476" s="2"/>
      <c r="U476" s="2"/>
      <c r="V476" s="2"/>
      <c r="W476" s="2"/>
      <c r="X476" s="2"/>
      <c r="Y476" s="2"/>
    </row>
    <row r="477" spans="17:30">
      <c r="Q477" s="2" t="s">
        <v>287</v>
      </c>
      <c r="R477" s="2" t="s">
        <v>425</v>
      </c>
      <c r="S477" s="4" t="s">
        <v>289</v>
      </c>
      <c r="T477" s="5">
        <v>45</v>
      </c>
      <c r="U477" s="4" t="s">
        <v>290</v>
      </c>
      <c r="V477" s="5">
        <f>T477</f>
        <v>45</v>
      </c>
      <c r="W477" s="2" t="s">
        <v>291</v>
      </c>
      <c r="Y477" s="4" t="s">
        <v>212</v>
      </c>
      <c r="Z477" s="6">
        <f>Z481++Z489+Z492</f>
        <v>163.19213333333335</v>
      </c>
    </row>
    <row r="478" spans="17:30">
      <c r="Q478" s="2" t="s">
        <v>292</v>
      </c>
      <c r="R478" s="2" t="s">
        <v>293</v>
      </c>
      <c r="V478" s="4" t="s">
        <v>127</v>
      </c>
      <c r="W478" s="4" t="s">
        <v>294</v>
      </c>
      <c r="X478" s="4" t="s">
        <v>295</v>
      </c>
      <c r="Y478" s="4" t="s">
        <v>296</v>
      </c>
      <c r="Z478" s="4" t="s">
        <v>297</v>
      </c>
    </row>
    <row r="479" spans="17:30">
      <c r="R479" s="7" t="s">
        <v>298</v>
      </c>
    </row>
    <row r="480" spans="17:30">
      <c r="R480" t="s">
        <v>302</v>
      </c>
      <c r="V480" s="8" t="s">
        <v>300</v>
      </c>
      <c r="W480" s="9">
        <v>4</v>
      </c>
      <c r="X480" s="10">
        <f>W480*8/$T$477</f>
        <v>0.71111111111111114</v>
      </c>
      <c r="Y480" s="12">
        <v>20.51</v>
      </c>
      <c r="Z480" s="12">
        <f>X480*Y480</f>
        <v>14.584888888888891</v>
      </c>
    </row>
    <row r="481" spans="17:26">
      <c r="Z481" s="6">
        <f>SUM(Z480:Z480)</f>
        <v>14.584888888888891</v>
      </c>
    </row>
    <row r="482" spans="17:26">
      <c r="R482" s="7" t="s">
        <v>303</v>
      </c>
    </row>
    <row r="483" spans="17:26">
      <c r="R483" t="s">
        <v>426</v>
      </c>
      <c r="V483" s="8" t="s">
        <v>158</v>
      </c>
      <c r="W483" s="9"/>
      <c r="X483" s="10">
        <v>2</v>
      </c>
      <c r="Y483" s="12">
        <v>29.66</v>
      </c>
      <c r="Z483" s="12">
        <f>X483*Y483</f>
        <v>59.32</v>
      </c>
    </row>
    <row r="484" spans="17:26">
      <c r="R484" t="s">
        <v>427</v>
      </c>
      <c r="V484" s="8" t="s">
        <v>428</v>
      </c>
      <c r="W484" s="9"/>
      <c r="X484" s="10">
        <v>5</v>
      </c>
      <c r="Y484" s="12">
        <v>8.9</v>
      </c>
      <c r="Z484" s="12">
        <f>X484*Y484</f>
        <v>44.5</v>
      </c>
    </row>
    <row r="485" spans="17:26">
      <c r="R485" t="s">
        <v>429</v>
      </c>
      <c r="V485" s="8" t="s">
        <v>158</v>
      </c>
      <c r="X485" s="10">
        <v>3</v>
      </c>
      <c r="Y485" s="12">
        <v>3.39</v>
      </c>
      <c r="Z485" s="12">
        <f t="shared" ref="Z485:Z488" si="26">X485*Y485</f>
        <v>10.17</v>
      </c>
    </row>
    <row r="486" spans="17:26">
      <c r="R486" t="s">
        <v>430</v>
      </c>
      <c r="V486" s="8" t="s">
        <v>158</v>
      </c>
      <c r="W486" s="9"/>
      <c r="X486" s="10">
        <v>2</v>
      </c>
      <c r="Y486" s="12">
        <v>8.4700000000000006</v>
      </c>
      <c r="Z486" s="12">
        <f t="shared" si="26"/>
        <v>16.940000000000001</v>
      </c>
    </row>
    <row r="487" spans="17:26">
      <c r="R487" t="s">
        <v>431</v>
      </c>
      <c r="V487" s="8" t="s">
        <v>158</v>
      </c>
      <c r="X487" s="10">
        <v>0.1</v>
      </c>
      <c r="Y487" s="12">
        <v>55.08</v>
      </c>
      <c r="Z487" s="12">
        <f t="shared" si="26"/>
        <v>5.508</v>
      </c>
    </row>
    <row r="488" spans="17:26">
      <c r="R488" t="s">
        <v>432</v>
      </c>
      <c r="V488" s="8" t="s">
        <v>158</v>
      </c>
      <c r="X488" s="10">
        <v>0.5</v>
      </c>
      <c r="Y488" s="12">
        <v>22.88</v>
      </c>
      <c r="Z488" s="12">
        <f t="shared" si="26"/>
        <v>11.44</v>
      </c>
    </row>
    <row r="489" spans="17:26">
      <c r="Z489" s="6">
        <f>SUM(Z483:Z488)</f>
        <v>147.87800000000001</v>
      </c>
    </row>
    <row r="490" spans="17:26">
      <c r="R490" s="7" t="s">
        <v>318</v>
      </c>
    </row>
    <row r="491" spans="17:26">
      <c r="R491" t="s">
        <v>319</v>
      </c>
      <c r="V491" s="8" t="s">
        <v>320</v>
      </c>
      <c r="X491" s="10">
        <v>5</v>
      </c>
      <c r="Y491" s="12">
        <f>Z481</f>
        <v>14.584888888888891</v>
      </c>
      <c r="Z491" s="12">
        <f>X491%*Y491</f>
        <v>0.72924444444444458</v>
      </c>
    </row>
    <row r="492" spans="17:26">
      <c r="Q492" s="14"/>
      <c r="R492" s="14"/>
      <c r="S492" s="14"/>
      <c r="T492" s="14"/>
      <c r="U492" s="14"/>
      <c r="V492" s="14"/>
      <c r="W492" s="14"/>
      <c r="X492" s="14"/>
      <c r="Y492" s="14"/>
      <c r="Z492" s="16">
        <f>SUM(Z491)</f>
        <v>0.72924444444444458</v>
      </c>
    </row>
    <row r="494" spans="17:26">
      <c r="Q494" s="2" t="s">
        <v>343</v>
      </c>
      <c r="R494" s="2"/>
      <c r="S494" s="2" t="s">
        <v>233</v>
      </c>
      <c r="T494" s="2"/>
      <c r="U494" s="2"/>
      <c r="V494" s="2"/>
      <c r="W494" s="2"/>
      <c r="X494" s="2"/>
      <c r="Y494" s="2"/>
    </row>
    <row r="495" spans="17:26">
      <c r="Q495" s="2" t="s">
        <v>287</v>
      </c>
      <c r="R495" s="2" t="s">
        <v>425</v>
      </c>
      <c r="S495" s="4" t="s">
        <v>289</v>
      </c>
      <c r="T495" s="5">
        <v>1</v>
      </c>
      <c r="U495" s="4" t="s">
        <v>290</v>
      </c>
      <c r="V495" s="5">
        <f>T495</f>
        <v>1</v>
      </c>
      <c r="W495" s="2" t="s">
        <v>291</v>
      </c>
      <c r="Y495" s="4" t="s">
        <v>212</v>
      </c>
      <c r="Z495" s="6">
        <f>Z499</f>
        <v>406.78</v>
      </c>
    </row>
    <row r="496" spans="17:26">
      <c r="Q496" s="2" t="s">
        <v>292</v>
      </c>
      <c r="R496" s="2" t="s">
        <v>293</v>
      </c>
      <c r="V496" s="4" t="s">
        <v>127</v>
      </c>
      <c r="W496" s="4" t="s">
        <v>294</v>
      </c>
      <c r="X496" s="4" t="s">
        <v>295</v>
      </c>
      <c r="Y496" s="4" t="s">
        <v>296</v>
      </c>
      <c r="Z496" s="4" t="s">
        <v>297</v>
      </c>
    </row>
    <row r="497" spans="17:26">
      <c r="R497" s="7" t="s">
        <v>303</v>
      </c>
    </row>
    <row r="498" spans="17:26">
      <c r="R498" t="s">
        <v>433</v>
      </c>
      <c r="V498" s="8" t="s">
        <v>434</v>
      </c>
      <c r="W498" s="9"/>
      <c r="X498" s="10">
        <v>1</v>
      </c>
      <c r="Y498">
        <v>406.78</v>
      </c>
      <c r="Z498" s="12">
        <f>X498*Y498</f>
        <v>406.78</v>
      </c>
    </row>
    <row r="499" spans="17:26">
      <c r="Q499" s="14"/>
      <c r="R499" s="14"/>
      <c r="S499" s="14"/>
      <c r="T499" s="14"/>
      <c r="U499" s="14"/>
      <c r="V499" s="44"/>
      <c r="W499" s="45"/>
      <c r="X499" s="46"/>
      <c r="Y499" s="104"/>
      <c r="Z499" s="16">
        <f>SUM(Z498)</f>
        <v>406.78</v>
      </c>
    </row>
    <row r="502" spans="17:26">
      <c r="V502" s="8"/>
      <c r="W502" s="9"/>
      <c r="X502" s="10"/>
      <c r="Y502" s="12"/>
      <c r="Z502" s="6"/>
    </row>
    <row r="503" spans="17:26">
      <c r="V503" s="8"/>
      <c r="W503" s="9"/>
      <c r="X503" s="10"/>
      <c r="Y503" s="12"/>
      <c r="Z503" s="6"/>
    </row>
    <row r="504" spans="17:26">
      <c r="V504" s="8"/>
      <c r="W504" s="9"/>
      <c r="X504" s="10"/>
      <c r="Y504" s="12"/>
      <c r="Z504" s="6"/>
    </row>
    <row r="505" spans="17:26">
      <c r="Q505" s="2" t="s">
        <v>286</v>
      </c>
      <c r="R505" s="2"/>
      <c r="S505" s="2" t="s">
        <v>435</v>
      </c>
      <c r="T505" s="2"/>
      <c r="U505" s="2"/>
      <c r="V505" s="2"/>
      <c r="W505" s="2"/>
      <c r="X505" s="2"/>
      <c r="Y505" s="2"/>
    </row>
    <row r="506" spans="17:26">
      <c r="Q506" s="2" t="s">
        <v>287</v>
      </c>
      <c r="R506" s="2" t="s">
        <v>288</v>
      </c>
      <c r="S506" s="4" t="s">
        <v>289</v>
      </c>
      <c r="T506" s="5">
        <v>30</v>
      </c>
      <c r="U506" s="4" t="s">
        <v>290</v>
      </c>
      <c r="V506" s="5">
        <f>T506</f>
        <v>30</v>
      </c>
      <c r="W506" s="2" t="s">
        <v>291</v>
      </c>
      <c r="Y506" s="4" t="s">
        <v>142</v>
      </c>
      <c r="Z506" s="6">
        <f>Z512++Z520+Z523</f>
        <v>80.190089999999998</v>
      </c>
    </row>
    <row r="507" spans="17:26">
      <c r="Q507" s="2" t="s">
        <v>292</v>
      </c>
      <c r="R507" s="2" t="s">
        <v>293</v>
      </c>
      <c r="V507" s="4" t="s">
        <v>127</v>
      </c>
      <c r="W507" s="4" t="s">
        <v>294</v>
      </c>
      <c r="X507" s="4" t="s">
        <v>295</v>
      </c>
      <c r="Y507" s="4" t="s">
        <v>296</v>
      </c>
      <c r="Z507" s="4" t="s">
        <v>297</v>
      </c>
    </row>
    <row r="508" spans="17:26">
      <c r="R508" s="7" t="s">
        <v>298</v>
      </c>
    </row>
    <row r="509" spans="17:26">
      <c r="R509" t="s">
        <v>299</v>
      </c>
      <c r="V509" s="8" t="s">
        <v>300</v>
      </c>
      <c r="W509" s="9">
        <v>1</v>
      </c>
      <c r="X509" s="10">
        <f>W509*8/$T$506</f>
        <v>0.26666666666666666</v>
      </c>
      <c r="Y509" s="12">
        <v>28.94</v>
      </c>
      <c r="Z509" s="12">
        <f>X509*Y509</f>
        <v>7.7173333333333334</v>
      </c>
    </row>
    <row r="510" spans="17:26">
      <c r="R510" t="s">
        <v>301</v>
      </c>
      <c r="V510" s="8" t="s">
        <v>300</v>
      </c>
      <c r="W510" s="9">
        <v>1</v>
      </c>
      <c r="X510" s="10">
        <f>W510*8/$T$506</f>
        <v>0.26666666666666666</v>
      </c>
      <c r="Y510" s="12">
        <v>22.66</v>
      </c>
      <c r="Z510" s="12">
        <f>X510*Y510</f>
        <v>6.0426666666666664</v>
      </c>
    </row>
    <row r="511" spans="17:26">
      <c r="R511" t="s">
        <v>302</v>
      </c>
      <c r="V511" s="8" t="s">
        <v>300</v>
      </c>
      <c r="W511" s="9">
        <v>3</v>
      </c>
      <c r="X511" s="10">
        <f>W511*8/$T$506</f>
        <v>0.8</v>
      </c>
      <c r="Y511" s="12">
        <v>20.51</v>
      </c>
      <c r="Z511" s="12">
        <f>X511*Y511</f>
        <v>16.408000000000001</v>
      </c>
    </row>
    <row r="512" spans="17:26">
      <c r="Z512" s="6">
        <f>SUM(Z509:Z511)</f>
        <v>30.167999999999999</v>
      </c>
    </row>
    <row r="513" spans="17:26">
      <c r="R513" s="7" t="s">
        <v>303</v>
      </c>
    </row>
    <row r="514" spans="17:26">
      <c r="R514" t="s">
        <v>304</v>
      </c>
      <c r="V514" s="8" t="s">
        <v>305</v>
      </c>
      <c r="X514">
        <v>0.25</v>
      </c>
      <c r="Y514">
        <v>2.64</v>
      </c>
      <c r="Z514" s="12">
        <f>X514*Y514</f>
        <v>0.66</v>
      </c>
    </row>
    <row r="515" spans="17:26">
      <c r="R515" t="s">
        <v>436</v>
      </c>
      <c r="V515" s="8" t="s">
        <v>158</v>
      </c>
      <c r="W515" s="9"/>
      <c r="X515">
        <v>1.05</v>
      </c>
      <c r="Y515">
        <v>25.25</v>
      </c>
      <c r="Z515" s="12">
        <f>X515*Y515</f>
        <v>26.512500000000003</v>
      </c>
    </row>
    <row r="516" spans="17:26">
      <c r="R516" t="s">
        <v>310</v>
      </c>
      <c r="V516" s="8" t="s">
        <v>305</v>
      </c>
      <c r="W516" s="9"/>
      <c r="X516">
        <v>7.0999999999999994E-2</v>
      </c>
      <c r="Y516">
        <v>5.51</v>
      </c>
      <c r="Z516" s="12">
        <f>X516*Y516</f>
        <v>0.39120999999999995</v>
      </c>
    </row>
    <row r="517" spans="17:26">
      <c r="R517" t="s">
        <v>311</v>
      </c>
      <c r="V517" s="8" t="s">
        <v>437</v>
      </c>
      <c r="X517">
        <v>1.9E-2</v>
      </c>
      <c r="Y517">
        <v>70.92</v>
      </c>
      <c r="Z517" s="12">
        <f t="shared" ref="Z517:Z519" si="27">X517*Y517</f>
        <v>1.34748</v>
      </c>
    </row>
    <row r="518" spans="17:26">
      <c r="R518" t="s">
        <v>438</v>
      </c>
      <c r="V518" s="8" t="s">
        <v>439</v>
      </c>
      <c r="X518">
        <v>0.25</v>
      </c>
      <c r="Y518">
        <v>23.31</v>
      </c>
      <c r="Z518" s="12">
        <f t="shared" si="27"/>
        <v>5.8274999999999997</v>
      </c>
    </row>
    <row r="519" spans="17:26">
      <c r="R519" t="s">
        <v>440</v>
      </c>
      <c r="V519" s="8" t="s">
        <v>441</v>
      </c>
      <c r="X519">
        <v>2.5</v>
      </c>
      <c r="Y519">
        <v>5.51</v>
      </c>
      <c r="Z519" s="12">
        <f t="shared" si="27"/>
        <v>13.774999999999999</v>
      </c>
    </row>
    <row r="520" spans="17:26">
      <c r="Z520" s="6">
        <f>SUM(Z514:Z519)</f>
        <v>48.513690000000004</v>
      </c>
    </row>
    <row r="521" spans="17:26">
      <c r="R521" s="7" t="s">
        <v>327</v>
      </c>
    </row>
    <row r="522" spans="17:26">
      <c r="R522" t="s">
        <v>319</v>
      </c>
      <c r="V522" s="8" t="s">
        <v>320</v>
      </c>
      <c r="X522" s="10">
        <v>5</v>
      </c>
      <c r="Y522" s="12">
        <f>Z512</f>
        <v>30.167999999999999</v>
      </c>
      <c r="Z522" s="12">
        <f>X522%*Y522</f>
        <v>1.5084</v>
      </c>
    </row>
    <row r="523" spans="17:26">
      <c r="Q523" s="14"/>
      <c r="R523" s="14"/>
      <c r="S523" s="14"/>
      <c r="T523" s="14"/>
      <c r="U523" s="14"/>
      <c r="V523" s="14"/>
      <c r="W523" s="14"/>
      <c r="X523" s="14"/>
      <c r="Y523" s="14"/>
      <c r="Z523" s="16">
        <f>SUM(Z522)</f>
        <v>1.5084</v>
      </c>
    </row>
    <row r="524" spans="17:26">
      <c r="V524" s="8"/>
      <c r="X524" s="10"/>
      <c r="Z524" s="12"/>
    </row>
    <row r="525" spans="17:26">
      <c r="Q525" s="2" t="s">
        <v>286</v>
      </c>
      <c r="R525" s="2"/>
      <c r="S525" s="2" t="s">
        <v>239</v>
      </c>
      <c r="T525" s="2"/>
      <c r="U525" s="2"/>
      <c r="V525" s="2"/>
      <c r="W525" s="2"/>
      <c r="X525" s="2"/>
      <c r="Y525" s="2"/>
    </row>
    <row r="526" spans="17:26">
      <c r="Q526" s="2" t="s">
        <v>287</v>
      </c>
      <c r="R526" s="2" t="s">
        <v>335</v>
      </c>
      <c r="S526" s="4" t="s">
        <v>289</v>
      </c>
      <c r="T526" s="5">
        <v>41</v>
      </c>
      <c r="U526" s="4" t="s">
        <v>290</v>
      </c>
      <c r="V526" s="5">
        <f>T526</f>
        <v>41</v>
      </c>
      <c r="W526" s="2" t="s">
        <v>291</v>
      </c>
      <c r="Y526" s="4" t="s">
        <v>158</v>
      </c>
      <c r="Z526" s="6">
        <f>Z530++Z533+Z536</f>
        <v>148.27204878048781</v>
      </c>
    </row>
    <row r="527" spans="17:26">
      <c r="Q527" s="2" t="s">
        <v>292</v>
      </c>
      <c r="R527" s="2" t="s">
        <v>293</v>
      </c>
      <c r="V527" s="4" t="s">
        <v>127</v>
      </c>
      <c r="W527" s="4" t="s">
        <v>294</v>
      </c>
      <c r="X527" s="4" t="s">
        <v>295</v>
      </c>
      <c r="Y527" s="4" t="s">
        <v>296</v>
      </c>
      <c r="Z527" s="4" t="s">
        <v>297</v>
      </c>
    </row>
    <row r="528" spans="17:26">
      <c r="R528" s="7" t="s">
        <v>298</v>
      </c>
    </row>
    <row r="529" spans="17:26">
      <c r="R529" t="s">
        <v>302</v>
      </c>
      <c r="V529" s="8" t="s">
        <v>300</v>
      </c>
      <c r="W529" s="9">
        <v>1</v>
      </c>
      <c r="X529" s="10">
        <f>W529*8/$T$526</f>
        <v>0.1951219512195122</v>
      </c>
      <c r="Y529" s="12">
        <v>20.51</v>
      </c>
      <c r="Z529" s="12">
        <f>X529*Y529</f>
        <v>4.0019512195121951</v>
      </c>
    </row>
    <row r="530" spans="17:26">
      <c r="Z530" s="6">
        <f>SUM(Z529:Z529)</f>
        <v>4.0019512195121951</v>
      </c>
    </row>
    <row r="531" spans="17:26">
      <c r="R531" s="7" t="s">
        <v>303</v>
      </c>
    </row>
    <row r="532" spans="17:26">
      <c r="R532" t="s">
        <v>424</v>
      </c>
      <c r="V532" s="8" t="s">
        <v>158</v>
      </c>
      <c r="X532" s="9">
        <v>1</v>
      </c>
      <c r="Y532" s="10">
        <v>144.07</v>
      </c>
      <c r="Z532" s="12">
        <f>X532*Y532</f>
        <v>144.07</v>
      </c>
    </row>
    <row r="533" spans="17:26">
      <c r="Z533" s="6">
        <f>SUM(Z532:Z532)</f>
        <v>144.07</v>
      </c>
    </row>
    <row r="534" spans="17:26">
      <c r="R534" s="7" t="s">
        <v>327</v>
      </c>
    </row>
    <row r="535" spans="17:26">
      <c r="R535" t="s">
        <v>319</v>
      </c>
      <c r="V535" s="8" t="s">
        <v>320</v>
      </c>
      <c r="X535" s="10">
        <v>5</v>
      </c>
      <c r="Y535" s="12">
        <f>Z530</f>
        <v>4.0019512195121951</v>
      </c>
      <c r="Z535" s="12">
        <f>X535%*Y535</f>
        <v>0.20009756097560977</v>
      </c>
    </row>
    <row r="536" spans="17:26">
      <c r="Q536" s="14"/>
      <c r="R536" s="14"/>
      <c r="S536" s="14"/>
      <c r="T536" s="14"/>
      <c r="U536" s="14"/>
      <c r="V536" s="14"/>
      <c r="W536" s="14"/>
      <c r="X536" s="14"/>
      <c r="Y536" s="14"/>
      <c r="Z536" s="16">
        <f>SUM(Z535:Z535)</f>
        <v>0.20009756097560977</v>
      </c>
    </row>
    <row r="538" spans="17:26">
      <c r="Q538" s="2" t="s">
        <v>286</v>
      </c>
      <c r="R538" s="2"/>
      <c r="S538" s="2" t="s">
        <v>241</v>
      </c>
      <c r="T538" s="2"/>
      <c r="U538" s="2"/>
      <c r="V538" s="2"/>
      <c r="W538" s="2"/>
      <c r="X538" s="2"/>
      <c r="Y538" s="2"/>
    </row>
    <row r="539" spans="17:26">
      <c r="Q539" s="2" t="s">
        <v>287</v>
      </c>
      <c r="R539" s="2" t="s">
        <v>425</v>
      </c>
      <c r="S539" s="4" t="s">
        <v>289</v>
      </c>
      <c r="T539" s="5">
        <v>45</v>
      </c>
      <c r="U539" s="4" t="s">
        <v>290</v>
      </c>
      <c r="V539" s="5">
        <f>T539</f>
        <v>45</v>
      </c>
      <c r="W539" s="2" t="s">
        <v>291</v>
      </c>
      <c r="Y539" s="4" t="s">
        <v>212</v>
      </c>
      <c r="Z539" s="6">
        <f>Z545++Z551+Z554</f>
        <v>43.208133333333336</v>
      </c>
    </row>
    <row r="540" spans="17:26">
      <c r="Q540" s="2" t="s">
        <v>292</v>
      </c>
      <c r="R540" s="2" t="s">
        <v>293</v>
      </c>
      <c r="V540" s="4" t="s">
        <v>127</v>
      </c>
      <c r="W540" s="4" t="s">
        <v>294</v>
      </c>
      <c r="X540" s="4" t="s">
        <v>295</v>
      </c>
      <c r="Y540" s="4" t="s">
        <v>296</v>
      </c>
      <c r="Z540" s="4" t="s">
        <v>297</v>
      </c>
    </row>
    <row r="541" spans="17:26">
      <c r="R541" s="7" t="s">
        <v>298</v>
      </c>
    </row>
    <row r="542" spans="17:26">
      <c r="R542" t="s">
        <v>299</v>
      </c>
      <c r="V542" s="8" t="s">
        <v>300</v>
      </c>
      <c r="W542" s="9">
        <v>1</v>
      </c>
      <c r="X542" s="10">
        <f>W542*8/$T$539</f>
        <v>0.17777777777777778</v>
      </c>
      <c r="Y542" s="12">
        <v>28.94</v>
      </c>
      <c r="Z542" s="12">
        <f>X542*Y542</f>
        <v>5.1448888888888895</v>
      </c>
    </row>
    <row r="543" spans="17:26">
      <c r="R543" t="s">
        <v>301</v>
      </c>
      <c r="V543" s="8" t="s">
        <v>300</v>
      </c>
      <c r="W543" s="9">
        <v>1</v>
      </c>
      <c r="X543" s="10">
        <f>W543*8/$T$539</f>
        <v>0.17777777777777778</v>
      </c>
      <c r="Y543" s="12">
        <v>22.66</v>
      </c>
      <c r="Z543" s="12">
        <f>X543*Y543</f>
        <v>4.0284444444444443</v>
      </c>
    </row>
    <row r="544" spans="17:26">
      <c r="R544" t="s">
        <v>302</v>
      </c>
      <c r="V544" s="8" t="s">
        <v>300</v>
      </c>
      <c r="W544" s="9">
        <v>4</v>
      </c>
      <c r="X544" s="10">
        <f>W544*8/$T$539</f>
        <v>0.71111111111111114</v>
      </c>
      <c r="Y544" s="12">
        <v>20.51</v>
      </c>
      <c r="Z544" s="12">
        <f>X544*Y544</f>
        <v>14.584888888888891</v>
      </c>
    </row>
    <row r="545" spans="17:34">
      <c r="Z545" s="6">
        <f>SUM(Z542:Z544)</f>
        <v>23.758222222222223</v>
      </c>
      <c r="AC545" s="2"/>
    </row>
    <row r="546" spans="17:34">
      <c r="R546" s="7" t="s">
        <v>303</v>
      </c>
    </row>
    <row r="547" spans="17:34">
      <c r="R547" t="s">
        <v>442</v>
      </c>
      <c r="V547" s="8" t="s">
        <v>428</v>
      </c>
      <c r="W547" s="9"/>
      <c r="X547">
        <v>0.1</v>
      </c>
      <c r="Y547">
        <v>0.42</v>
      </c>
      <c r="Z547" s="12">
        <f>X547*Y547</f>
        <v>4.2000000000000003E-2</v>
      </c>
    </row>
    <row r="548" spans="17:34">
      <c r="R548" t="s">
        <v>443</v>
      </c>
      <c r="V548" s="8" t="s">
        <v>158</v>
      </c>
      <c r="W548" s="9"/>
      <c r="X548">
        <v>0.5</v>
      </c>
      <c r="Y548">
        <v>10.17</v>
      </c>
      <c r="Z548" s="12">
        <f>X548*Y548</f>
        <v>5.085</v>
      </c>
    </row>
    <row r="549" spans="17:34">
      <c r="R549" t="s">
        <v>366</v>
      </c>
      <c r="V549" s="8" t="s">
        <v>360</v>
      </c>
      <c r="W549" s="9"/>
      <c r="X549">
        <v>0.5</v>
      </c>
      <c r="Y549">
        <v>14.41</v>
      </c>
      <c r="Z549" s="12">
        <f>X549*Y549</f>
        <v>7.2050000000000001</v>
      </c>
    </row>
    <row r="550" spans="17:34">
      <c r="R550" t="s">
        <v>444</v>
      </c>
      <c r="V550" s="8" t="s">
        <v>158</v>
      </c>
      <c r="X550">
        <v>0.5</v>
      </c>
      <c r="Y550">
        <v>11.86</v>
      </c>
      <c r="Z550" s="12">
        <f>X550*Y550</f>
        <v>5.93</v>
      </c>
      <c r="AC550" s="2"/>
    </row>
    <row r="551" spans="17:34">
      <c r="V551" s="8"/>
      <c r="X551" s="10"/>
      <c r="Y551" s="12"/>
      <c r="Z551" s="6">
        <f>SUM(Z547:Z550)</f>
        <v>18.262</v>
      </c>
    </row>
    <row r="552" spans="17:34">
      <c r="R552" s="7" t="s">
        <v>318</v>
      </c>
    </row>
    <row r="553" spans="17:34">
      <c r="R553" t="s">
        <v>319</v>
      </c>
      <c r="V553" s="8" t="s">
        <v>320</v>
      </c>
      <c r="X553" s="10">
        <v>5</v>
      </c>
      <c r="Y553" s="12">
        <f>Z545</f>
        <v>23.758222222222223</v>
      </c>
      <c r="Z553" s="12">
        <f>X553%*Y553</f>
        <v>1.1879111111111111</v>
      </c>
    </row>
    <row r="554" spans="17:34">
      <c r="Q554" s="14"/>
      <c r="R554" s="14"/>
      <c r="S554" s="14"/>
      <c r="T554" s="14"/>
      <c r="U554" s="14"/>
      <c r="V554" s="14"/>
      <c r="W554" s="14"/>
      <c r="X554" s="14"/>
      <c r="Y554" s="14"/>
      <c r="Z554" s="16">
        <f>SUM(Z553)</f>
        <v>1.1879111111111111</v>
      </c>
    </row>
    <row r="555" spans="17:34">
      <c r="V555" s="8"/>
      <c r="X555" s="10"/>
      <c r="Y555" s="12"/>
      <c r="Z555" s="12"/>
    </row>
    <row r="556" spans="17:34">
      <c r="Q556" s="2" t="s">
        <v>286</v>
      </c>
      <c r="R556" s="2"/>
      <c r="S556" s="2" t="s">
        <v>243</v>
      </c>
      <c r="T556" s="2"/>
      <c r="U556" s="2"/>
      <c r="V556" s="2"/>
      <c r="W556" s="2"/>
      <c r="X556" s="2"/>
      <c r="Y556" s="2"/>
    </row>
    <row r="557" spans="17:34">
      <c r="Q557" s="2" t="s">
        <v>287</v>
      </c>
      <c r="R557" s="2" t="s">
        <v>425</v>
      </c>
      <c r="S557" s="4" t="s">
        <v>289</v>
      </c>
      <c r="T557" s="5">
        <v>250</v>
      </c>
      <c r="U557" s="4" t="s">
        <v>290</v>
      </c>
      <c r="V557" s="5">
        <f>T557</f>
        <v>250</v>
      </c>
      <c r="W557" s="2" t="s">
        <v>291</v>
      </c>
      <c r="Y557" s="4" t="s">
        <v>212</v>
      </c>
      <c r="Z557" s="6">
        <f>Z562++Z565+Z569</f>
        <v>13.786064</v>
      </c>
    </row>
    <row r="558" spans="17:34">
      <c r="Q558" s="2" t="s">
        <v>292</v>
      </c>
      <c r="R558" s="2" t="s">
        <v>293</v>
      </c>
      <c r="V558" s="4" t="s">
        <v>127</v>
      </c>
      <c r="W558" s="4" t="s">
        <v>294</v>
      </c>
      <c r="X558" s="4" t="s">
        <v>295</v>
      </c>
      <c r="Y558" s="4" t="s">
        <v>296</v>
      </c>
      <c r="Z558" s="4" t="s">
        <v>297</v>
      </c>
      <c r="AC558" s="2"/>
      <c r="AD558" s="2"/>
      <c r="AE558" s="2"/>
      <c r="AF558" s="2"/>
      <c r="AG558" s="2"/>
      <c r="AH558" s="2"/>
    </row>
    <row r="559" spans="17:34">
      <c r="R559" s="7" t="s">
        <v>298</v>
      </c>
      <c r="AC559" s="2"/>
    </row>
    <row r="560" spans="17:34">
      <c r="R560" t="s">
        <v>445</v>
      </c>
      <c r="V560" s="8" t="s">
        <v>300</v>
      </c>
      <c r="W560" s="9">
        <v>2</v>
      </c>
      <c r="X560" s="10">
        <f>W560*8/$T$557</f>
        <v>6.4000000000000001E-2</v>
      </c>
      <c r="Y560" s="12">
        <v>28.94</v>
      </c>
      <c r="Z560" s="12">
        <f>X560*Y560</f>
        <v>1.85216</v>
      </c>
    </row>
    <row r="561" spans="17:29">
      <c r="R561" t="s">
        <v>302</v>
      </c>
      <c r="V561" s="8" t="s">
        <v>300</v>
      </c>
      <c r="W561" s="9">
        <v>1</v>
      </c>
      <c r="X561" s="10">
        <f>W561*8/$T$557</f>
        <v>3.2000000000000001E-2</v>
      </c>
      <c r="Y561" s="12">
        <v>20.51</v>
      </c>
      <c r="Z561" s="12">
        <f>X561*Y561</f>
        <v>0.65632000000000001</v>
      </c>
    </row>
    <row r="562" spans="17:29">
      <c r="Z562" s="6">
        <f>SUM(Z560:Z561)</f>
        <v>2.50848</v>
      </c>
      <c r="AC562" s="2"/>
    </row>
    <row r="563" spans="17:29">
      <c r="R563" s="7" t="s">
        <v>303</v>
      </c>
    </row>
    <row r="564" spans="17:29">
      <c r="R564" t="s">
        <v>446</v>
      </c>
      <c r="V564" s="8" t="s">
        <v>447</v>
      </c>
      <c r="W564" s="9"/>
      <c r="X564" s="10">
        <v>0.24</v>
      </c>
      <c r="Y564">
        <v>14.83</v>
      </c>
      <c r="Z564" s="12">
        <f>X564*Y564</f>
        <v>3.5591999999999997</v>
      </c>
      <c r="AC564" s="2"/>
    </row>
    <row r="565" spans="17:29">
      <c r="V565" s="8"/>
      <c r="X565" s="10"/>
      <c r="Y565" s="12"/>
      <c r="Z565" s="6">
        <f>SUM(Z564)</f>
        <v>3.5591999999999997</v>
      </c>
    </row>
    <row r="566" spans="17:29">
      <c r="R566" s="7" t="s">
        <v>318</v>
      </c>
    </row>
    <row r="567" spans="17:29">
      <c r="R567" t="s">
        <v>319</v>
      </c>
      <c r="V567" s="8" t="s">
        <v>320</v>
      </c>
      <c r="X567" s="10">
        <v>5</v>
      </c>
      <c r="Y567" s="12">
        <f>Z562</f>
        <v>2.50848</v>
      </c>
      <c r="Z567" s="12">
        <f>X567%*Y567</f>
        <v>0.12542400000000001</v>
      </c>
    </row>
    <row r="568" spans="17:29">
      <c r="R568" t="s">
        <v>448</v>
      </c>
      <c r="V568" s="8" t="s">
        <v>347</v>
      </c>
      <c r="W568" s="9">
        <v>2</v>
      </c>
      <c r="X568" s="10">
        <f>W568*8/$T$557</f>
        <v>6.4000000000000001E-2</v>
      </c>
      <c r="Y568" s="12">
        <v>118.64</v>
      </c>
      <c r="Z568" s="12">
        <f>X568*Y568</f>
        <v>7.5929600000000006</v>
      </c>
    </row>
    <row r="569" spans="17:29">
      <c r="Q569" s="14"/>
      <c r="R569" s="14"/>
      <c r="S569" s="14"/>
      <c r="T569" s="14"/>
      <c r="U569" s="14"/>
      <c r="V569" s="14"/>
      <c r="W569" s="14"/>
      <c r="X569" s="14"/>
      <c r="Y569" s="14"/>
      <c r="Z569" s="16">
        <f>SUM(Z567:Z568)</f>
        <v>7.7183840000000004</v>
      </c>
    </row>
    <row r="571" spans="17:29">
      <c r="Q571" s="2" t="s">
        <v>286</v>
      </c>
      <c r="R571" s="2"/>
      <c r="S571" s="2" t="s">
        <v>247</v>
      </c>
      <c r="T571" s="2"/>
      <c r="U571" s="2"/>
      <c r="V571" s="2"/>
      <c r="W571" s="2"/>
      <c r="X571" s="2"/>
      <c r="Y571" s="2"/>
    </row>
    <row r="572" spans="17:29">
      <c r="Q572" s="2" t="s">
        <v>287</v>
      </c>
      <c r="R572" s="2" t="s">
        <v>342</v>
      </c>
      <c r="S572" s="4" t="s">
        <v>289</v>
      </c>
      <c r="T572" s="5">
        <v>1</v>
      </c>
      <c r="U572" s="4" t="s">
        <v>290</v>
      </c>
      <c r="V572" s="5">
        <f>T572</f>
        <v>1</v>
      </c>
      <c r="W572" s="2" t="s">
        <v>291</v>
      </c>
      <c r="Y572" s="4" t="s">
        <v>166</v>
      </c>
      <c r="Z572" s="6">
        <f>Z577++Z580+Z583</f>
        <v>68.271000000000001</v>
      </c>
    </row>
    <row r="573" spans="17:29">
      <c r="Q573" s="2" t="s">
        <v>292</v>
      </c>
      <c r="R573" s="2" t="s">
        <v>293</v>
      </c>
      <c r="V573" s="4" t="s">
        <v>127</v>
      </c>
      <c r="W573" s="4" t="s">
        <v>294</v>
      </c>
      <c r="X573" s="4" t="s">
        <v>295</v>
      </c>
      <c r="Y573" s="4" t="s">
        <v>296</v>
      </c>
      <c r="Z573" s="4" t="s">
        <v>297</v>
      </c>
    </row>
    <row r="574" spans="17:29">
      <c r="R574" s="7" t="s">
        <v>298</v>
      </c>
    </row>
    <row r="575" spans="17:29">
      <c r="V575" s="8"/>
      <c r="W575" s="9"/>
      <c r="X575" s="10"/>
      <c r="Y575" s="12"/>
      <c r="Z575" s="12"/>
    </row>
    <row r="576" spans="17:29">
      <c r="R576" t="s">
        <v>302</v>
      </c>
      <c r="V576" s="8" t="s">
        <v>300</v>
      </c>
      <c r="W576" s="9">
        <v>0.25</v>
      </c>
      <c r="X576" s="10">
        <f>W576*8/$T$572</f>
        <v>2</v>
      </c>
      <c r="Y576" s="12">
        <v>20.51</v>
      </c>
      <c r="Z576" s="12">
        <f>X576*Y576</f>
        <v>41.02</v>
      </c>
    </row>
    <row r="577" spans="17:26">
      <c r="Z577" s="6">
        <f>SUM(Z576)</f>
        <v>41.02</v>
      </c>
    </row>
    <row r="578" spans="17:26">
      <c r="R578" s="7" t="s">
        <v>303</v>
      </c>
    </row>
    <row r="579" spans="17:26">
      <c r="R579" t="s">
        <v>449</v>
      </c>
      <c r="V579" s="8" t="s">
        <v>158</v>
      </c>
      <c r="W579" s="9"/>
      <c r="X579" s="10">
        <v>10</v>
      </c>
      <c r="Y579">
        <v>2.52</v>
      </c>
      <c r="Z579" s="12">
        <f>X579*Y579</f>
        <v>25.2</v>
      </c>
    </row>
    <row r="580" spans="17:26">
      <c r="V580" s="8"/>
      <c r="X580" s="10"/>
      <c r="Y580" s="12"/>
      <c r="Z580" s="6">
        <f>SUM(Z579)</f>
        <v>25.2</v>
      </c>
    </row>
    <row r="581" spans="17:26">
      <c r="R581" s="7" t="s">
        <v>318</v>
      </c>
    </row>
    <row r="582" spans="17:26">
      <c r="R582" t="s">
        <v>319</v>
      </c>
      <c r="V582" s="8" t="s">
        <v>320</v>
      </c>
      <c r="X582" s="10">
        <v>5</v>
      </c>
      <c r="Y582" s="12">
        <f>Z577</f>
        <v>41.02</v>
      </c>
      <c r="Z582" s="12">
        <f>X582%*Y582</f>
        <v>2.0510000000000002</v>
      </c>
    </row>
    <row r="583" spans="17:26">
      <c r="Q583" s="14"/>
      <c r="R583" s="14"/>
      <c r="S583" s="14"/>
      <c r="T583" s="14"/>
      <c r="U583" s="14"/>
      <c r="V583" s="14"/>
      <c r="W583" s="14"/>
      <c r="X583" s="14"/>
      <c r="Y583" s="14"/>
      <c r="Z583" s="16">
        <f>SUM(Z582)</f>
        <v>2.0510000000000002</v>
      </c>
    </row>
    <row r="585" spans="17:26">
      <c r="Q585" s="2" t="s">
        <v>286</v>
      </c>
      <c r="R585" s="2"/>
      <c r="S585" s="2" t="s">
        <v>249</v>
      </c>
      <c r="T585" s="2"/>
      <c r="U585" s="2"/>
      <c r="V585" s="2"/>
      <c r="W585" s="2"/>
      <c r="X585" s="2"/>
      <c r="Y585" s="2"/>
    </row>
    <row r="586" spans="17:26">
      <c r="Q586" s="2" t="s">
        <v>287</v>
      </c>
      <c r="R586" s="2" t="s">
        <v>425</v>
      </c>
      <c r="S586" s="4" t="s">
        <v>289</v>
      </c>
      <c r="T586" s="5">
        <v>250</v>
      </c>
      <c r="U586" s="4" t="s">
        <v>290</v>
      </c>
      <c r="V586" s="5">
        <f>T586</f>
        <v>250</v>
      </c>
      <c r="W586" s="2" t="s">
        <v>291</v>
      </c>
      <c r="Y586" s="4" t="s">
        <v>212</v>
      </c>
      <c r="Z586" s="6">
        <f>Z591++Z594+Z598</f>
        <v>13.786064</v>
      </c>
    </row>
    <row r="587" spans="17:26">
      <c r="Q587" s="2" t="s">
        <v>292</v>
      </c>
      <c r="R587" s="2" t="s">
        <v>293</v>
      </c>
      <c r="V587" s="4" t="s">
        <v>127</v>
      </c>
      <c r="W587" s="4" t="s">
        <v>294</v>
      </c>
      <c r="X587" s="4" t="s">
        <v>295</v>
      </c>
      <c r="Y587" s="4" t="s">
        <v>296</v>
      </c>
      <c r="Z587" s="4" t="s">
        <v>297</v>
      </c>
    </row>
    <row r="588" spans="17:26">
      <c r="R588" s="7" t="s">
        <v>298</v>
      </c>
    </row>
    <row r="589" spans="17:26">
      <c r="R589" t="s">
        <v>445</v>
      </c>
      <c r="V589" s="8" t="s">
        <v>300</v>
      </c>
      <c r="W589" s="9">
        <v>2</v>
      </c>
      <c r="X589" s="10">
        <f>W589*8/$T$586</f>
        <v>6.4000000000000001E-2</v>
      </c>
      <c r="Y589" s="12">
        <v>28.94</v>
      </c>
      <c r="Z589" s="12">
        <f>X589*Y589</f>
        <v>1.85216</v>
      </c>
    </row>
    <row r="590" spans="17:26">
      <c r="R590" t="s">
        <v>302</v>
      </c>
      <c r="V590" s="8" t="s">
        <v>300</v>
      </c>
      <c r="W590" s="9">
        <v>1</v>
      </c>
      <c r="X590" s="10">
        <f>W590*8/$T$586</f>
        <v>3.2000000000000001E-2</v>
      </c>
      <c r="Y590" s="12">
        <v>20.51</v>
      </c>
      <c r="Z590" s="12">
        <f>X590*Y590</f>
        <v>0.65632000000000001</v>
      </c>
    </row>
    <row r="591" spans="17:26">
      <c r="Z591" s="6">
        <f>SUM(Z589:Z590)</f>
        <v>2.50848</v>
      </c>
    </row>
    <row r="592" spans="17:26">
      <c r="R592" s="7" t="s">
        <v>303</v>
      </c>
    </row>
    <row r="593" spans="17:31">
      <c r="R593" t="s">
        <v>446</v>
      </c>
      <c r="V593" s="8" t="s">
        <v>447</v>
      </c>
      <c r="W593" s="9"/>
      <c r="X593" s="10">
        <v>0.24</v>
      </c>
      <c r="Y593">
        <v>14.83</v>
      </c>
      <c r="Z593" s="12">
        <f>X593*Y593</f>
        <v>3.5591999999999997</v>
      </c>
    </row>
    <row r="594" spans="17:31">
      <c r="V594" s="8"/>
      <c r="X594" s="10"/>
      <c r="Y594" s="12"/>
      <c r="Z594" s="6">
        <f>SUM(Z593)</f>
        <v>3.5591999999999997</v>
      </c>
    </row>
    <row r="595" spans="17:31">
      <c r="R595" s="7" t="s">
        <v>318</v>
      </c>
    </row>
    <row r="596" spans="17:31">
      <c r="R596" t="s">
        <v>319</v>
      </c>
      <c r="V596" s="8" t="s">
        <v>320</v>
      </c>
      <c r="X596" s="10">
        <v>5</v>
      </c>
      <c r="Y596" s="12">
        <f>Z591</f>
        <v>2.50848</v>
      </c>
      <c r="Z596" s="12">
        <f>X596%*Y596</f>
        <v>0.12542400000000001</v>
      </c>
    </row>
    <row r="597" spans="17:31">
      <c r="R597" t="s">
        <v>448</v>
      </c>
      <c r="V597" s="8" t="s">
        <v>347</v>
      </c>
      <c r="W597" s="9">
        <v>2</v>
      </c>
      <c r="X597" s="10">
        <f>W597*8/$T$557</f>
        <v>6.4000000000000001E-2</v>
      </c>
      <c r="Y597" s="12">
        <v>118.64</v>
      </c>
      <c r="Z597" s="12">
        <f>X597*Y597</f>
        <v>7.5929600000000006</v>
      </c>
    </row>
    <row r="598" spans="17:31">
      <c r="Q598" s="14"/>
      <c r="R598" s="14"/>
      <c r="S598" s="14"/>
      <c r="T598" s="14"/>
      <c r="U598" s="14"/>
      <c r="V598" s="14"/>
      <c r="W598" s="14"/>
      <c r="X598" s="14"/>
      <c r="Y598" s="14"/>
      <c r="Z598" s="16">
        <f>SUM(Z596:Z597)</f>
        <v>7.7183840000000004</v>
      </c>
    </row>
    <row r="600" spans="17:31">
      <c r="Q600" s="2" t="s">
        <v>286</v>
      </c>
      <c r="R600" s="2"/>
      <c r="S600" s="2" t="s">
        <v>253</v>
      </c>
      <c r="T600" s="2"/>
      <c r="U600" s="2"/>
      <c r="V600" s="2"/>
      <c r="W600" s="2"/>
      <c r="X600" s="2"/>
      <c r="Y600" s="2"/>
    </row>
    <row r="601" spans="17:31">
      <c r="Q601" s="2" t="s">
        <v>287</v>
      </c>
      <c r="R601" s="2" t="s">
        <v>335</v>
      </c>
      <c r="S601" s="4" t="s">
        <v>289</v>
      </c>
      <c r="T601" s="5">
        <v>5</v>
      </c>
      <c r="U601" s="4" t="s">
        <v>290</v>
      </c>
      <c r="V601" s="5">
        <f>T601</f>
        <v>5</v>
      </c>
      <c r="W601" s="2" t="s">
        <v>291</v>
      </c>
      <c r="Y601" s="4" t="s">
        <v>158</v>
      </c>
      <c r="Z601" s="6">
        <f>Z605++Z611+Z614</f>
        <v>402.0068</v>
      </c>
    </row>
    <row r="602" spans="17:31">
      <c r="Q602" s="2" t="s">
        <v>292</v>
      </c>
      <c r="R602" s="2" t="s">
        <v>293</v>
      </c>
      <c r="V602" s="4" t="s">
        <v>127</v>
      </c>
      <c r="W602" s="4" t="s">
        <v>294</v>
      </c>
      <c r="X602" s="4" t="s">
        <v>295</v>
      </c>
      <c r="Y602" s="4" t="s">
        <v>296</v>
      </c>
      <c r="Z602" s="4" t="s">
        <v>297</v>
      </c>
    </row>
    <row r="603" spans="17:31">
      <c r="R603" s="7" t="s">
        <v>298</v>
      </c>
    </row>
    <row r="604" spans="17:31">
      <c r="R604" t="s">
        <v>302</v>
      </c>
      <c r="V604" s="8" t="s">
        <v>300</v>
      </c>
      <c r="W604" s="9">
        <v>1</v>
      </c>
      <c r="X604" s="10">
        <f>W604*8/$T$601</f>
        <v>1.6</v>
      </c>
      <c r="Y604" s="12">
        <v>20.51</v>
      </c>
      <c r="Z604" s="12">
        <f>X604*Y604</f>
        <v>32.816000000000003</v>
      </c>
    </row>
    <row r="605" spans="17:31">
      <c r="Z605" s="6">
        <f>SUM(Z604:Z604)</f>
        <v>32.816000000000003</v>
      </c>
    </row>
    <row r="606" spans="17:31">
      <c r="R606" s="7" t="s">
        <v>303</v>
      </c>
    </row>
    <row r="607" spans="17:31">
      <c r="R607" t="s">
        <v>450</v>
      </c>
      <c r="V607" s="8" t="s">
        <v>428</v>
      </c>
      <c r="X607" s="10">
        <v>2</v>
      </c>
      <c r="Y607" s="12">
        <v>8.2200000000000006</v>
      </c>
      <c r="Z607" s="12">
        <f>X607*Y607</f>
        <v>16.440000000000001</v>
      </c>
      <c r="AE607" s="182"/>
    </row>
    <row r="608" spans="17:31">
      <c r="R608" t="s">
        <v>451</v>
      </c>
      <c r="V608" s="8" t="s">
        <v>158</v>
      </c>
      <c r="W608" s="9"/>
      <c r="X608" s="10">
        <v>1</v>
      </c>
      <c r="Y608" s="12">
        <v>216.34</v>
      </c>
      <c r="Z608" s="12">
        <f>X608*Y608</f>
        <v>216.34</v>
      </c>
      <c r="AE608" s="182"/>
    </row>
    <row r="609" spans="17:31">
      <c r="R609" t="s">
        <v>452</v>
      </c>
      <c r="V609" s="8" t="s">
        <v>158</v>
      </c>
      <c r="X609" s="10">
        <v>25</v>
      </c>
      <c r="Y609" s="12">
        <v>1.8</v>
      </c>
      <c r="Z609" s="12">
        <f>X609*Y609</f>
        <v>45</v>
      </c>
      <c r="AE609" s="182"/>
    </row>
    <row r="610" spans="17:31">
      <c r="R610" t="s">
        <v>453</v>
      </c>
      <c r="V610" s="8" t="s">
        <v>382</v>
      </c>
      <c r="X610" s="10">
        <v>0.5</v>
      </c>
      <c r="Y610" s="12">
        <v>179.54</v>
      </c>
      <c r="Z610" s="12">
        <f>X610*Y610</f>
        <v>89.77</v>
      </c>
      <c r="AE610" s="182"/>
    </row>
    <row r="611" spans="17:31">
      <c r="V611" s="8"/>
      <c r="X611" s="10"/>
      <c r="Y611" s="12"/>
      <c r="Z611" s="6">
        <f>SUM(Z607:Z610)</f>
        <v>367.54999999999995</v>
      </c>
    </row>
    <row r="612" spans="17:31">
      <c r="R612" s="7" t="s">
        <v>318</v>
      </c>
    </row>
    <row r="613" spans="17:31">
      <c r="R613" t="s">
        <v>319</v>
      </c>
      <c r="V613" s="8" t="s">
        <v>320</v>
      </c>
      <c r="X613" s="10">
        <v>5</v>
      </c>
      <c r="Y613" s="12">
        <f>Z605</f>
        <v>32.816000000000003</v>
      </c>
      <c r="Z613" s="12">
        <f>X613%*Y613</f>
        <v>1.6408000000000003</v>
      </c>
    </row>
    <row r="614" spans="17:31">
      <c r="Q614" s="14"/>
      <c r="R614" s="14"/>
      <c r="S614" s="14"/>
      <c r="T614" s="14"/>
      <c r="U614" s="14"/>
      <c r="V614" s="14"/>
      <c r="W614" s="14"/>
      <c r="X614" s="14"/>
      <c r="Y614" s="14"/>
      <c r="Z614" s="16">
        <f>SUM(Z613:Z613)</f>
        <v>1.6408000000000003</v>
      </c>
    </row>
    <row r="616" spans="17:31">
      <c r="Q616" s="2" t="s">
        <v>286</v>
      </c>
      <c r="R616" s="2"/>
      <c r="S616" s="2" t="s">
        <v>1286</v>
      </c>
      <c r="T616" s="2"/>
      <c r="U616" s="2"/>
      <c r="V616" s="2"/>
      <c r="W616" s="2"/>
      <c r="X616" s="2"/>
      <c r="Y616" s="2"/>
    </row>
    <row r="617" spans="17:31">
      <c r="Q617" s="2" t="s">
        <v>287</v>
      </c>
      <c r="R617" s="2" t="s">
        <v>288</v>
      </c>
      <c r="S617" s="4" t="s">
        <v>289</v>
      </c>
      <c r="T617" s="5">
        <v>150</v>
      </c>
      <c r="U617" s="4" t="s">
        <v>290</v>
      </c>
      <c r="V617" s="5">
        <f>T617</f>
        <v>150</v>
      </c>
      <c r="W617" s="2" t="s">
        <v>291</v>
      </c>
      <c r="Y617" s="4" t="s">
        <v>142</v>
      </c>
      <c r="Z617" s="6">
        <f>Z622+Z626</f>
        <v>6.9493066666666667</v>
      </c>
    </row>
    <row r="618" spans="17:31">
      <c r="Q618" s="2" t="s">
        <v>292</v>
      </c>
      <c r="R618" s="2" t="s">
        <v>293</v>
      </c>
      <c r="V618" s="4" t="s">
        <v>127</v>
      </c>
      <c r="W618" s="4" t="s">
        <v>294</v>
      </c>
      <c r="X618" s="4" t="s">
        <v>295</v>
      </c>
      <c r="Y618" s="4" t="s">
        <v>296</v>
      </c>
      <c r="Z618" s="4" t="s">
        <v>297</v>
      </c>
    </row>
    <row r="619" spans="17:31">
      <c r="R619" s="7" t="s">
        <v>298</v>
      </c>
    </row>
    <row r="620" spans="17:31">
      <c r="R620" t="s">
        <v>445</v>
      </c>
      <c r="V620" s="8" t="s">
        <v>300</v>
      </c>
      <c r="W620" s="9">
        <v>0.5</v>
      </c>
      <c r="X620" s="10">
        <f>W620*8/$T$617</f>
        <v>2.6666666666666668E-2</v>
      </c>
      <c r="Y620" s="12">
        <v>28.94</v>
      </c>
      <c r="Z620" s="12">
        <f>X620*Y620</f>
        <v>0.77173333333333338</v>
      </c>
    </row>
    <row r="621" spans="17:31">
      <c r="R621" t="s">
        <v>302</v>
      </c>
      <c r="V621" s="8" t="s">
        <v>300</v>
      </c>
      <c r="W621" s="9">
        <v>2</v>
      </c>
      <c r="X621" s="10">
        <f>W621*8/$T$617</f>
        <v>0.10666666666666667</v>
      </c>
      <c r="Y621" s="12">
        <v>20.51</v>
      </c>
      <c r="Z621" s="12">
        <f>X621*Y621</f>
        <v>2.1877333333333335</v>
      </c>
    </row>
    <row r="622" spans="17:31">
      <c r="Z622" s="6">
        <f>SUM(Z620:Z621)</f>
        <v>2.9594666666666667</v>
      </c>
    </row>
    <row r="623" spans="17:31">
      <c r="R623" s="7" t="s">
        <v>318</v>
      </c>
    </row>
    <row r="624" spans="17:31">
      <c r="R624" t="s">
        <v>319</v>
      </c>
      <c r="V624" s="8" t="s">
        <v>320</v>
      </c>
      <c r="X624" s="10">
        <v>5</v>
      </c>
      <c r="Y624" s="12">
        <f>Z622</f>
        <v>2.9594666666666667</v>
      </c>
      <c r="Z624" s="12">
        <f>X624%*Y624</f>
        <v>0.14797333333333335</v>
      </c>
    </row>
    <row r="625" spans="17:26">
      <c r="R625" t="s">
        <v>454</v>
      </c>
      <c r="V625" s="8" t="s">
        <v>347</v>
      </c>
      <c r="W625" s="9">
        <v>0.5</v>
      </c>
      <c r="X625" s="10">
        <f>W625*8/$T$617</f>
        <v>2.6666666666666668E-2</v>
      </c>
      <c r="Y625" s="12">
        <v>144.07</v>
      </c>
      <c r="Z625" s="12">
        <f>X625*Y625</f>
        <v>3.8418666666666668</v>
      </c>
    </row>
    <row r="626" spans="17:26">
      <c r="Q626" s="14"/>
      <c r="R626" s="14"/>
      <c r="S626" s="14"/>
      <c r="T626" s="14"/>
      <c r="U626" s="14"/>
      <c r="V626" s="14"/>
      <c r="W626" s="14"/>
      <c r="X626" s="14"/>
      <c r="Y626" s="14"/>
      <c r="Z626" s="16">
        <f>SUM(Z624:Z625)</f>
        <v>3.9898400000000001</v>
      </c>
    </row>
    <row r="628" spans="17:26">
      <c r="Q628" s="2" t="s">
        <v>286</v>
      </c>
      <c r="R628" s="2"/>
      <c r="S628" s="2" t="s">
        <v>259</v>
      </c>
      <c r="T628" s="2"/>
      <c r="U628" s="2"/>
      <c r="V628" s="2"/>
      <c r="W628" s="2"/>
      <c r="X628" s="2"/>
      <c r="Y628" s="2"/>
    </row>
    <row r="629" spans="17:26">
      <c r="Q629" s="2" t="s">
        <v>287</v>
      </c>
      <c r="R629" s="2" t="s">
        <v>425</v>
      </c>
      <c r="S629" s="4" t="s">
        <v>289</v>
      </c>
      <c r="T629" s="5">
        <v>250</v>
      </c>
      <c r="U629" s="4" t="s">
        <v>290</v>
      </c>
      <c r="V629" s="5">
        <f>T629</f>
        <v>250</v>
      </c>
      <c r="W629" s="2" t="s">
        <v>291</v>
      </c>
      <c r="Y629" s="4" t="s">
        <v>212</v>
      </c>
      <c r="Z629" s="6">
        <f>Z634++Z637+Z642</f>
        <v>24.086838</v>
      </c>
    </row>
    <row r="630" spans="17:26">
      <c r="Q630" s="2" t="s">
        <v>292</v>
      </c>
      <c r="R630" s="2" t="s">
        <v>293</v>
      </c>
      <c r="V630" s="4" t="s">
        <v>127</v>
      </c>
      <c r="W630" s="4" t="s">
        <v>294</v>
      </c>
      <c r="X630" s="4" t="s">
        <v>295</v>
      </c>
      <c r="Y630" s="4" t="s">
        <v>296</v>
      </c>
      <c r="Z630" s="4" t="s">
        <v>297</v>
      </c>
    </row>
    <row r="631" spans="17:26">
      <c r="R631" s="7" t="s">
        <v>298</v>
      </c>
    </row>
    <row r="632" spans="17:26">
      <c r="R632" t="s">
        <v>445</v>
      </c>
      <c r="V632" s="8" t="s">
        <v>300</v>
      </c>
      <c r="W632" s="9">
        <v>3</v>
      </c>
      <c r="X632" s="10">
        <f>W632*8/$T$629</f>
        <v>9.6000000000000002E-2</v>
      </c>
      <c r="Y632" s="12">
        <v>28.94</v>
      </c>
      <c r="Z632" s="12">
        <f>X632*Y632</f>
        <v>2.7782400000000003</v>
      </c>
    </row>
    <row r="633" spans="17:26">
      <c r="R633" t="s">
        <v>302</v>
      </c>
      <c r="V633" s="8" t="s">
        <v>300</v>
      </c>
      <c r="W633" s="9">
        <v>1</v>
      </c>
      <c r="X633" s="10">
        <f>W633*8/$T$629</f>
        <v>3.2000000000000001E-2</v>
      </c>
      <c r="Y633" s="12">
        <v>20.51</v>
      </c>
      <c r="Z633" s="12">
        <f>X633*Y633</f>
        <v>0.65632000000000001</v>
      </c>
    </row>
    <row r="634" spans="17:26">
      <c r="Z634" s="6">
        <f>SUM(Z632:Z633)</f>
        <v>3.4345600000000003</v>
      </c>
    </row>
    <row r="635" spans="17:26">
      <c r="R635" s="7" t="s">
        <v>303</v>
      </c>
    </row>
    <row r="636" spans="17:26">
      <c r="R636" t="s">
        <v>446</v>
      </c>
      <c r="V636" s="8" t="s">
        <v>447</v>
      </c>
      <c r="W636" s="9"/>
      <c r="X636" s="10">
        <v>0.35699999999999998</v>
      </c>
      <c r="Y636">
        <v>14.83</v>
      </c>
      <c r="Z636" s="12">
        <f>X636*Y636</f>
        <v>5.2943099999999994</v>
      </c>
    </row>
    <row r="637" spans="17:26">
      <c r="V637" s="8"/>
      <c r="X637" s="10"/>
      <c r="Y637" s="12"/>
      <c r="Z637" s="6">
        <f>SUM(Z636)</f>
        <v>5.2943099999999994</v>
      </c>
    </row>
    <row r="638" spans="17:26">
      <c r="R638" s="7" t="s">
        <v>318</v>
      </c>
    </row>
    <row r="639" spans="17:26">
      <c r="R639" t="s">
        <v>319</v>
      </c>
      <c r="V639" s="8" t="s">
        <v>320</v>
      </c>
      <c r="X639" s="10">
        <v>5</v>
      </c>
      <c r="Y639" s="12">
        <f>Z634</f>
        <v>3.4345600000000003</v>
      </c>
      <c r="Z639" s="12">
        <f>X639%*Y639</f>
        <v>0.17172800000000002</v>
      </c>
    </row>
    <row r="640" spans="17:26">
      <c r="R640" t="s">
        <v>448</v>
      </c>
      <c r="V640" s="8" t="s">
        <v>347</v>
      </c>
      <c r="W640" s="9">
        <v>2</v>
      </c>
      <c r="X640" s="10">
        <f>W640*8/$T$629</f>
        <v>6.4000000000000001E-2</v>
      </c>
      <c r="Y640" s="12">
        <v>118.64</v>
      </c>
      <c r="Z640" s="12">
        <f>X640*Y640</f>
        <v>7.5929600000000006</v>
      </c>
    </row>
    <row r="641" spans="17:31">
      <c r="R641" t="s">
        <v>455</v>
      </c>
      <c r="V641" s="8" t="s">
        <v>347</v>
      </c>
      <c r="W641" s="9">
        <v>1</v>
      </c>
      <c r="X641" s="10">
        <f>W641*8/$T$629</f>
        <v>3.2000000000000001E-2</v>
      </c>
      <c r="Y641" s="12">
        <v>237.29</v>
      </c>
      <c r="Z641" s="12">
        <f>X641*Y641</f>
        <v>7.59328</v>
      </c>
    </row>
    <row r="642" spans="17:31">
      <c r="Q642" s="14"/>
      <c r="R642" s="14"/>
      <c r="S642" s="14"/>
      <c r="T642" s="14"/>
      <c r="U642" s="14"/>
      <c r="V642" s="14"/>
      <c r="W642" s="14"/>
      <c r="X642" s="14"/>
      <c r="Y642" s="14"/>
      <c r="Z642" s="16">
        <f>SUM(Z639:Z641)</f>
        <v>15.357968</v>
      </c>
    </row>
    <row r="644" spans="17:31">
      <c r="Q644" s="2" t="s">
        <v>286</v>
      </c>
      <c r="R644" s="2"/>
      <c r="S644" s="2" t="s">
        <v>261</v>
      </c>
      <c r="T644" s="2"/>
      <c r="U644" s="2"/>
      <c r="V644" s="2"/>
      <c r="W644" s="2"/>
      <c r="X644" s="2"/>
      <c r="Y644" s="2"/>
    </row>
    <row r="645" spans="17:31">
      <c r="Q645" s="2" t="s">
        <v>287</v>
      </c>
      <c r="R645" s="2" t="s">
        <v>288</v>
      </c>
      <c r="S645" s="4" t="s">
        <v>289</v>
      </c>
      <c r="T645" s="5">
        <v>50</v>
      </c>
      <c r="U645" s="4" t="s">
        <v>290</v>
      </c>
      <c r="V645" s="5">
        <f>T645</f>
        <v>50</v>
      </c>
      <c r="W645" s="2" t="s">
        <v>291</v>
      </c>
      <c r="Y645" s="4" t="s">
        <v>142</v>
      </c>
      <c r="Z645" s="6">
        <f>Z649+Z653+Z656</f>
        <v>7.6913600000000013</v>
      </c>
    </row>
    <row r="646" spans="17:31">
      <c r="Q646" s="2" t="s">
        <v>292</v>
      </c>
      <c r="R646" s="2" t="s">
        <v>293</v>
      </c>
      <c r="V646" s="4" t="s">
        <v>127</v>
      </c>
      <c r="W646" s="4" t="s">
        <v>294</v>
      </c>
      <c r="X646" s="4" t="s">
        <v>295</v>
      </c>
      <c r="Y646" s="4" t="s">
        <v>296</v>
      </c>
      <c r="Z646" s="4" t="s">
        <v>297</v>
      </c>
    </row>
    <row r="647" spans="17:31">
      <c r="R647" s="7" t="s">
        <v>298</v>
      </c>
    </row>
    <row r="648" spans="17:31">
      <c r="R648" t="s">
        <v>302</v>
      </c>
      <c r="V648" s="8" t="s">
        <v>300</v>
      </c>
      <c r="W648" s="9">
        <v>2</v>
      </c>
      <c r="X648" s="10">
        <f>W648*8/$T$645</f>
        <v>0.32</v>
      </c>
      <c r="Y648" s="12">
        <v>20.51</v>
      </c>
      <c r="Z648" s="12">
        <f>X648*Y648</f>
        <v>6.563200000000001</v>
      </c>
    </row>
    <row r="649" spans="17:31">
      <c r="Z649" s="6">
        <f>SUM(Z648:Z648)</f>
        <v>6.563200000000001</v>
      </c>
    </row>
    <row r="650" spans="17:31">
      <c r="R650" s="7" t="s">
        <v>303</v>
      </c>
    </row>
    <row r="651" spans="17:31">
      <c r="R651" t="s">
        <v>456</v>
      </c>
      <c r="V651" s="8" t="s">
        <v>305</v>
      </c>
      <c r="X651" s="10">
        <v>0.5</v>
      </c>
      <c r="Y651">
        <v>0.38</v>
      </c>
      <c r="Z651" s="12">
        <f>X651*Y651</f>
        <v>0.19</v>
      </c>
    </row>
    <row r="652" spans="17:31">
      <c r="R652" t="s">
        <v>457</v>
      </c>
      <c r="V652" s="8" t="s">
        <v>305</v>
      </c>
      <c r="W652" s="9"/>
      <c r="X652" s="10">
        <v>0.5</v>
      </c>
      <c r="Y652">
        <v>1.22</v>
      </c>
      <c r="Z652" s="12">
        <f>X652*Y652</f>
        <v>0.61</v>
      </c>
      <c r="AE652" s="182"/>
    </row>
    <row r="653" spans="17:31">
      <c r="V653" s="8"/>
      <c r="X653" s="10"/>
      <c r="Y653" s="12"/>
      <c r="Z653" s="6">
        <f>SUM(Z651:Z652)</f>
        <v>0.8</v>
      </c>
      <c r="AE653" s="182"/>
    </row>
    <row r="654" spans="17:31">
      <c r="R654" s="7" t="s">
        <v>318</v>
      </c>
    </row>
    <row r="655" spans="17:31">
      <c r="R655" t="s">
        <v>319</v>
      </c>
      <c r="V655" s="8" t="s">
        <v>320</v>
      </c>
      <c r="X655" s="10">
        <v>5</v>
      </c>
      <c r="Y655" s="12">
        <f>Z649</f>
        <v>6.563200000000001</v>
      </c>
      <c r="Z655" s="12">
        <f>X655%*Y655</f>
        <v>0.32816000000000006</v>
      </c>
    </row>
    <row r="656" spans="17:31">
      <c r="Q656" s="14"/>
      <c r="R656" s="14"/>
      <c r="S656" s="14"/>
      <c r="T656" s="14"/>
      <c r="U656" s="14"/>
      <c r="V656" s="14"/>
      <c r="W656" s="14"/>
      <c r="X656" s="14"/>
      <c r="Y656" s="14"/>
      <c r="Z656" s="16">
        <f>SUM(Z655)</f>
        <v>0.32816000000000006</v>
      </c>
    </row>
    <row r="657" spans="17:26">
      <c r="V657" s="8"/>
      <c r="W657" s="9"/>
      <c r="X657" s="10"/>
      <c r="Y657" s="12"/>
      <c r="Z657" s="12"/>
    </row>
    <row r="658" spans="17:26">
      <c r="Q658" s="2" t="s">
        <v>286</v>
      </c>
      <c r="R658" s="2"/>
      <c r="S658" s="2" t="s">
        <v>458</v>
      </c>
      <c r="T658" s="2"/>
      <c r="U658" s="2"/>
      <c r="V658" s="2"/>
      <c r="W658" s="2"/>
      <c r="X658" s="2"/>
      <c r="Y658" s="2"/>
    </row>
    <row r="659" spans="17:26">
      <c r="Q659" s="2" t="s">
        <v>287</v>
      </c>
      <c r="R659" s="2" t="s">
        <v>288</v>
      </c>
      <c r="S659" s="4" t="s">
        <v>289</v>
      </c>
      <c r="T659" s="5">
        <v>100</v>
      </c>
      <c r="U659" s="4" t="s">
        <v>290</v>
      </c>
      <c r="V659" s="5">
        <f>T659</f>
        <v>100</v>
      </c>
      <c r="W659" s="2" t="s">
        <v>291</v>
      </c>
      <c r="Y659" s="4" t="s">
        <v>142</v>
      </c>
      <c r="Z659" s="6">
        <f>Z664+Z667+Z671</f>
        <v>8.0326400000000007</v>
      </c>
    </row>
    <row r="660" spans="17:26" ht="14.25" customHeight="1">
      <c r="Q660" s="2" t="s">
        <v>292</v>
      </c>
      <c r="R660" s="2" t="s">
        <v>293</v>
      </c>
      <c r="V660" s="4" t="s">
        <v>127</v>
      </c>
      <c r="W660" s="4" t="s">
        <v>294</v>
      </c>
      <c r="X660" s="4" t="s">
        <v>295</v>
      </c>
      <c r="Y660" s="4" t="s">
        <v>296</v>
      </c>
      <c r="Z660" s="4" t="s">
        <v>297</v>
      </c>
    </row>
    <row r="661" spans="17:26">
      <c r="R661" s="7" t="s">
        <v>298</v>
      </c>
    </row>
    <row r="662" spans="17:26">
      <c r="R662" t="s">
        <v>414</v>
      </c>
      <c r="V662" s="8" t="s">
        <v>300</v>
      </c>
      <c r="W662" s="9">
        <v>1</v>
      </c>
      <c r="X662" s="10">
        <f>W662*8/$T$659</f>
        <v>0.08</v>
      </c>
      <c r="Y662" s="12">
        <v>28.94</v>
      </c>
      <c r="Z662" s="12">
        <f>X662*Y662</f>
        <v>2.3152000000000004</v>
      </c>
    </row>
    <row r="663" spans="17:26">
      <c r="R663" t="s">
        <v>302</v>
      </c>
      <c r="V663" s="8" t="s">
        <v>300</v>
      </c>
      <c r="W663" s="9">
        <v>2</v>
      </c>
      <c r="X663" s="10">
        <f>W663*8/$T$659</f>
        <v>0.16</v>
      </c>
      <c r="Y663" s="12">
        <v>20.51</v>
      </c>
      <c r="Z663" s="12">
        <f>X663*Y663</f>
        <v>3.2816000000000005</v>
      </c>
    </row>
    <row r="664" spans="17:26">
      <c r="Z664" s="6">
        <f>SUM(Z662:Z663)</f>
        <v>5.5968000000000009</v>
      </c>
    </row>
    <row r="665" spans="17:26">
      <c r="R665" s="7" t="s">
        <v>303</v>
      </c>
    </row>
    <row r="666" spans="17:26">
      <c r="R666" t="s">
        <v>460</v>
      </c>
      <c r="V666" s="8" t="s">
        <v>447</v>
      </c>
      <c r="X666" s="10">
        <v>0.08</v>
      </c>
      <c r="Y666">
        <v>14.24</v>
      </c>
      <c r="Z666" s="12">
        <f>X666*Y666</f>
        <v>1.1392</v>
      </c>
    </row>
    <row r="667" spans="17:26">
      <c r="V667" s="8"/>
      <c r="X667" s="10"/>
      <c r="Y667" s="12"/>
      <c r="Z667" s="6">
        <f>SUM(Z666:Z666)</f>
        <v>1.1392</v>
      </c>
    </row>
    <row r="668" spans="17:26">
      <c r="R668" s="7" t="s">
        <v>318</v>
      </c>
    </row>
    <row r="669" spans="17:26">
      <c r="R669" t="s">
        <v>319</v>
      </c>
      <c r="V669" s="8" t="s">
        <v>320</v>
      </c>
      <c r="X669" s="10">
        <v>5</v>
      </c>
      <c r="Y669" s="12">
        <f>Z664</f>
        <v>5.5968000000000009</v>
      </c>
      <c r="Z669" s="12">
        <f>X669%*Y669</f>
        <v>0.27984000000000003</v>
      </c>
    </row>
    <row r="670" spans="17:26">
      <c r="R670" t="s">
        <v>461</v>
      </c>
      <c r="V670" s="8" t="s">
        <v>347</v>
      </c>
      <c r="W670" s="9">
        <v>1</v>
      </c>
      <c r="X670" s="10">
        <f>W670*8/$T$659</f>
        <v>0.08</v>
      </c>
      <c r="Y670" s="12">
        <v>12.71</v>
      </c>
      <c r="Z670" s="12">
        <f>X670*Y670</f>
        <v>1.0168000000000001</v>
      </c>
    </row>
    <row r="671" spans="17:26">
      <c r="Q671" s="14"/>
      <c r="R671" s="14"/>
      <c r="S671" s="14"/>
      <c r="T671" s="14"/>
      <c r="U671" s="14"/>
      <c r="V671" s="14"/>
      <c r="W671" s="14"/>
      <c r="X671" s="14"/>
      <c r="Y671" s="14"/>
      <c r="Z671" s="16">
        <f>SUM(Z669:Z670)</f>
        <v>1.2966400000000002</v>
      </c>
    </row>
    <row r="673" spans="17:26">
      <c r="Q673" s="2" t="s">
        <v>343</v>
      </c>
      <c r="R673" s="2"/>
      <c r="S673" s="2" t="s">
        <v>1287</v>
      </c>
      <c r="T673" s="2"/>
      <c r="U673" s="2"/>
      <c r="V673" s="2"/>
      <c r="W673" s="2"/>
      <c r="X673" s="2"/>
      <c r="Y673" s="2"/>
    </row>
    <row r="674" spans="17:26">
      <c r="Q674" s="2" t="s">
        <v>287</v>
      </c>
      <c r="R674" s="2" t="s">
        <v>288</v>
      </c>
      <c r="S674" s="4" t="s">
        <v>289</v>
      </c>
      <c r="T674" s="5">
        <v>90</v>
      </c>
      <c r="U674" s="4" t="s">
        <v>290</v>
      </c>
      <c r="V674" s="5">
        <f>T674</f>
        <v>90</v>
      </c>
      <c r="W674" s="2" t="s">
        <v>291</v>
      </c>
      <c r="Y674" s="4" t="s">
        <v>142</v>
      </c>
      <c r="Z674" s="6">
        <f>Z679+Z682</f>
        <v>4.615333333333334</v>
      </c>
    </row>
    <row r="675" spans="17:26">
      <c r="Q675" s="2" t="s">
        <v>292</v>
      </c>
      <c r="R675" s="2" t="s">
        <v>293</v>
      </c>
      <c r="V675" s="4" t="s">
        <v>127</v>
      </c>
      <c r="W675" s="4" t="s">
        <v>294</v>
      </c>
      <c r="X675" s="4" t="s">
        <v>295</v>
      </c>
      <c r="Y675" s="4" t="s">
        <v>296</v>
      </c>
      <c r="Z675" s="4" t="s">
        <v>297</v>
      </c>
    </row>
    <row r="676" spans="17:26">
      <c r="R676" s="7" t="s">
        <v>298</v>
      </c>
    </row>
    <row r="677" spans="17:26">
      <c r="R677" t="s">
        <v>299</v>
      </c>
      <c r="V677" s="8" t="s">
        <v>300</v>
      </c>
      <c r="W677" s="9">
        <v>1</v>
      </c>
      <c r="X677" s="10">
        <f>W677*8/$T$674</f>
        <v>8.8888888888888892E-2</v>
      </c>
      <c r="Y677" s="12">
        <v>28.94</v>
      </c>
      <c r="Z677" s="12">
        <f>X677*Y677</f>
        <v>2.5724444444444448</v>
      </c>
    </row>
    <row r="678" spans="17:26">
      <c r="R678" t="s">
        <v>302</v>
      </c>
      <c r="V678" s="8" t="s">
        <v>300</v>
      </c>
      <c r="W678" s="9">
        <v>1</v>
      </c>
      <c r="X678" s="10">
        <f>W678*8/$T$674</f>
        <v>8.8888888888888892E-2</v>
      </c>
      <c r="Y678" s="12">
        <v>20.51</v>
      </c>
      <c r="Z678" s="12">
        <f>X678*Y678</f>
        <v>1.8231111111111113</v>
      </c>
    </row>
    <row r="679" spans="17:26">
      <c r="Z679" s="6">
        <f>SUM(Z677:Z678)</f>
        <v>4.3955555555555561</v>
      </c>
    </row>
    <row r="680" spans="17:26">
      <c r="R680" s="7" t="s">
        <v>327</v>
      </c>
    </row>
    <row r="681" spans="17:26">
      <c r="R681" t="s">
        <v>319</v>
      </c>
      <c r="V681" s="8" t="s">
        <v>320</v>
      </c>
      <c r="X681" s="10">
        <v>5</v>
      </c>
      <c r="Y681" s="12">
        <f>Z679</f>
        <v>4.3955555555555561</v>
      </c>
      <c r="Z681" s="12">
        <f>X681%*Y681</f>
        <v>0.21977777777777782</v>
      </c>
    </row>
    <row r="682" spans="17:26">
      <c r="Q682" s="14"/>
      <c r="R682" s="14"/>
      <c r="S682" s="14"/>
      <c r="T682" s="14"/>
      <c r="U682" s="14"/>
      <c r="V682" s="14"/>
      <c r="W682" s="14"/>
      <c r="X682" s="14"/>
      <c r="Y682" s="14"/>
      <c r="Z682" s="16">
        <f>SUM(Z681:Z681)</f>
        <v>0.21977777777777782</v>
      </c>
    </row>
    <row r="684" spans="17:26">
      <c r="Q684" s="2" t="s">
        <v>343</v>
      </c>
      <c r="R684" s="2"/>
      <c r="S684" s="2" t="s">
        <v>1288</v>
      </c>
      <c r="T684" s="2"/>
      <c r="U684" s="2"/>
      <c r="V684" s="2"/>
      <c r="W684" s="2"/>
      <c r="X684" s="2"/>
      <c r="Y684" s="2"/>
    </row>
    <row r="685" spans="17:26">
      <c r="Q685" s="2" t="s">
        <v>287</v>
      </c>
      <c r="R685" s="2" t="s">
        <v>288</v>
      </c>
      <c r="S685" s="4" t="s">
        <v>289</v>
      </c>
      <c r="T685" s="5">
        <v>90</v>
      </c>
      <c r="U685" s="4" t="s">
        <v>290</v>
      </c>
      <c r="V685" s="5">
        <f>T685</f>
        <v>90</v>
      </c>
      <c r="W685" s="2" t="s">
        <v>291</v>
      </c>
      <c r="Y685" s="4" t="s">
        <v>142</v>
      </c>
      <c r="Z685" s="6">
        <f>Z690+Z693</f>
        <v>4.615333333333334</v>
      </c>
    </row>
    <row r="686" spans="17:26">
      <c r="Q686" s="2" t="s">
        <v>292</v>
      </c>
      <c r="R686" s="2" t="s">
        <v>293</v>
      </c>
      <c r="V686" s="4" t="s">
        <v>127</v>
      </c>
      <c r="W686" s="4" t="s">
        <v>294</v>
      </c>
      <c r="X686" s="4" t="s">
        <v>295</v>
      </c>
      <c r="Y686" s="4" t="s">
        <v>296</v>
      </c>
      <c r="Z686" s="4" t="s">
        <v>297</v>
      </c>
    </row>
    <row r="687" spans="17:26">
      <c r="R687" s="7" t="s">
        <v>298</v>
      </c>
    </row>
    <row r="688" spans="17:26">
      <c r="R688" t="s">
        <v>299</v>
      </c>
      <c r="V688" s="8" t="s">
        <v>300</v>
      </c>
      <c r="W688" s="9">
        <v>1</v>
      </c>
      <c r="X688" s="10">
        <f>W688*8/$T$685</f>
        <v>8.8888888888888892E-2</v>
      </c>
      <c r="Y688" s="12">
        <v>28.94</v>
      </c>
      <c r="Z688" s="12">
        <f>X688*Y688</f>
        <v>2.5724444444444448</v>
      </c>
    </row>
    <row r="689" spans="17:26">
      <c r="R689" t="s">
        <v>302</v>
      </c>
      <c r="V689" s="8" t="s">
        <v>300</v>
      </c>
      <c r="W689" s="9">
        <v>1</v>
      </c>
      <c r="X689" s="10">
        <f>W689*8/$T$685</f>
        <v>8.8888888888888892E-2</v>
      </c>
      <c r="Y689" s="12">
        <v>20.51</v>
      </c>
      <c r="Z689" s="12">
        <f>X689*Y689</f>
        <v>1.8231111111111113</v>
      </c>
    </row>
    <row r="690" spans="17:26">
      <c r="Z690" s="6">
        <f>SUM(Z688:Z689)</f>
        <v>4.3955555555555561</v>
      </c>
    </row>
    <row r="691" spans="17:26">
      <c r="R691" s="7" t="s">
        <v>327</v>
      </c>
    </row>
    <row r="692" spans="17:26">
      <c r="R692" t="s">
        <v>319</v>
      </c>
      <c r="V692" s="8" t="s">
        <v>320</v>
      </c>
      <c r="X692" s="10">
        <v>5</v>
      </c>
      <c r="Y692" s="12">
        <f>Z690</f>
        <v>4.3955555555555561</v>
      </c>
      <c r="Z692" s="12">
        <f>X692%*Y692</f>
        <v>0.21977777777777782</v>
      </c>
    </row>
    <row r="693" spans="17:26">
      <c r="Q693" s="14"/>
      <c r="R693" s="14"/>
      <c r="S693" s="14"/>
      <c r="T693" s="14"/>
      <c r="U693" s="14"/>
      <c r="V693" s="14"/>
      <c r="W693" s="14"/>
      <c r="X693" s="14"/>
      <c r="Y693" s="14"/>
      <c r="Z693" s="16">
        <f>SUM(Z692:Z692)</f>
        <v>0.21977777777777782</v>
      </c>
    </row>
    <row r="695" spans="17:26">
      <c r="Q695" s="2" t="s">
        <v>343</v>
      </c>
      <c r="R695" s="2"/>
      <c r="S695" s="2" t="s">
        <v>1289</v>
      </c>
      <c r="T695" s="2"/>
      <c r="U695" s="2"/>
      <c r="V695" s="2"/>
      <c r="W695" s="2"/>
      <c r="X695" s="2"/>
      <c r="Y695" s="2"/>
    </row>
    <row r="696" spans="17:26">
      <c r="Q696" s="2" t="s">
        <v>287</v>
      </c>
      <c r="R696" s="2" t="s">
        <v>288</v>
      </c>
      <c r="S696" s="4" t="s">
        <v>289</v>
      </c>
      <c r="T696" s="5">
        <v>70</v>
      </c>
      <c r="U696" s="4" t="s">
        <v>290</v>
      </c>
      <c r="V696" s="5">
        <f>T696</f>
        <v>70</v>
      </c>
      <c r="W696" s="2" t="s">
        <v>291</v>
      </c>
      <c r="Y696" s="4" t="s">
        <v>142</v>
      </c>
      <c r="Z696" s="6">
        <f>Z702+Z705</f>
        <v>7.4226000000000001</v>
      </c>
    </row>
    <row r="697" spans="17:26">
      <c r="Q697" s="2" t="s">
        <v>292</v>
      </c>
      <c r="R697" s="2" t="s">
        <v>293</v>
      </c>
      <c r="V697" s="4" t="s">
        <v>127</v>
      </c>
      <c r="W697" s="4" t="s">
        <v>294</v>
      </c>
      <c r="X697" s="4" t="s">
        <v>295</v>
      </c>
      <c r="Y697" s="4" t="s">
        <v>296</v>
      </c>
      <c r="Z697" s="4" t="s">
        <v>297</v>
      </c>
    </row>
    <row r="698" spans="17:26">
      <c r="R698" s="7" t="s">
        <v>298</v>
      </c>
    </row>
    <row r="699" spans="17:26">
      <c r="R699" t="s">
        <v>299</v>
      </c>
      <c r="V699" s="8" t="s">
        <v>300</v>
      </c>
      <c r="W699" s="9">
        <v>1</v>
      </c>
      <c r="X699" s="10">
        <f>W699*8/$T$696</f>
        <v>0.11428571428571428</v>
      </c>
      <c r="Y699" s="12">
        <v>28.94</v>
      </c>
      <c r="Z699" s="12">
        <f>X699*Y699</f>
        <v>3.3074285714285714</v>
      </c>
    </row>
    <row r="700" spans="17:26">
      <c r="R700" t="s">
        <v>301</v>
      </c>
      <c r="V700" s="8" t="s">
        <v>300</v>
      </c>
      <c r="W700" s="9">
        <v>1</v>
      </c>
      <c r="X700" s="10">
        <f t="shared" ref="X700:X701" si="28">W700*8/$T$696</f>
        <v>0.11428571428571428</v>
      </c>
      <c r="Y700" s="12">
        <v>22.66</v>
      </c>
      <c r="Z700" s="12">
        <f>X700*Y700</f>
        <v>2.5897142857142859</v>
      </c>
    </row>
    <row r="701" spans="17:26">
      <c r="R701" t="s">
        <v>302</v>
      </c>
      <c r="V701" s="8" t="s">
        <v>300</v>
      </c>
      <c r="W701" s="9">
        <v>0.5</v>
      </c>
      <c r="X701" s="10">
        <f t="shared" si="28"/>
        <v>5.7142857142857141E-2</v>
      </c>
      <c r="Y701" s="12">
        <v>20.51</v>
      </c>
      <c r="Z701" s="12">
        <f>X701*Y701</f>
        <v>1.1720000000000002</v>
      </c>
    </row>
    <row r="702" spans="17:26">
      <c r="Z702" s="6">
        <f>SUM(Z699:Z701)</f>
        <v>7.0691428571428574</v>
      </c>
    </row>
    <row r="703" spans="17:26">
      <c r="R703" s="7" t="s">
        <v>327</v>
      </c>
    </row>
    <row r="704" spans="17:26">
      <c r="R704" t="s">
        <v>319</v>
      </c>
      <c r="V704" s="8" t="s">
        <v>320</v>
      </c>
      <c r="X704" s="10">
        <v>5</v>
      </c>
      <c r="Y704" s="12">
        <f>Z702</f>
        <v>7.0691428571428574</v>
      </c>
      <c r="Z704" s="12">
        <f>X704%*Y704</f>
        <v>0.35345714285714291</v>
      </c>
    </row>
    <row r="705" spans="17:26">
      <c r="Q705" s="14"/>
      <c r="R705" s="14"/>
      <c r="S705" s="14"/>
      <c r="T705" s="14"/>
      <c r="U705" s="14"/>
      <c r="V705" s="14"/>
      <c r="W705" s="14"/>
      <c r="X705" s="14"/>
      <c r="Y705" s="14"/>
      <c r="Z705" s="16">
        <f>SUM(Z704:Z704)</f>
        <v>0.35345714285714291</v>
      </c>
    </row>
    <row r="707" spans="17:26">
      <c r="Q707" s="2" t="s">
        <v>343</v>
      </c>
      <c r="R707" s="2"/>
      <c r="S707" s="2" t="s">
        <v>1290</v>
      </c>
      <c r="T707" s="2"/>
      <c r="U707" s="2"/>
      <c r="V707" s="2"/>
      <c r="W707" s="2"/>
      <c r="X707" s="2"/>
      <c r="Y707" s="2"/>
    </row>
    <row r="708" spans="17:26">
      <c r="Q708" s="2" t="s">
        <v>287</v>
      </c>
      <c r="R708" s="2" t="s">
        <v>288</v>
      </c>
      <c r="S708" s="4" t="s">
        <v>289</v>
      </c>
      <c r="T708" s="5">
        <v>65</v>
      </c>
      <c r="U708" s="4" t="s">
        <v>290</v>
      </c>
      <c r="V708" s="5">
        <f>T708</f>
        <v>65</v>
      </c>
      <c r="W708" s="2" t="s">
        <v>291</v>
      </c>
      <c r="Y708" s="4" t="s">
        <v>142</v>
      </c>
      <c r="Z708" s="6">
        <f>Z713+Z717</f>
        <v>9.5443692307692309</v>
      </c>
    </row>
    <row r="709" spans="17:26">
      <c r="Q709" s="2" t="s">
        <v>292</v>
      </c>
      <c r="R709" s="2" t="s">
        <v>293</v>
      </c>
      <c r="V709" s="4" t="s">
        <v>127</v>
      </c>
      <c r="W709" s="4" t="s">
        <v>294</v>
      </c>
      <c r="X709" s="4" t="s">
        <v>295</v>
      </c>
      <c r="Y709" s="4" t="s">
        <v>296</v>
      </c>
      <c r="Z709" s="4" t="s">
        <v>297</v>
      </c>
    </row>
    <row r="710" spans="17:26">
      <c r="R710" s="7" t="s">
        <v>298</v>
      </c>
    </row>
    <row r="711" spans="17:26">
      <c r="R711" t="s">
        <v>299</v>
      </c>
      <c r="V711" s="8" t="s">
        <v>300</v>
      </c>
      <c r="W711" s="9">
        <v>1</v>
      </c>
      <c r="X711" s="10">
        <f>W711*8/$T$708</f>
        <v>0.12307692307692308</v>
      </c>
      <c r="Y711" s="12">
        <v>28.94</v>
      </c>
      <c r="Z711" s="12">
        <f>X711*Y711</f>
        <v>3.5618461538461541</v>
      </c>
    </row>
    <row r="712" spans="17:26">
      <c r="R712" t="s">
        <v>302</v>
      </c>
      <c r="V712" s="8" t="s">
        <v>300</v>
      </c>
      <c r="W712" s="9">
        <v>2</v>
      </c>
      <c r="X712" s="10">
        <f>W712*8/$T$708</f>
        <v>0.24615384615384617</v>
      </c>
      <c r="Y712" s="12">
        <v>20.51</v>
      </c>
      <c r="Z712" s="12">
        <f>X712*Y712</f>
        <v>5.0486153846153856</v>
      </c>
    </row>
    <row r="713" spans="17:26">
      <c r="Z713" s="6">
        <f>SUM(Z711:Z712)</f>
        <v>8.6104615384615393</v>
      </c>
    </row>
    <row r="714" spans="17:26">
      <c r="R714" s="7" t="s">
        <v>327</v>
      </c>
    </row>
    <row r="715" spans="17:26">
      <c r="R715" t="s">
        <v>319</v>
      </c>
      <c r="V715" s="8" t="s">
        <v>320</v>
      </c>
      <c r="X715" s="10">
        <v>5</v>
      </c>
      <c r="Y715" s="12">
        <f>Z713</f>
        <v>8.6104615384615393</v>
      </c>
      <c r="Z715" s="12">
        <f>X715%*Y715</f>
        <v>0.43052307692307701</v>
      </c>
    </row>
    <row r="716" spans="17:26">
      <c r="R716" t="s">
        <v>1291</v>
      </c>
      <c r="V716" s="8" t="s">
        <v>347</v>
      </c>
      <c r="W716" s="9">
        <v>1</v>
      </c>
      <c r="X716" s="10">
        <f>W716*8/$T$708</f>
        <v>0.12307692307692308</v>
      </c>
      <c r="Y716" s="12">
        <v>4.09</v>
      </c>
      <c r="Z716" s="12">
        <f>X716*Y716</f>
        <v>0.50338461538461543</v>
      </c>
    </row>
    <row r="717" spans="17:26">
      <c r="Q717" s="14"/>
      <c r="R717" s="14"/>
      <c r="S717" s="14"/>
      <c r="T717" s="14"/>
      <c r="U717" s="14"/>
      <c r="V717" s="14"/>
      <c r="W717" s="14"/>
      <c r="X717" s="14"/>
      <c r="Y717" s="14"/>
      <c r="Z717" s="16">
        <f>SUM(Z715:Z716)</f>
        <v>0.93390769230769244</v>
      </c>
    </row>
    <row r="719" spans="17:26">
      <c r="Q719" s="2" t="s">
        <v>343</v>
      </c>
      <c r="R719" s="2"/>
      <c r="S719" s="2" t="s">
        <v>1292</v>
      </c>
      <c r="T719" s="2"/>
      <c r="U719" s="2"/>
      <c r="V719" s="2"/>
      <c r="W719" s="2"/>
      <c r="X719" s="2"/>
      <c r="Y719" s="2"/>
    </row>
    <row r="720" spans="17:26">
      <c r="Q720" s="2" t="s">
        <v>287</v>
      </c>
      <c r="R720" s="2" t="s">
        <v>335</v>
      </c>
      <c r="S720" s="4" t="s">
        <v>289</v>
      </c>
      <c r="T720" s="5">
        <v>15</v>
      </c>
      <c r="U720" s="4" t="s">
        <v>290</v>
      </c>
      <c r="V720" s="5">
        <f>T720</f>
        <v>15</v>
      </c>
      <c r="W720" s="2" t="s">
        <v>291</v>
      </c>
      <c r="Y720" s="4" t="s">
        <v>158</v>
      </c>
      <c r="Z720" s="6">
        <f>Z725+Z728</f>
        <v>27.692</v>
      </c>
    </row>
    <row r="721" spans="17:26">
      <c r="Q721" s="2" t="s">
        <v>292</v>
      </c>
      <c r="R721" s="2" t="s">
        <v>293</v>
      </c>
      <c r="V721" s="4" t="s">
        <v>127</v>
      </c>
      <c r="W721" s="4" t="s">
        <v>294</v>
      </c>
      <c r="X721" s="4" t="s">
        <v>295</v>
      </c>
      <c r="Y721" s="4" t="s">
        <v>296</v>
      </c>
      <c r="Z721" s="4" t="s">
        <v>297</v>
      </c>
    </row>
    <row r="722" spans="17:26">
      <c r="R722" s="7" t="s">
        <v>298</v>
      </c>
    </row>
    <row r="723" spans="17:26">
      <c r="R723" t="s">
        <v>299</v>
      </c>
      <c r="V723" s="8" t="s">
        <v>300</v>
      </c>
      <c r="W723" s="9">
        <v>1</v>
      </c>
      <c r="X723" s="10">
        <f>W723*8/$T$720</f>
        <v>0.53333333333333333</v>
      </c>
      <c r="Y723" s="12">
        <v>28.94</v>
      </c>
      <c r="Z723" s="12">
        <f>X723*Y723</f>
        <v>15.434666666666667</v>
      </c>
    </row>
    <row r="724" spans="17:26">
      <c r="R724" t="s">
        <v>302</v>
      </c>
      <c r="V724" s="8" t="s">
        <v>300</v>
      </c>
      <c r="W724" s="9">
        <v>1</v>
      </c>
      <c r="X724" s="10">
        <f>W724*8/$T$720</f>
        <v>0.53333333333333333</v>
      </c>
      <c r="Y724" s="12">
        <v>20.51</v>
      </c>
      <c r="Z724" s="12">
        <f>X724*Y724</f>
        <v>10.938666666666668</v>
      </c>
    </row>
    <row r="725" spans="17:26">
      <c r="Z725" s="6">
        <f>SUM(Z723:Z724)</f>
        <v>26.373333333333335</v>
      </c>
    </row>
    <row r="726" spans="17:26">
      <c r="R726" s="7" t="s">
        <v>327</v>
      </c>
    </row>
    <row r="727" spans="17:26">
      <c r="R727" t="s">
        <v>319</v>
      </c>
      <c r="V727" s="8" t="s">
        <v>320</v>
      </c>
      <c r="X727" s="10">
        <v>5</v>
      </c>
      <c r="Y727" s="12">
        <f>Z725</f>
        <v>26.373333333333335</v>
      </c>
      <c r="Z727" s="12">
        <f>X727%*Y727</f>
        <v>1.3186666666666669</v>
      </c>
    </row>
    <row r="728" spans="17:26">
      <c r="Q728" s="14"/>
      <c r="R728" s="14"/>
      <c r="S728" s="14"/>
      <c r="T728" s="14"/>
      <c r="U728" s="14"/>
      <c r="V728" s="14"/>
      <c r="W728" s="14"/>
      <c r="X728" s="14"/>
      <c r="Y728" s="14"/>
      <c r="Z728" s="16">
        <f>SUM(Z727:Z727)</f>
        <v>1.3186666666666669</v>
      </c>
    </row>
    <row r="730" spans="17:26">
      <c r="Q730" s="2" t="s">
        <v>343</v>
      </c>
      <c r="R730" s="2"/>
      <c r="S730" s="2" t="s">
        <v>1293</v>
      </c>
      <c r="T730" s="2"/>
      <c r="U730" s="2"/>
      <c r="V730" s="2"/>
      <c r="W730" s="2"/>
      <c r="X730" s="2"/>
      <c r="Y730" s="2"/>
    </row>
    <row r="731" spans="17:26">
      <c r="Q731" s="2" t="s">
        <v>287</v>
      </c>
      <c r="R731" s="2" t="s">
        <v>335</v>
      </c>
      <c r="S731" s="4" t="s">
        <v>289</v>
      </c>
      <c r="T731" s="5">
        <v>15</v>
      </c>
      <c r="U731" s="4" t="s">
        <v>290</v>
      </c>
      <c r="V731" s="5">
        <f>T731</f>
        <v>15</v>
      </c>
      <c r="W731" s="2" t="s">
        <v>291</v>
      </c>
      <c r="Y731" s="4" t="s">
        <v>158</v>
      </c>
      <c r="Z731" s="6">
        <f>Z736+Z739</f>
        <v>27.692</v>
      </c>
    </row>
    <row r="732" spans="17:26">
      <c r="Q732" s="2" t="s">
        <v>292</v>
      </c>
      <c r="R732" s="2" t="s">
        <v>293</v>
      </c>
      <c r="V732" s="4" t="s">
        <v>127</v>
      </c>
      <c r="W732" s="4" t="s">
        <v>294</v>
      </c>
      <c r="X732" s="4" t="s">
        <v>295</v>
      </c>
      <c r="Y732" s="4" t="s">
        <v>296</v>
      </c>
      <c r="Z732" s="4" t="s">
        <v>297</v>
      </c>
    </row>
    <row r="733" spans="17:26">
      <c r="R733" s="7" t="s">
        <v>298</v>
      </c>
    </row>
    <row r="734" spans="17:26">
      <c r="R734" t="s">
        <v>299</v>
      </c>
      <c r="V734" s="8" t="s">
        <v>300</v>
      </c>
      <c r="W734" s="9">
        <v>1</v>
      </c>
      <c r="X734" s="10">
        <f>W734*8/$T$731</f>
        <v>0.53333333333333333</v>
      </c>
      <c r="Y734" s="12">
        <v>28.94</v>
      </c>
      <c r="Z734" s="12">
        <f>X734*Y734</f>
        <v>15.434666666666667</v>
      </c>
    </row>
    <row r="735" spans="17:26">
      <c r="R735" t="s">
        <v>302</v>
      </c>
      <c r="V735" s="8" t="s">
        <v>300</v>
      </c>
      <c r="W735" s="9">
        <v>1</v>
      </c>
      <c r="X735" s="10">
        <f>W735*8/$T$731</f>
        <v>0.53333333333333333</v>
      </c>
      <c r="Y735" s="12">
        <v>20.51</v>
      </c>
      <c r="Z735" s="12">
        <f>X735*Y735</f>
        <v>10.938666666666668</v>
      </c>
    </row>
    <row r="736" spans="17:26">
      <c r="Z736" s="6">
        <f>SUM(Z734:Z735)</f>
        <v>26.373333333333335</v>
      </c>
    </row>
    <row r="737" spans="17:26">
      <c r="R737" s="7" t="s">
        <v>327</v>
      </c>
    </row>
    <row r="738" spans="17:26">
      <c r="R738" t="s">
        <v>319</v>
      </c>
      <c r="V738" s="8" t="s">
        <v>320</v>
      </c>
      <c r="X738" s="10">
        <v>5</v>
      </c>
      <c r="Y738" s="12">
        <f>Z736</f>
        <v>26.373333333333335</v>
      </c>
      <c r="Z738" s="12">
        <f>X738%*Y738</f>
        <v>1.3186666666666669</v>
      </c>
    </row>
    <row r="739" spans="17:26">
      <c r="Q739" s="14"/>
      <c r="R739" s="14"/>
      <c r="S739" s="14"/>
      <c r="T739" s="14"/>
      <c r="U739" s="14"/>
      <c r="V739" s="14"/>
      <c r="W739" s="14"/>
      <c r="X739" s="14"/>
      <c r="Y739" s="14"/>
      <c r="Z739" s="16">
        <f>SUM(Z738:Z738)</f>
        <v>1.3186666666666669</v>
      </c>
    </row>
    <row r="741" spans="17:26">
      <c r="Q741" s="2" t="s">
        <v>343</v>
      </c>
      <c r="R741" s="2"/>
      <c r="S741" s="2" t="s">
        <v>1294</v>
      </c>
      <c r="T741" s="2"/>
      <c r="U741" s="2"/>
      <c r="V741" s="2"/>
      <c r="W741" s="2"/>
      <c r="X741" s="2"/>
      <c r="Y741" s="2"/>
    </row>
    <row r="742" spans="17:26">
      <c r="Q742" s="2" t="s">
        <v>287</v>
      </c>
      <c r="R742" s="2" t="s">
        <v>288</v>
      </c>
      <c r="S742" s="4" t="s">
        <v>289</v>
      </c>
      <c r="T742" s="5">
        <v>90</v>
      </c>
      <c r="U742" s="4" t="s">
        <v>290</v>
      </c>
      <c r="V742" s="5">
        <f>T742</f>
        <v>90</v>
      </c>
      <c r="W742" s="2" t="s">
        <v>291</v>
      </c>
      <c r="Y742" s="4" t="s">
        <v>142</v>
      </c>
      <c r="Z742" s="6">
        <f>Z747+Z751</f>
        <v>4.9788888888888891</v>
      </c>
    </row>
    <row r="743" spans="17:26">
      <c r="Q743" s="2" t="s">
        <v>292</v>
      </c>
      <c r="R743" s="2" t="s">
        <v>293</v>
      </c>
      <c r="V743" s="4" t="s">
        <v>127</v>
      </c>
      <c r="W743" s="4" t="s">
        <v>294</v>
      </c>
      <c r="X743" s="4" t="s">
        <v>295</v>
      </c>
      <c r="Y743" s="4" t="s">
        <v>296</v>
      </c>
      <c r="Z743" s="4" t="s">
        <v>297</v>
      </c>
    </row>
    <row r="744" spans="17:26">
      <c r="R744" s="7" t="s">
        <v>298</v>
      </c>
    </row>
    <row r="745" spans="17:26">
      <c r="R745" t="s">
        <v>299</v>
      </c>
      <c r="V745" s="8" t="s">
        <v>300</v>
      </c>
      <c r="W745" s="9">
        <v>1</v>
      </c>
      <c r="X745" s="10">
        <f>W745*8/$T$742</f>
        <v>8.8888888888888892E-2</v>
      </c>
      <c r="Y745" s="12">
        <v>28.94</v>
      </c>
      <c r="Z745" s="12">
        <f>X745*Y745</f>
        <v>2.5724444444444448</v>
      </c>
    </row>
    <row r="746" spans="17:26">
      <c r="R746" t="s">
        <v>302</v>
      </c>
      <c r="V746" s="8" t="s">
        <v>300</v>
      </c>
      <c r="W746" s="9">
        <v>1</v>
      </c>
      <c r="X746" s="10">
        <f>W746*8/$T$742</f>
        <v>8.8888888888888892E-2</v>
      </c>
      <c r="Y746" s="12">
        <v>20.51</v>
      </c>
      <c r="Z746" s="12">
        <f>X746*Y746</f>
        <v>1.8231111111111113</v>
      </c>
    </row>
    <row r="747" spans="17:26">
      <c r="Z747" s="6">
        <f>SUM(Z745:Z746)</f>
        <v>4.3955555555555561</v>
      </c>
    </row>
    <row r="748" spans="17:26">
      <c r="R748" s="7" t="s">
        <v>327</v>
      </c>
    </row>
    <row r="749" spans="17:26">
      <c r="R749" t="s">
        <v>319</v>
      </c>
      <c r="V749" s="8" t="s">
        <v>320</v>
      </c>
      <c r="X749" s="10">
        <v>5</v>
      </c>
      <c r="Y749" s="12">
        <f>Z747</f>
        <v>4.3955555555555561</v>
      </c>
      <c r="Z749" s="12">
        <f>X749%*Y749</f>
        <v>0.21977777777777782</v>
      </c>
    </row>
    <row r="750" spans="17:26">
      <c r="R750" t="s">
        <v>1291</v>
      </c>
      <c r="V750" s="8" t="s">
        <v>347</v>
      </c>
      <c r="W750" s="9">
        <v>1</v>
      </c>
      <c r="X750" s="10">
        <f>W750*8/$T$742</f>
        <v>8.8888888888888892E-2</v>
      </c>
      <c r="Y750" s="12">
        <v>4.09</v>
      </c>
      <c r="Z750" s="12">
        <f>X750*Y750</f>
        <v>0.36355555555555558</v>
      </c>
    </row>
    <row r="751" spans="17:26">
      <c r="Q751" s="14"/>
      <c r="R751" s="14"/>
      <c r="S751" s="14"/>
      <c r="T751" s="14"/>
      <c r="U751" s="14"/>
      <c r="V751" s="14"/>
      <c r="W751" s="14"/>
      <c r="X751" s="14"/>
      <c r="Y751" s="14"/>
      <c r="Z751" s="16">
        <f>SUM(Z749:Z750)</f>
        <v>0.58333333333333337</v>
      </c>
    </row>
    <row r="753" spans="17:26">
      <c r="Q753" s="2" t="s">
        <v>343</v>
      </c>
      <c r="R753" s="2"/>
      <c r="S753" s="2" t="s">
        <v>1295</v>
      </c>
      <c r="T753" s="2"/>
      <c r="U753" s="2"/>
      <c r="V753" s="2"/>
      <c r="W753" s="2"/>
      <c r="X753" s="2"/>
      <c r="Y753" s="2"/>
    </row>
    <row r="754" spans="17:26">
      <c r="Q754" s="2" t="s">
        <v>287</v>
      </c>
      <c r="R754" s="2" t="s">
        <v>288</v>
      </c>
      <c r="S754" s="4" t="s">
        <v>289</v>
      </c>
      <c r="T754" s="5">
        <v>75</v>
      </c>
      <c r="U754" s="4" t="s">
        <v>290</v>
      </c>
      <c r="V754" s="5">
        <f>T754</f>
        <v>75</v>
      </c>
      <c r="W754" s="2" t="s">
        <v>291</v>
      </c>
      <c r="Y754" s="4" t="s">
        <v>142</v>
      </c>
      <c r="Z754" s="6">
        <f>Z759+Z762</f>
        <v>5.5384000000000002</v>
      </c>
    </row>
    <row r="755" spans="17:26">
      <c r="Q755" s="2" t="s">
        <v>292</v>
      </c>
      <c r="R755" s="2" t="s">
        <v>293</v>
      </c>
      <c r="V755" s="4" t="s">
        <v>127</v>
      </c>
      <c r="W755" s="4" t="s">
        <v>294</v>
      </c>
      <c r="X755" s="4" t="s">
        <v>295</v>
      </c>
      <c r="Y755" s="4" t="s">
        <v>296</v>
      </c>
      <c r="Z755" s="4" t="s">
        <v>297</v>
      </c>
    </row>
    <row r="756" spans="17:26">
      <c r="R756" s="7" t="s">
        <v>298</v>
      </c>
    </row>
    <row r="757" spans="17:26">
      <c r="R757" t="s">
        <v>299</v>
      </c>
      <c r="V757" s="8" t="s">
        <v>300</v>
      </c>
      <c r="W757" s="9">
        <v>1</v>
      </c>
      <c r="X757" s="10">
        <f>W757*8/$T$754</f>
        <v>0.10666666666666667</v>
      </c>
      <c r="Y757" s="12">
        <v>28.94</v>
      </c>
      <c r="Z757" s="12">
        <f>X757*Y757</f>
        <v>3.0869333333333335</v>
      </c>
    </row>
    <row r="758" spans="17:26">
      <c r="R758" t="s">
        <v>302</v>
      </c>
      <c r="V758" s="8" t="s">
        <v>300</v>
      </c>
      <c r="W758" s="9">
        <v>1</v>
      </c>
      <c r="X758" s="10">
        <f>W758*8/$T$754</f>
        <v>0.10666666666666667</v>
      </c>
      <c r="Y758" s="12">
        <v>20.51</v>
      </c>
      <c r="Z758" s="12">
        <f>X758*Y758</f>
        <v>2.1877333333333335</v>
      </c>
    </row>
    <row r="759" spans="17:26">
      <c r="Z759" s="6">
        <f>SUM(Z757:Z758)</f>
        <v>5.2746666666666666</v>
      </c>
    </row>
    <row r="760" spans="17:26">
      <c r="R760" s="7" t="s">
        <v>327</v>
      </c>
    </row>
    <row r="761" spans="17:26">
      <c r="R761" t="s">
        <v>319</v>
      </c>
      <c r="V761" s="8" t="s">
        <v>320</v>
      </c>
      <c r="X761" s="10">
        <v>5</v>
      </c>
      <c r="Y761" s="12">
        <f>Z759</f>
        <v>5.2746666666666666</v>
      </c>
      <c r="Z761" s="12">
        <f>X761%*Y761</f>
        <v>0.26373333333333332</v>
      </c>
    </row>
    <row r="762" spans="17:26">
      <c r="Q762" s="14"/>
      <c r="R762" s="14"/>
      <c r="S762" s="14"/>
      <c r="T762" s="14"/>
      <c r="U762" s="14"/>
      <c r="V762" s="14"/>
      <c r="W762" s="14"/>
      <c r="X762" s="14"/>
      <c r="Y762" s="14"/>
      <c r="Z762" s="16">
        <f>SUM(Z761:Z761)</f>
        <v>0.26373333333333332</v>
      </c>
    </row>
    <row r="764" spans="17:26">
      <c r="Q764" s="2" t="s">
        <v>343</v>
      </c>
      <c r="R764" s="2"/>
      <c r="S764" s="2" t="s">
        <v>1296</v>
      </c>
      <c r="T764" s="2"/>
      <c r="U764" s="2"/>
      <c r="V764" s="2"/>
      <c r="W764" s="2"/>
      <c r="X764" s="2"/>
      <c r="Y764" s="2"/>
    </row>
    <row r="765" spans="17:26">
      <c r="Q765" s="2" t="s">
        <v>287</v>
      </c>
      <c r="R765" s="2" t="s">
        <v>288</v>
      </c>
      <c r="S765" s="4" t="s">
        <v>289</v>
      </c>
      <c r="T765" s="5">
        <v>75</v>
      </c>
      <c r="U765" s="4" t="s">
        <v>290</v>
      </c>
      <c r="V765" s="5">
        <f>T765</f>
        <v>75</v>
      </c>
      <c r="W765" s="2" t="s">
        <v>291</v>
      </c>
      <c r="Y765" s="4" t="s">
        <v>142</v>
      </c>
      <c r="Z765" s="6">
        <f>Z770+Z773</f>
        <v>5.5384000000000002</v>
      </c>
    </row>
    <row r="766" spans="17:26">
      <c r="Q766" s="2" t="s">
        <v>292</v>
      </c>
      <c r="R766" s="2" t="s">
        <v>293</v>
      </c>
      <c r="V766" s="4" t="s">
        <v>127</v>
      </c>
      <c r="W766" s="4" t="s">
        <v>294</v>
      </c>
      <c r="X766" s="4" t="s">
        <v>295</v>
      </c>
      <c r="Y766" s="4" t="s">
        <v>296</v>
      </c>
      <c r="Z766" s="4" t="s">
        <v>297</v>
      </c>
    </row>
    <row r="767" spans="17:26">
      <c r="R767" s="7" t="s">
        <v>298</v>
      </c>
    </row>
    <row r="768" spans="17:26">
      <c r="R768" t="s">
        <v>299</v>
      </c>
      <c r="V768" s="8" t="s">
        <v>300</v>
      </c>
      <c r="W768" s="9">
        <v>1</v>
      </c>
      <c r="X768" s="10">
        <f>W768*8/$T$765</f>
        <v>0.10666666666666667</v>
      </c>
      <c r="Y768" s="12">
        <v>28.94</v>
      </c>
      <c r="Z768" s="12">
        <f>X768*Y768</f>
        <v>3.0869333333333335</v>
      </c>
    </row>
    <row r="769" spans="17:26">
      <c r="R769" t="s">
        <v>302</v>
      </c>
      <c r="V769" s="8" t="s">
        <v>300</v>
      </c>
      <c r="W769" s="9">
        <v>1</v>
      </c>
      <c r="X769" s="10">
        <f>W769*8/$T$765</f>
        <v>0.10666666666666667</v>
      </c>
      <c r="Y769" s="12">
        <v>20.51</v>
      </c>
      <c r="Z769" s="12">
        <f>X769*Y769</f>
        <v>2.1877333333333335</v>
      </c>
    </row>
    <row r="770" spans="17:26">
      <c r="Z770" s="6">
        <f>SUM(Z768:Z769)</f>
        <v>5.2746666666666666</v>
      </c>
    </row>
    <row r="771" spans="17:26">
      <c r="R771" s="7" t="s">
        <v>327</v>
      </c>
    </row>
    <row r="772" spans="17:26">
      <c r="R772" t="s">
        <v>319</v>
      </c>
      <c r="V772" s="8" t="s">
        <v>320</v>
      </c>
      <c r="X772" s="10">
        <v>5</v>
      </c>
      <c r="Y772" s="12">
        <f>Z770</f>
        <v>5.2746666666666666</v>
      </c>
      <c r="Z772" s="12">
        <f>X772%*Y772</f>
        <v>0.26373333333333332</v>
      </c>
    </row>
    <row r="773" spans="17:26">
      <c r="Q773" s="14"/>
      <c r="R773" s="14"/>
      <c r="S773" s="14"/>
      <c r="T773" s="14"/>
      <c r="U773" s="14"/>
      <c r="V773" s="14"/>
      <c r="W773" s="14"/>
      <c r="X773" s="14"/>
      <c r="Y773" s="14"/>
      <c r="Z773" s="16">
        <f>SUM(Z772:Z772)</f>
        <v>0.26373333333333332</v>
      </c>
    </row>
    <row r="775" spans="17:26">
      <c r="Q775" s="2" t="s">
        <v>343</v>
      </c>
      <c r="R775" s="2"/>
      <c r="S775" s="2" t="s">
        <v>1297</v>
      </c>
      <c r="T775" s="2"/>
      <c r="U775" s="2"/>
      <c r="V775" s="2"/>
      <c r="W775" s="2"/>
      <c r="X775" s="2"/>
      <c r="Y775" s="2"/>
    </row>
    <row r="776" spans="17:26">
      <c r="Q776" s="2" t="s">
        <v>287</v>
      </c>
      <c r="R776" s="2" t="s">
        <v>288</v>
      </c>
      <c r="S776" s="4" t="s">
        <v>289</v>
      </c>
      <c r="T776" s="5">
        <v>40</v>
      </c>
      <c r="U776" s="4" t="s">
        <v>290</v>
      </c>
      <c r="V776" s="5">
        <f>T776</f>
        <v>40</v>
      </c>
      <c r="W776" s="2" t="s">
        <v>291</v>
      </c>
      <c r="Y776" s="4" t="s">
        <v>142</v>
      </c>
      <c r="Z776" s="6">
        <f>Z781+Z784</f>
        <v>10.384500000000001</v>
      </c>
    </row>
    <row r="777" spans="17:26">
      <c r="Q777" s="2" t="s">
        <v>292</v>
      </c>
      <c r="R777" s="2" t="s">
        <v>293</v>
      </c>
      <c r="V777" s="4" t="s">
        <v>127</v>
      </c>
      <c r="W777" s="4" t="s">
        <v>294</v>
      </c>
      <c r="X777" s="4" t="s">
        <v>295</v>
      </c>
      <c r="Y777" s="4" t="s">
        <v>296</v>
      </c>
      <c r="Z777" s="4" t="s">
        <v>297</v>
      </c>
    </row>
    <row r="778" spans="17:26">
      <c r="R778" s="7" t="s">
        <v>298</v>
      </c>
    </row>
    <row r="779" spans="17:26">
      <c r="R779" t="s">
        <v>299</v>
      </c>
      <c r="V779" s="8" t="s">
        <v>300</v>
      </c>
      <c r="W779" s="9">
        <v>1</v>
      </c>
      <c r="X779" s="10">
        <f>W779*8/$T$776</f>
        <v>0.2</v>
      </c>
      <c r="Y779" s="12">
        <v>28.94</v>
      </c>
      <c r="Z779" s="12">
        <f>X779*Y779</f>
        <v>5.7880000000000003</v>
      </c>
    </row>
    <row r="780" spans="17:26">
      <c r="R780" t="s">
        <v>302</v>
      </c>
      <c r="V780" s="8" t="s">
        <v>300</v>
      </c>
      <c r="W780" s="9">
        <v>1</v>
      </c>
      <c r="X780" s="10">
        <f>W780*8/$T$776</f>
        <v>0.2</v>
      </c>
      <c r="Y780" s="12">
        <v>20.51</v>
      </c>
      <c r="Z780" s="12">
        <f>X780*Y780</f>
        <v>4.1020000000000003</v>
      </c>
    </row>
    <row r="781" spans="17:26">
      <c r="Z781" s="6">
        <f>SUM(Z779:Z780)</f>
        <v>9.89</v>
      </c>
    </row>
    <row r="782" spans="17:26">
      <c r="R782" s="7" t="s">
        <v>327</v>
      </c>
    </row>
    <row r="783" spans="17:26">
      <c r="R783" t="s">
        <v>319</v>
      </c>
      <c r="V783" s="8" t="s">
        <v>320</v>
      </c>
      <c r="X783" s="10">
        <v>5</v>
      </c>
      <c r="Y783" s="12">
        <f>Z781</f>
        <v>9.89</v>
      </c>
      <c r="Z783" s="12">
        <f>X783%*Y783</f>
        <v>0.49450000000000005</v>
      </c>
    </row>
    <row r="784" spans="17:26">
      <c r="Q784" s="14"/>
      <c r="R784" s="14"/>
      <c r="S784" s="14"/>
      <c r="T784" s="14"/>
      <c r="U784" s="14"/>
      <c r="V784" s="14"/>
      <c r="W784" s="14"/>
      <c r="X784" s="14"/>
      <c r="Y784" s="14"/>
      <c r="Z784" s="16">
        <f>SUM(Z783:Z783)</f>
        <v>0.49450000000000005</v>
      </c>
    </row>
    <row r="786" spans="17:26">
      <c r="Q786" s="2" t="s">
        <v>343</v>
      </c>
      <c r="R786" s="2"/>
      <c r="S786" s="2" t="s">
        <v>1298</v>
      </c>
      <c r="T786" s="2"/>
      <c r="U786" s="2"/>
      <c r="V786" s="2"/>
      <c r="W786" s="2"/>
      <c r="X786" s="2"/>
      <c r="Y786" s="2"/>
    </row>
    <row r="787" spans="17:26">
      <c r="Q787" s="2" t="s">
        <v>287</v>
      </c>
      <c r="R787" s="2" t="s">
        <v>288</v>
      </c>
      <c r="S787" s="4" t="s">
        <v>289</v>
      </c>
      <c r="T787" s="5">
        <v>40</v>
      </c>
      <c r="U787" s="4" t="s">
        <v>290</v>
      </c>
      <c r="V787" s="5">
        <f>T787</f>
        <v>40</v>
      </c>
      <c r="W787" s="2" t="s">
        <v>291</v>
      </c>
      <c r="Y787" s="4" t="s">
        <v>142</v>
      </c>
      <c r="Z787" s="6">
        <f>Z792+Z795</f>
        <v>10.384500000000001</v>
      </c>
    </row>
    <row r="788" spans="17:26">
      <c r="Q788" s="2" t="s">
        <v>292</v>
      </c>
      <c r="R788" s="2" t="s">
        <v>293</v>
      </c>
      <c r="V788" s="4" t="s">
        <v>127</v>
      </c>
      <c r="W788" s="4" t="s">
        <v>294</v>
      </c>
      <c r="X788" s="4" t="s">
        <v>295</v>
      </c>
      <c r="Y788" s="4" t="s">
        <v>296</v>
      </c>
      <c r="Z788" s="4" t="s">
        <v>297</v>
      </c>
    </row>
    <row r="789" spans="17:26">
      <c r="R789" s="7" t="s">
        <v>298</v>
      </c>
    </row>
    <row r="790" spans="17:26">
      <c r="R790" t="s">
        <v>299</v>
      </c>
      <c r="V790" s="8" t="s">
        <v>300</v>
      </c>
      <c r="W790" s="9">
        <v>1</v>
      </c>
      <c r="X790" s="10">
        <f>W790*8/$T$787</f>
        <v>0.2</v>
      </c>
      <c r="Y790" s="12">
        <v>28.94</v>
      </c>
      <c r="Z790" s="12">
        <f>X790*Y790</f>
        <v>5.7880000000000003</v>
      </c>
    </row>
    <row r="791" spans="17:26">
      <c r="R791" t="s">
        <v>302</v>
      </c>
      <c r="V791" s="8" t="s">
        <v>300</v>
      </c>
      <c r="W791" s="9">
        <v>1</v>
      </c>
      <c r="X791" s="10">
        <f>W791*8/$T$787</f>
        <v>0.2</v>
      </c>
      <c r="Y791" s="12">
        <v>20.51</v>
      </c>
      <c r="Z791" s="12">
        <f>X791*Y791</f>
        <v>4.1020000000000003</v>
      </c>
    </row>
    <row r="792" spans="17:26">
      <c r="Z792" s="6">
        <f>SUM(Z790:Z791)</f>
        <v>9.89</v>
      </c>
    </row>
    <row r="793" spans="17:26">
      <c r="R793" s="7" t="s">
        <v>327</v>
      </c>
    </row>
    <row r="794" spans="17:26">
      <c r="R794" t="s">
        <v>319</v>
      </c>
      <c r="V794" s="8" t="s">
        <v>320</v>
      </c>
      <c r="X794" s="10">
        <v>5</v>
      </c>
      <c r="Y794" s="12">
        <f>Z792</f>
        <v>9.89</v>
      </c>
      <c r="Z794" s="12">
        <f>X794%*Y794</f>
        <v>0.49450000000000005</v>
      </c>
    </row>
    <row r="795" spans="17:26">
      <c r="Q795" s="14"/>
      <c r="R795" s="14"/>
      <c r="S795" s="14"/>
      <c r="T795" s="14"/>
      <c r="U795" s="14"/>
      <c r="V795" s="14"/>
      <c r="W795" s="14"/>
      <c r="X795" s="14"/>
      <c r="Y795" s="14"/>
      <c r="Z795" s="16">
        <f>SUM(Z794:Z794)</f>
        <v>0.49450000000000005</v>
      </c>
    </row>
    <row r="797" spans="17:26">
      <c r="Q797" s="2" t="s">
        <v>343</v>
      </c>
      <c r="R797" s="2"/>
      <c r="S797" s="2" t="s">
        <v>1299</v>
      </c>
      <c r="T797" s="2"/>
      <c r="U797" s="2"/>
      <c r="V797" s="2"/>
      <c r="W797" s="2"/>
      <c r="X797" s="2"/>
      <c r="Y797" s="2"/>
    </row>
    <row r="798" spans="17:26">
      <c r="Q798" s="2" t="s">
        <v>287</v>
      </c>
      <c r="R798" s="2" t="s">
        <v>335</v>
      </c>
      <c r="S798" s="4" t="s">
        <v>289</v>
      </c>
      <c r="T798" s="5">
        <v>33</v>
      </c>
      <c r="U798" s="4" t="s">
        <v>290</v>
      </c>
      <c r="V798" s="5">
        <f>T798</f>
        <v>33</v>
      </c>
      <c r="W798" s="2" t="s">
        <v>291</v>
      </c>
      <c r="Y798" s="4" t="s">
        <v>158</v>
      </c>
      <c r="Z798" s="6">
        <f>Z803+Z806</f>
        <v>28.249454545454547</v>
      </c>
    </row>
    <row r="799" spans="17:26">
      <c r="Q799" s="2" t="s">
        <v>292</v>
      </c>
      <c r="R799" s="2" t="s">
        <v>293</v>
      </c>
      <c r="V799" s="4" t="s">
        <v>127</v>
      </c>
      <c r="W799" s="4" t="s">
        <v>294</v>
      </c>
      <c r="X799" s="4" t="s">
        <v>295</v>
      </c>
      <c r="Y799" s="4" t="s">
        <v>296</v>
      </c>
      <c r="Z799" s="4" t="s">
        <v>297</v>
      </c>
    </row>
    <row r="800" spans="17:26">
      <c r="R800" s="7" t="s">
        <v>298</v>
      </c>
    </row>
    <row r="801" spans="17:26">
      <c r="R801" t="s">
        <v>299</v>
      </c>
      <c r="V801" s="8" t="s">
        <v>300</v>
      </c>
      <c r="W801" s="9">
        <v>1</v>
      </c>
      <c r="X801" s="10">
        <f>W801*8/$T$798</f>
        <v>0.24242424242424243</v>
      </c>
      <c r="Y801" s="12">
        <v>28.94</v>
      </c>
      <c r="Z801" s="12">
        <f>X801*Y801</f>
        <v>7.0157575757575765</v>
      </c>
    </row>
    <row r="802" spans="17:26">
      <c r="R802" t="s">
        <v>302</v>
      </c>
      <c r="V802" s="8" t="s">
        <v>300</v>
      </c>
      <c r="W802" s="9">
        <v>4</v>
      </c>
      <c r="X802" s="10">
        <f>W802*8/$T$798</f>
        <v>0.96969696969696972</v>
      </c>
      <c r="Y802" s="12">
        <v>20.51</v>
      </c>
      <c r="Z802" s="12">
        <f>X802*Y802</f>
        <v>19.88848484848485</v>
      </c>
    </row>
    <row r="803" spans="17:26">
      <c r="Z803" s="6">
        <f>SUM(Z801:Z802)</f>
        <v>26.904242424242426</v>
      </c>
    </row>
    <row r="804" spans="17:26">
      <c r="R804" s="7" t="s">
        <v>327</v>
      </c>
    </row>
    <row r="805" spans="17:26">
      <c r="R805" t="s">
        <v>319</v>
      </c>
      <c r="V805" s="8" t="s">
        <v>320</v>
      </c>
      <c r="X805" s="10">
        <v>5</v>
      </c>
      <c r="Y805" s="12">
        <f>Z803</f>
        <v>26.904242424242426</v>
      </c>
      <c r="Z805" s="12">
        <f>X805%*Y805</f>
        <v>1.3452121212121213</v>
      </c>
    </row>
    <row r="806" spans="17:26">
      <c r="Q806" s="14"/>
      <c r="R806" s="14"/>
      <c r="S806" s="14"/>
      <c r="T806" s="14"/>
      <c r="U806" s="14"/>
      <c r="V806" s="14"/>
      <c r="W806" s="14"/>
      <c r="X806" s="14"/>
      <c r="Y806" s="14"/>
      <c r="Z806" s="16">
        <f>SUM(Z805:Z805)</f>
        <v>1.3452121212121213</v>
      </c>
    </row>
    <row r="808" spans="17:26">
      <c r="Q808" s="2" t="s">
        <v>343</v>
      </c>
      <c r="R808" s="2"/>
      <c r="S808" s="2" t="s">
        <v>1300</v>
      </c>
      <c r="T808" s="2"/>
      <c r="U808" s="2"/>
      <c r="V808" s="2"/>
      <c r="W808" s="2"/>
      <c r="X808" s="2"/>
      <c r="Y808" s="2"/>
    </row>
    <row r="809" spans="17:26">
      <c r="Q809" s="2" t="s">
        <v>287</v>
      </c>
      <c r="R809" s="2" t="s">
        <v>335</v>
      </c>
      <c r="S809" s="4" t="s">
        <v>289</v>
      </c>
      <c r="T809" s="5">
        <v>20</v>
      </c>
      <c r="U809" s="4" t="s">
        <v>290</v>
      </c>
      <c r="V809" s="5">
        <f>T809</f>
        <v>20</v>
      </c>
      <c r="W809" s="2" t="s">
        <v>291</v>
      </c>
      <c r="Y809" s="4" t="s">
        <v>158</v>
      </c>
      <c r="Z809" s="6">
        <f>Z814+Z819</f>
        <v>20.147400000000001</v>
      </c>
    </row>
    <row r="810" spans="17:26">
      <c r="Q810" s="2" t="s">
        <v>292</v>
      </c>
      <c r="R810" s="2" t="s">
        <v>293</v>
      </c>
      <c r="V810" s="4" t="s">
        <v>127</v>
      </c>
      <c r="W810" s="4" t="s">
        <v>294</v>
      </c>
      <c r="X810" s="4" t="s">
        <v>295</v>
      </c>
      <c r="Y810" s="4" t="s">
        <v>296</v>
      </c>
      <c r="Z810" s="4" t="s">
        <v>297</v>
      </c>
    </row>
    <row r="811" spans="17:26">
      <c r="R811" s="7" t="s">
        <v>298</v>
      </c>
    </row>
    <row r="812" spans="17:26">
      <c r="R812" t="s">
        <v>301</v>
      </c>
      <c r="V812" s="8" t="s">
        <v>300</v>
      </c>
      <c r="W812" s="9">
        <v>1</v>
      </c>
      <c r="X812" s="10">
        <f>W812*8/$T$809</f>
        <v>0.4</v>
      </c>
      <c r="Y812" s="12">
        <v>22.66</v>
      </c>
      <c r="Z812" s="12">
        <f>X812*Y812</f>
        <v>9.0640000000000001</v>
      </c>
    </row>
    <row r="813" spans="17:26">
      <c r="R813" t="s">
        <v>302</v>
      </c>
      <c r="V813" s="8" t="s">
        <v>300</v>
      </c>
      <c r="W813" s="9">
        <v>1</v>
      </c>
      <c r="X813" s="10">
        <f>W813*8/$T$809</f>
        <v>0.4</v>
      </c>
      <c r="Y813" s="12">
        <v>20.51</v>
      </c>
      <c r="Z813" s="12">
        <f>X813*Y813</f>
        <v>8.2040000000000006</v>
      </c>
    </row>
    <row r="814" spans="17:26">
      <c r="Z814" s="6">
        <f>SUM(Z812:Z813)</f>
        <v>17.268000000000001</v>
      </c>
    </row>
    <row r="815" spans="17:26">
      <c r="R815" s="7" t="s">
        <v>327</v>
      </c>
    </row>
    <row r="816" spans="17:26">
      <c r="R816" t="s">
        <v>319</v>
      </c>
      <c r="V816" s="8" t="s">
        <v>320</v>
      </c>
      <c r="X816" s="10">
        <v>5</v>
      </c>
      <c r="Y816" s="12">
        <f>Z814</f>
        <v>17.268000000000001</v>
      </c>
      <c r="Z816" s="12">
        <f>X816%*Y816</f>
        <v>0.86340000000000006</v>
      </c>
    </row>
    <row r="817" spans="17:26">
      <c r="R817" t="s">
        <v>1301</v>
      </c>
      <c r="V817" s="8" t="s">
        <v>347</v>
      </c>
      <c r="W817" s="9">
        <v>0.5</v>
      </c>
      <c r="X817" s="10">
        <f>W817*8/$T$809</f>
        <v>0.2</v>
      </c>
      <c r="Y817" s="12">
        <v>4.09</v>
      </c>
      <c r="Z817" s="12">
        <f>X817*Y817</f>
        <v>0.81800000000000006</v>
      </c>
    </row>
    <row r="818" spans="17:26">
      <c r="R818" t="s">
        <v>1302</v>
      </c>
      <c r="V818" s="8" t="s">
        <v>347</v>
      </c>
      <c r="W818" s="9">
        <v>0.5</v>
      </c>
      <c r="X818" s="10">
        <f>W818*8/$T$809</f>
        <v>0.2</v>
      </c>
      <c r="Y818" s="12">
        <v>5.99</v>
      </c>
      <c r="Z818" s="12">
        <f>X818*Y818</f>
        <v>1.1980000000000002</v>
      </c>
    </row>
    <row r="819" spans="17:26">
      <c r="Q819" s="14"/>
      <c r="R819" s="14"/>
      <c r="S819" s="14"/>
      <c r="T819" s="14"/>
      <c r="U819" s="14"/>
      <c r="V819" s="14"/>
      <c r="W819" s="14"/>
      <c r="X819" s="14"/>
      <c r="Y819" s="14"/>
      <c r="Z819" s="16">
        <f>SUM(Z816:Z818)</f>
        <v>2.8794000000000004</v>
      </c>
    </row>
    <row r="821" spans="17:26">
      <c r="Q821" s="2" t="s">
        <v>343</v>
      </c>
      <c r="R821" s="2"/>
      <c r="S821" s="2" t="s">
        <v>1303</v>
      </c>
      <c r="T821" s="2"/>
      <c r="U821" s="2"/>
      <c r="V821" s="2"/>
      <c r="W821" s="2"/>
      <c r="X821" s="2"/>
      <c r="Y821" s="2"/>
    </row>
    <row r="822" spans="17:26">
      <c r="Q822" s="2" t="s">
        <v>287</v>
      </c>
      <c r="R822" s="2" t="s">
        <v>288</v>
      </c>
      <c r="S822" s="4" t="s">
        <v>289</v>
      </c>
      <c r="T822" s="5">
        <v>60</v>
      </c>
      <c r="U822" s="4" t="s">
        <v>290</v>
      </c>
      <c r="V822" s="5">
        <f>T822</f>
        <v>60</v>
      </c>
      <c r="W822" s="2" t="s">
        <v>291</v>
      </c>
      <c r="Y822" s="4" t="s">
        <v>142</v>
      </c>
      <c r="Z822" s="6">
        <f>Z827+Z830</f>
        <v>6.923</v>
      </c>
    </row>
    <row r="823" spans="17:26">
      <c r="Q823" s="2" t="s">
        <v>292</v>
      </c>
      <c r="R823" s="2" t="s">
        <v>293</v>
      </c>
      <c r="V823" s="4" t="s">
        <v>127</v>
      </c>
      <c r="W823" s="4" t="s">
        <v>294</v>
      </c>
      <c r="X823" s="4" t="s">
        <v>295</v>
      </c>
      <c r="Y823" s="4" t="s">
        <v>296</v>
      </c>
      <c r="Z823" s="4" t="s">
        <v>297</v>
      </c>
    </row>
    <row r="824" spans="17:26">
      <c r="R824" s="7" t="s">
        <v>298</v>
      </c>
    </row>
    <row r="825" spans="17:26">
      <c r="R825" t="s">
        <v>299</v>
      </c>
      <c r="V825" s="8" t="s">
        <v>300</v>
      </c>
      <c r="W825" s="9">
        <v>1</v>
      </c>
      <c r="X825" s="10">
        <f>W825*8/$T$822</f>
        <v>0.13333333333333333</v>
      </c>
      <c r="Y825" s="12">
        <v>28.94</v>
      </c>
      <c r="Z825" s="12">
        <f>X825*Y825</f>
        <v>3.8586666666666667</v>
      </c>
    </row>
    <row r="826" spans="17:26">
      <c r="R826" t="s">
        <v>302</v>
      </c>
      <c r="V826" s="8" t="s">
        <v>300</v>
      </c>
      <c r="W826" s="9">
        <v>1</v>
      </c>
      <c r="X826" s="10">
        <f>W826*8/$T$822</f>
        <v>0.13333333333333333</v>
      </c>
      <c r="Y826" s="12">
        <v>20.51</v>
      </c>
      <c r="Z826" s="12">
        <f>X826*Y826</f>
        <v>2.734666666666667</v>
      </c>
    </row>
    <row r="827" spans="17:26">
      <c r="Z827" s="6">
        <f>SUM(Z825:Z826)</f>
        <v>6.5933333333333337</v>
      </c>
    </row>
    <row r="828" spans="17:26">
      <c r="R828" s="7" t="s">
        <v>327</v>
      </c>
    </row>
    <row r="829" spans="17:26">
      <c r="R829" t="s">
        <v>319</v>
      </c>
      <c r="V829" s="8" t="s">
        <v>320</v>
      </c>
      <c r="X829" s="10">
        <v>5</v>
      </c>
      <c r="Y829" s="12">
        <f>Z827</f>
        <v>6.5933333333333337</v>
      </c>
      <c r="Z829" s="12">
        <f>X829%*Y829</f>
        <v>0.32966666666666672</v>
      </c>
    </row>
    <row r="830" spans="17:26">
      <c r="Q830" s="14"/>
      <c r="R830" s="14"/>
      <c r="S830" s="14"/>
      <c r="T830" s="14"/>
      <c r="U830" s="14"/>
      <c r="V830" s="14"/>
      <c r="W830" s="14"/>
      <c r="X830" s="14"/>
      <c r="Y830" s="14"/>
      <c r="Z830" s="16">
        <f>SUM(Z829:Z829)</f>
        <v>0.32966666666666672</v>
      </c>
    </row>
    <row r="832" spans="17:26">
      <c r="Q832" s="2" t="s">
        <v>343</v>
      </c>
      <c r="R832" s="2"/>
      <c r="S832" s="2" t="s">
        <v>1304</v>
      </c>
      <c r="T832" s="2"/>
      <c r="U832" s="2"/>
      <c r="V832" s="2"/>
      <c r="W832" s="2"/>
      <c r="X832" s="2"/>
      <c r="Y832" s="2"/>
    </row>
    <row r="833" spans="17:26">
      <c r="Q833" s="2" t="s">
        <v>287</v>
      </c>
      <c r="R833" s="2" t="s">
        <v>335</v>
      </c>
      <c r="S833" s="4" t="s">
        <v>289</v>
      </c>
      <c r="T833" s="5">
        <v>16</v>
      </c>
      <c r="U833" s="4" t="s">
        <v>290</v>
      </c>
      <c r="V833" s="5">
        <f>T833</f>
        <v>16</v>
      </c>
      <c r="W833" s="2" t="s">
        <v>291</v>
      </c>
      <c r="Y833" s="4" t="s">
        <v>158</v>
      </c>
      <c r="Z833" s="6">
        <f>Z838+Z841</f>
        <v>22.664250000000003</v>
      </c>
    </row>
    <row r="834" spans="17:26">
      <c r="Q834" s="2" t="s">
        <v>292</v>
      </c>
      <c r="R834" s="2" t="s">
        <v>293</v>
      </c>
      <c r="V834" s="4" t="s">
        <v>127</v>
      </c>
      <c r="W834" s="4" t="s">
        <v>294</v>
      </c>
      <c r="X834" s="4" t="s">
        <v>295</v>
      </c>
      <c r="Y834" s="4" t="s">
        <v>296</v>
      </c>
      <c r="Z834" s="4" t="s">
        <v>297</v>
      </c>
    </row>
    <row r="835" spans="17:26">
      <c r="R835" s="7" t="s">
        <v>298</v>
      </c>
    </row>
    <row r="836" spans="17:26">
      <c r="R836" t="s">
        <v>301</v>
      </c>
      <c r="V836" s="8" t="s">
        <v>300</v>
      </c>
      <c r="W836" s="9">
        <v>1</v>
      </c>
      <c r="X836" s="10">
        <f>W836*8/$T$833</f>
        <v>0.5</v>
      </c>
      <c r="Y836" s="12">
        <v>22.66</v>
      </c>
      <c r="Z836" s="12">
        <f>X836*Y836</f>
        <v>11.33</v>
      </c>
    </row>
    <row r="837" spans="17:26">
      <c r="R837" t="s">
        <v>302</v>
      </c>
      <c r="V837" s="8" t="s">
        <v>300</v>
      </c>
      <c r="W837" s="9">
        <v>1</v>
      </c>
      <c r="X837" s="10">
        <f>W837*8/$T$833</f>
        <v>0.5</v>
      </c>
      <c r="Y837" s="12">
        <v>20.51</v>
      </c>
      <c r="Z837" s="12">
        <f>X837*Y837</f>
        <v>10.255000000000001</v>
      </c>
    </row>
    <row r="838" spans="17:26">
      <c r="Z838" s="6">
        <f>SUM(Z836:Z837)</f>
        <v>21.585000000000001</v>
      </c>
    </row>
    <row r="839" spans="17:26">
      <c r="R839" s="7" t="s">
        <v>327</v>
      </c>
    </row>
    <row r="840" spans="17:26">
      <c r="R840" t="s">
        <v>319</v>
      </c>
      <c r="V840" s="8" t="s">
        <v>320</v>
      </c>
      <c r="X840" s="10">
        <v>5</v>
      </c>
      <c r="Y840" s="12">
        <f>Z838</f>
        <v>21.585000000000001</v>
      </c>
      <c r="Z840" s="12">
        <f>X840%*Y840</f>
        <v>1.07925</v>
      </c>
    </row>
    <row r="841" spans="17:26">
      <c r="Q841" s="14"/>
      <c r="R841" s="14"/>
      <c r="S841" s="14"/>
      <c r="T841" s="14"/>
      <c r="U841" s="14"/>
      <c r="V841" s="14"/>
      <c r="W841" s="14"/>
      <c r="X841" s="14"/>
      <c r="Y841" s="14"/>
      <c r="Z841" s="16">
        <f>SUM(Z840:Z840)</f>
        <v>1.07925</v>
      </c>
    </row>
    <row r="843" spans="17:26">
      <c r="Q843" s="2" t="s">
        <v>343</v>
      </c>
      <c r="R843" s="2"/>
      <c r="S843" s="2" t="s">
        <v>1305</v>
      </c>
      <c r="T843" s="2"/>
      <c r="U843" s="2"/>
      <c r="V843" s="2"/>
      <c r="W843" s="2"/>
      <c r="X843" s="2"/>
      <c r="Y843" s="2"/>
    </row>
    <row r="844" spans="17:26">
      <c r="Q844" s="2" t="s">
        <v>287</v>
      </c>
      <c r="R844" s="2" t="s">
        <v>288</v>
      </c>
      <c r="S844" s="4" t="s">
        <v>289</v>
      </c>
      <c r="T844" s="5">
        <v>40</v>
      </c>
      <c r="U844" s="4" t="s">
        <v>290</v>
      </c>
      <c r="V844" s="5">
        <f>T844</f>
        <v>40</v>
      </c>
      <c r="W844" s="2" t="s">
        <v>291</v>
      </c>
      <c r="Y844" s="4" t="s">
        <v>142</v>
      </c>
      <c r="Z844" s="6">
        <f>Z850+Z856</f>
        <v>51.200200000000002</v>
      </c>
    </row>
    <row r="845" spans="17:26">
      <c r="Q845" s="2" t="s">
        <v>292</v>
      </c>
      <c r="R845" s="2" t="s">
        <v>293</v>
      </c>
      <c r="V845" s="4" t="s">
        <v>127</v>
      </c>
      <c r="W845" s="4" t="s">
        <v>294</v>
      </c>
      <c r="X845" s="4" t="s">
        <v>295</v>
      </c>
      <c r="Y845" s="4" t="s">
        <v>296</v>
      </c>
      <c r="Z845" s="4" t="s">
        <v>297</v>
      </c>
    </row>
    <row r="846" spans="17:26">
      <c r="R846" s="7" t="s">
        <v>298</v>
      </c>
    </row>
    <row r="847" spans="17:26">
      <c r="R847" t="s">
        <v>299</v>
      </c>
      <c r="V847" s="8" t="s">
        <v>300</v>
      </c>
      <c r="W847" s="9">
        <v>1</v>
      </c>
      <c r="X847" s="10">
        <f>W847*8/$T$844</f>
        <v>0.2</v>
      </c>
      <c r="Y847" s="12">
        <v>28.94</v>
      </c>
      <c r="Z847" s="12">
        <f>X847*Y847</f>
        <v>5.7880000000000003</v>
      </c>
    </row>
    <row r="848" spans="17:26">
      <c r="R848" t="s">
        <v>301</v>
      </c>
      <c r="V848" s="8" t="s">
        <v>300</v>
      </c>
      <c r="W848" s="9">
        <v>1</v>
      </c>
      <c r="X848" s="10">
        <f>W848*8/$T$844</f>
        <v>0.2</v>
      </c>
      <c r="Y848" s="12">
        <v>22.66</v>
      </c>
      <c r="Z848" s="12">
        <f>X848*Y848</f>
        <v>4.532</v>
      </c>
    </row>
    <row r="849" spans="17:26">
      <c r="R849" t="s">
        <v>302</v>
      </c>
      <c r="V849" s="8" t="s">
        <v>300</v>
      </c>
      <c r="W849" s="9">
        <v>2</v>
      </c>
      <c r="X849" s="10">
        <f>W849*8/$T$844</f>
        <v>0.4</v>
      </c>
      <c r="Y849" s="12">
        <v>20.51</v>
      </c>
      <c r="Z849" s="12">
        <f>X849*Y849</f>
        <v>8.2040000000000006</v>
      </c>
    </row>
    <row r="850" spans="17:26">
      <c r="Z850" s="6">
        <f>SUM(Z847:Z849)</f>
        <v>18.524000000000001</v>
      </c>
    </row>
    <row r="851" spans="17:26">
      <c r="R851" s="7" t="s">
        <v>327</v>
      </c>
    </row>
    <row r="852" spans="17:26">
      <c r="R852" t="s">
        <v>319</v>
      </c>
      <c r="V852" s="8" t="s">
        <v>320</v>
      </c>
      <c r="X852" s="10">
        <v>5</v>
      </c>
      <c r="Y852" s="12">
        <f>Z850</f>
        <v>18.524000000000001</v>
      </c>
      <c r="Z852" s="12">
        <f>X852%*Y852</f>
        <v>0.92620000000000013</v>
      </c>
    </row>
    <row r="853" spans="17:26">
      <c r="R853" t="s">
        <v>1301</v>
      </c>
      <c r="V853" s="8" t="s">
        <v>347</v>
      </c>
      <c r="W853" s="9">
        <v>1</v>
      </c>
      <c r="X853" s="10">
        <f>W853*8/$T$844</f>
        <v>0.2</v>
      </c>
      <c r="Y853" s="12">
        <v>4.09</v>
      </c>
      <c r="Z853" s="12">
        <f>X853*Y853</f>
        <v>0.81800000000000006</v>
      </c>
    </row>
    <row r="854" spans="17:26">
      <c r="R854" t="s">
        <v>1306</v>
      </c>
      <c r="V854" s="8" t="s">
        <v>347</v>
      </c>
      <c r="W854" s="9">
        <v>1</v>
      </c>
      <c r="X854" s="10">
        <f>W854*8/$T$844</f>
        <v>0.2</v>
      </c>
      <c r="Y854" s="12">
        <v>152.54</v>
      </c>
      <c r="Z854" s="12">
        <f t="shared" ref="Z854:Z855" si="29">X854*Y854</f>
        <v>30.507999999999999</v>
      </c>
    </row>
    <row r="855" spans="17:26">
      <c r="R855" t="s">
        <v>1307</v>
      </c>
      <c r="V855" s="8" t="s">
        <v>347</v>
      </c>
      <c r="W855" s="9">
        <v>0.5</v>
      </c>
      <c r="X855" s="10">
        <f>W855*8/$T$844</f>
        <v>0.1</v>
      </c>
      <c r="Y855" s="12">
        <v>4.24</v>
      </c>
      <c r="Z855" s="12">
        <f t="shared" si="29"/>
        <v>0.42400000000000004</v>
      </c>
    </row>
    <row r="856" spans="17:26">
      <c r="Q856" s="14"/>
      <c r="R856" s="14"/>
      <c r="S856" s="14"/>
      <c r="T856" s="14"/>
      <c r="U856" s="14"/>
      <c r="V856" s="14"/>
      <c r="W856" s="14"/>
      <c r="X856" s="14"/>
      <c r="Y856" s="14"/>
      <c r="Z856" s="16">
        <f>SUM(Z852:Z855)</f>
        <v>32.676200000000001</v>
      </c>
    </row>
    <row r="858" spans="17:26">
      <c r="Q858" s="2" t="s">
        <v>343</v>
      </c>
      <c r="R858" s="2"/>
      <c r="S858" s="2" t="s">
        <v>1308</v>
      </c>
      <c r="T858" s="2"/>
      <c r="U858" s="2"/>
      <c r="V858" s="2"/>
      <c r="W858" s="2"/>
      <c r="X858" s="2"/>
      <c r="Y858" s="2"/>
    </row>
    <row r="859" spans="17:26">
      <c r="Q859" s="2" t="s">
        <v>287</v>
      </c>
      <c r="R859" s="2" t="s">
        <v>335</v>
      </c>
      <c r="S859" s="4" t="s">
        <v>289</v>
      </c>
      <c r="T859" s="5">
        <v>16</v>
      </c>
      <c r="U859" s="4" t="s">
        <v>290</v>
      </c>
      <c r="V859" s="5">
        <f>T859</f>
        <v>16</v>
      </c>
      <c r="W859" s="2" t="s">
        <v>291</v>
      </c>
      <c r="Y859" s="4" t="s">
        <v>158</v>
      </c>
      <c r="Z859" s="6">
        <f>Z864+Z867</f>
        <v>17.280374999999999</v>
      </c>
    </row>
    <row r="860" spans="17:26">
      <c r="Q860" s="2" t="s">
        <v>292</v>
      </c>
      <c r="R860" s="2" t="s">
        <v>293</v>
      </c>
      <c r="V860" s="4" t="s">
        <v>127</v>
      </c>
      <c r="W860" s="4" t="s">
        <v>294</v>
      </c>
      <c r="X860" s="4" t="s">
        <v>295</v>
      </c>
      <c r="Y860" s="4" t="s">
        <v>296</v>
      </c>
      <c r="Z860" s="4" t="s">
        <v>297</v>
      </c>
    </row>
    <row r="861" spans="17:26">
      <c r="R861" s="7" t="s">
        <v>298</v>
      </c>
    </row>
    <row r="862" spans="17:26">
      <c r="R862" t="s">
        <v>301</v>
      </c>
      <c r="V862" s="8" t="s">
        <v>300</v>
      </c>
      <c r="W862" s="9">
        <v>1</v>
      </c>
      <c r="X862" s="10">
        <f>W862*8/$T$859</f>
        <v>0.5</v>
      </c>
      <c r="Y862" s="12">
        <v>22.66</v>
      </c>
      <c r="Z862" s="12">
        <f>X862*Y862</f>
        <v>11.33</v>
      </c>
    </row>
    <row r="863" spans="17:26">
      <c r="R863" t="s">
        <v>302</v>
      </c>
      <c r="V863" s="8" t="s">
        <v>300</v>
      </c>
      <c r="W863" s="9">
        <v>0.5</v>
      </c>
      <c r="X863" s="10">
        <f>W863*8/$T$859</f>
        <v>0.25</v>
      </c>
      <c r="Y863" s="12">
        <v>20.51</v>
      </c>
      <c r="Z863" s="12">
        <f>X863*Y863</f>
        <v>5.1275000000000004</v>
      </c>
    </row>
    <row r="864" spans="17:26">
      <c r="Z864" s="6">
        <f>SUM(Z862:Z863)</f>
        <v>16.4575</v>
      </c>
    </row>
    <row r="865" spans="17:26">
      <c r="R865" s="7" t="s">
        <v>327</v>
      </c>
    </row>
    <row r="866" spans="17:26">
      <c r="R866" t="s">
        <v>319</v>
      </c>
      <c r="V866" s="8" t="s">
        <v>320</v>
      </c>
      <c r="X866" s="10">
        <v>5</v>
      </c>
      <c r="Y866" s="12">
        <f>Z864</f>
        <v>16.4575</v>
      </c>
      <c r="Z866" s="12">
        <f>X866%*Y866</f>
        <v>0.82287500000000002</v>
      </c>
    </row>
    <row r="867" spans="17:26">
      <c r="Q867" s="14"/>
      <c r="R867" s="14"/>
      <c r="S867" s="14"/>
      <c r="T867" s="14"/>
      <c r="U867" s="14"/>
      <c r="V867" s="14"/>
      <c r="W867" s="14"/>
      <c r="X867" s="14"/>
      <c r="Y867" s="14"/>
      <c r="Z867" s="16">
        <f>SUM(Z866:Z866)</f>
        <v>0.82287500000000002</v>
      </c>
    </row>
    <row r="869" spans="17:26">
      <c r="Q869" s="2" t="s">
        <v>343</v>
      </c>
      <c r="R869" s="2"/>
      <c r="S869" s="2" t="s">
        <v>1309</v>
      </c>
      <c r="T869" s="2"/>
      <c r="U869" s="2"/>
      <c r="V869" s="2"/>
      <c r="W869" s="2"/>
      <c r="X869" s="2"/>
      <c r="Y869" s="2"/>
    </row>
    <row r="870" spans="17:26">
      <c r="Q870" s="2" t="s">
        <v>287</v>
      </c>
      <c r="R870" s="2" t="s">
        <v>335</v>
      </c>
      <c r="S870" s="4" t="s">
        <v>289</v>
      </c>
      <c r="T870" s="5">
        <v>10</v>
      </c>
      <c r="U870" s="4" t="s">
        <v>290</v>
      </c>
      <c r="V870" s="5">
        <f>T870</f>
        <v>10</v>
      </c>
      <c r="W870" s="2" t="s">
        <v>291</v>
      </c>
      <c r="Y870" s="4" t="s">
        <v>158</v>
      </c>
      <c r="Z870" s="6">
        <f>Z875+Z878</f>
        <v>27.648600000000002</v>
      </c>
    </row>
    <row r="871" spans="17:26">
      <c r="Q871" s="2" t="s">
        <v>292</v>
      </c>
      <c r="R871" s="2" t="s">
        <v>293</v>
      </c>
      <c r="V871" s="4" t="s">
        <v>127</v>
      </c>
      <c r="W871" s="4" t="s">
        <v>294</v>
      </c>
      <c r="X871" s="4" t="s">
        <v>295</v>
      </c>
      <c r="Y871" s="4" t="s">
        <v>296</v>
      </c>
      <c r="Z871" s="4" t="s">
        <v>297</v>
      </c>
    </row>
    <row r="872" spans="17:26">
      <c r="R872" s="7" t="s">
        <v>298</v>
      </c>
    </row>
    <row r="873" spans="17:26">
      <c r="R873" t="s">
        <v>301</v>
      </c>
      <c r="V873" s="8" t="s">
        <v>300</v>
      </c>
      <c r="W873" s="9">
        <v>1</v>
      </c>
      <c r="X873" s="10">
        <f>W873*8/$T$870</f>
        <v>0.8</v>
      </c>
      <c r="Y873" s="12">
        <v>22.66</v>
      </c>
      <c r="Z873" s="12">
        <f>X873*Y873</f>
        <v>18.128</v>
      </c>
    </row>
    <row r="874" spans="17:26">
      <c r="R874" t="s">
        <v>302</v>
      </c>
      <c r="V874" s="8" t="s">
        <v>300</v>
      </c>
      <c r="W874" s="9">
        <v>0.5</v>
      </c>
      <c r="X874" s="10">
        <f>W874*8/$T$870</f>
        <v>0.4</v>
      </c>
      <c r="Y874" s="12">
        <v>20.51</v>
      </c>
      <c r="Z874" s="12">
        <f>X874*Y874</f>
        <v>8.2040000000000006</v>
      </c>
    </row>
    <row r="875" spans="17:26">
      <c r="Z875" s="6">
        <f>SUM(Z873:Z874)</f>
        <v>26.332000000000001</v>
      </c>
    </row>
    <row r="876" spans="17:26">
      <c r="R876" s="7" t="s">
        <v>327</v>
      </c>
    </row>
    <row r="877" spans="17:26">
      <c r="R877" t="s">
        <v>319</v>
      </c>
      <c r="V877" s="8" t="s">
        <v>320</v>
      </c>
      <c r="X877" s="10">
        <v>5</v>
      </c>
      <c r="Y877" s="12">
        <f>Z875</f>
        <v>26.332000000000001</v>
      </c>
      <c r="Z877" s="12">
        <f>X877%*Y877</f>
        <v>1.3166000000000002</v>
      </c>
    </row>
    <row r="878" spans="17:26">
      <c r="Q878" s="14"/>
      <c r="R878" s="14"/>
      <c r="S878" s="14"/>
      <c r="T878" s="14"/>
      <c r="U878" s="14"/>
      <c r="V878" s="14"/>
      <c r="W878" s="14"/>
      <c r="X878" s="14"/>
      <c r="Y878" s="14"/>
      <c r="Z878" s="16">
        <f>SUM(Z877:Z877)</f>
        <v>1.3166000000000002</v>
      </c>
    </row>
    <row r="880" spans="17:26">
      <c r="Q880" s="2" t="s">
        <v>343</v>
      </c>
      <c r="R880" s="2"/>
      <c r="S880" s="2" t="s">
        <v>1310</v>
      </c>
      <c r="T880" s="2"/>
      <c r="U880" s="2"/>
      <c r="V880" s="2"/>
      <c r="W880" s="2"/>
      <c r="X880" s="2"/>
      <c r="Y880" s="2"/>
    </row>
    <row r="881" spans="17:26">
      <c r="Q881" s="2" t="s">
        <v>287</v>
      </c>
      <c r="R881" s="2" t="s">
        <v>323</v>
      </c>
      <c r="S881" s="4" t="s">
        <v>289</v>
      </c>
      <c r="T881" s="5">
        <v>250</v>
      </c>
      <c r="U881" s="4" t="s">
        <v>290</v>
      </c>
      <c r="V881" s="5">
        <f>T881</f>
        <v>250</v>
      </c>
      <c r="W881" s="2" t="s">
        <v>291</v>
      </c>
      <c r="Y881" s="4" t="s">
        <v>153</v>
      </c>
      <c r="Z881" s="6">
        <f>Z885+Z888</f>
        <v>1.3782719999999999</v>
      </c>
    </row>
    <row r="882" spans="17:26">
      <c r="Q882" s="2" t="s">
        <v>292</v>
      </c>
      <c r="R882" s="2" t="s">
        <v>293</v>
      </c>
      <c r="V882" s="4" t="s">
        <v>127</v>
      </c>
      <c r="W882" s="4" t="s">
        <v>294</v>
      </c>
      <c r="X882" s="4" t="s">
        <v>295</v>
      </c>
      <c r="Y882" s="4" t="s">
        <v>296</v>
      </c>
      <c r="Z882" s="4" t="s">
        <v>297</v>
      </c>
    </row>
    <row r="883" spans="17:26">
      <c r="R883" s="7" t="s">
        <v>298</v>
      </c>
    </row>
    <row r="884" spans="17:26">
      <c r="R884" t="s">
        <v>302</v>
      </c>
      <c r="V884" s="8" t="s">
        <v>300</v>
      </c>
      <c r="W884" s="9">
        <v>2</v>
      </c>
      <c r="X884" s="10">
        <f>W884*8/$T$881</f>
        <v>6.4000000000000001E-2</v>
      </c>
      <c r="Y884" s="12">
        <v>20.51</v>
      </c>
      <c r="Z884" s="12">
        <f>X884*Y884</f>
        <v>1.31264</v>
      </c>
    </row>
    <row r="885" spans="17:26">
      <c r="Z885" s="6">
        <f>SUM(Z884:Z884)</f>
        <v>1.31264</v>
      </c>
    </row>
    <row r="886" spans="17:26">
      <c r="R886" s="7" t="s">
        <v>327</v>
      </c>
    </row>
    <row r="887" spans="17:26">
      <c r="R887" t="s">
        <v>319</v>
      </c>
      <c r="V887" s="8" t="s">
        <v>320</v>
      </c>
      <c r="X887" s="10">
        <v>5</v>
      </c>
      <c r="Y887" s="12">
        <f>Z885</f>
        <v>1.31264</v>
      </c>
      <c r="Z887" s="12">
        <f>X887%*Y887</f>
        <v>6.563200000000001E-2</v>
      </c>
    </row>
    <row r="888" spans="17:26">
      <c r="Q888" s="14"/>
      <c r="R888" s="14"/>
      <c r="S888" s="14"/>
      <c r="T888" s="14"/>
      <c r="U888" s="14"/>
      <c r="V888" s="14"/>
      <c r="W888" s="14"/>
      <c r="X888" s="14"/>
      <c r="Y888" s="14"/>
      <c r="Z888" s="16">
        <f>SUM(Z887:Z887)</f>
        <v>6.563200000000001E-2</v>
      </c>
    </row>
    <row r="890" spans="17:26">
      <c r="Q890" s="2" t="s">
        <v>343</v>
      </c>
      <c r="R890" s="2"/>
      <c r="S890" s="2" t="s">
        <v>1311</v>
      </c>
      <c r="T890" s="2"/>
      <c r="U890" s="2"/>
      <c r="V890" s="2"/>
      <c r="W890" s="2"/>
      <c r="X890" s="2"/>
      <c r="Y890" s="2"/>
    </row>
    <row r="891" spans="17:26">
      <c r="Q891" s="2" t="s">
        <v>287</v>
      </c>
      <c r="R891" s="2" t="s">
        <v>335</v>
      </c>
      <c r="S891" s="4" t="s">
        <v>289</v>
      </c>
      <c r="T891" s="5">
        <v>20</v>
      </c>
      <c r="U891" s="4" t="s">
        <v>290</v>
      </c>
      <c r="V891" s="5">
        <f>T891</f>
        <v>20</v>
      </c>
      <c r="W891" s="2" t="s">
        <v>291</v>
      </c>
      <c r="Y891" s="4" t="s">
        <v>158</v>
      </c>
      <c r="Z891" s="6">
        <f>Z896+Z899</f>
        <v>16.4619</v>
      </c>
    </row>
    <row r="892" spans="17:26">
      <c r="Q892" s="2" t="s">
        <v>292</v>
      </c>
      <c r="R892" s="2" t="s">
        <v>293</v>
      </c>
      <c r="V892" s="4" t="s">
        <v>127</v>
      </c>
      <c r="W892" s="4" t="s">
        <v>294</v>
      </c>
      <c r="X892" s="4" t="s">
        <v>295</v>
      </c>
      <c r="Y892" s="4" t="s">
        <v>296</v>
      </c>
      <c r="Z892" s="4" t="s">
        <v>297</v>
      </c>
    </row>
    <row r="893" spans="17:26">
      <c r="R893" s="7" t="s">
        <v>298</v>
      </c>
    </row>
    <row r="894" spans="17:26">
      <c r="R894" t="s">
        <v>299</v>
      </c>
      <c r="V894" s="8" t="s">
        <v>300</v>
      </c>
      <c r="W894" s="9">
        <v>1</v>
      </c>
      <c r="X894" s="10">
        <f>W894*8/$T$891</f>
        <v>0.4</v>
      </c>
      <c r="Y894" s="12">
        <v>28.94</v>
      </c>
      <c r="Z894" s="12">
        <f>X894*Y894</f>
        <v>11.576000000000001</v>
      </c>
    </row>
    <row r="895" spans="17:26">
      <c r="R895" t="s">
        <v>302</v>
      </c>
      <c r="V895" s="8" t="s">
        <v>300</v>
      </c>
      <c r="W895" s="9">
        <v>0.5</v>
      </c>
      <c r="X895" s="10">
        <f>W895*8/$T$891</f>
        <v>0.2</v>
      </c>
      <c r="Y895" s="12">
        <v>20.51</v>
      </c>
      <c r="Z895" s="12">
        <f>X895*Y895</f>
        <v>4.1020000000000003</v>
      </c>
    </row>
    <row r="896" spans="17:26">
      <c r="Z896" s="6">
        <f>SUM(Z894:Z895)</f>
        <v>15.678000000000001</v>
      </c>
    </row>
    <row r="897" spans="17:26">
      <c r="R897" s="7" t="s">
        <v>327</v>
      </c>
    </row>
    <row r="898" spans="17:26">
      <c r="R898" t="s">
        <v>319</v>
      </c>
      <c r="V898" s="8" t="s">
        <v>320</v>
      </c>
      <c r="X898" s="10">
        <v>5</v>
      </c>
      <c r="Y898" s="12">
        <f>Z896</f>
        <v>15.678000000000001</v>
      </c>
      <c r="Z898" s="12">
        <f>X898%*Y898</f>
        <v>0.78390000000000004</v>
      </c>
    </row>
    <row r="899" spans="17:26">
      <c r="Q899" s="14"/>
      <c r="R899" s="14"/>
      <c r="S899" s="14"/>
      <c r="T899" s="14"/>
      <c r="U899" s="14"/>
      <c r="V899" s="14"/>
      <c r="W899" s="14"/>
      <c r="X899" s="14"/>
      <c r="Y899" s="14"/>
      <c r="Z899" s="16">
        <f>SUM(Z898:Z898)</f>
        <v>0.78390000000000004</v>
      </c>
    </row>
    <row r="901" spans="17:26">
      <c r="Q901" s="2" t="s">
        <v>343</v>
      </c>
      <c r="R901" s="2"/>
      <c r="S901" s="2" t="s">
        <v>1312</v>
      </c>
      <c r="T901" s="2"/>
      <c r="U901" s="2"/>
      <c r="V901" s="2"/>
      <c r="W901" s="2"/>
      <c r="X901" s="2"/>
      <c r="Y901" s="2"/>
    </row>
    <row r="902" spans="17:26">
      <c r="Q902" s="2" t="s">
        <v>287</v>
      </c>
      <c r="R902" s="2" t="s">
        <v>335</v>
      </c>
      <c r="S902" s="4" t="s">
        <v>289</v>
      </c>
      <c r="T902" s="5">
        <v>20</v>
      </c>
      <c r="U902" s="4" t="s">
        <v>290</v>
      </c>
      <c r="V902" s="5">
        <f>T902</f>
        <v>20</v>
      </c>
      <c r="W902" s="2" t="s">
        <v>291</v>
      </c>
      <c r="Y902" s="4" t="s">
        <v>158</v>
      </c>
      <c r="Z902" s="6">
        <f>Z907+Z910</f>
        <v>16.4619</v>
      </c>
    </row>
    <row r="903" spans="17:26">
      <c r="Q903" s="2" t="s">
        <v>292</v>
      </c>
      <c r="R903" s="2" t="s">
        <v>293</v>
      </c>
      <c r="V903" s="4" t="s">
        <v>127</v>
      </c>
      <c r="W903" s="4" t="s">
        <v>294</v>
      </c>
      <c r="X903" s="4" t="s">
        <v>295</v>
      </c>
      <c r="Y903" s="4" t="s">
        <v>296</v>
      </c>
      <c r="Z903" s="4" t="s">
        <v>297</v>
      </c>
    </row>
    <row r="904" spans="17:26">
      <c r="R904" s="7" t="s">
        <v>298</v>
      </c>
    </row>
    <row r="905" spans="17:26">
      <c r="R905" t="s">
        <v>299</v>
      </c>
      <c r="V905" s="8" t="s">
        <v>300</v>
      </c>
      <c r="W905" s="9">
        <v>1</v>
      </c>
      <c r="X905" s="10">
        <f>W905*8/$T$902</f>
        <v>0.4</v>
      </c>
      <c r="Y905" s="12">
        <v>28.94</v>
      </c>
      <c r="Z905" s="12">
        <f>X905*Y905</f>
        <v>11.576000000000001</v>
      </c>
    </row>
    <row r="906" spans="17:26">
      <c r="R906" t="s">
        <v>302</v>
      </c>
      <c r="V906" s="8" t="s">
        <v>300</v>
      </c>
      <c r="W906" s="9">
        <v>0.5</v>
      </c>
      <c r="X906" s="10">
        <f>W906*8/$T$902</f>
        <v>0.2</v>
      </c>
      <c r="Y906" s="12">
        <v>20.51</v>
      </c>
      <c r="Z906" s="12">
        <f>X906*Y906</f>
        <v>4.1020000000000003</v>
      </c>
    </row>
    <row r="907" spans="17:26">
      <c r="Z907" s="6">
        <f>SUM(Z905:Z906)</f>
        <v>15.678000000000001</v>
      </c>
    </row>
    <row r="908" spans="17:26">
      <c r="R908" s="7" t="s">
        <v>327</v>
      </c>
    </row>
    <row r="909" spans="17:26">
      <c r="R909" t="s">
        <v>319</v>
      </c>
      <c r="V909" s="8" t="s">
        <v>320</v>
      </c>
      <c r="X909" s="10">
        <v>5</v>
      </c>
      <c r="Y909" s="12">
        <f>Z907</f>
        <v>15.678000000000001</v>
      </c>
      <c r="Z909" s="12">
        <f>X909%*Y909</f>
        <v>0.78390000000000004</v>
      </c>
    </row>
    <row r="910" spans="17:26">
      <c r="Q910" s="14"/>
      <c r="R910" s="14"/>
      <c r="S910" s="14"/>
      <c r="T910" s="14"/>
      <c r="U910" s="14"/>
      <c r="V910" s="14"/>
      <c r="W910" s="14"/>
      <c r="X910" s="14"/>
      <c r="Y910" s="14"/>
      <c r="Z910" s="16">
        <f>SUM(Z909:Z909)</f>
        <v>0.78390000000000004</v>
      </c>
    </row>
    <row r="912" spans="17:26">
      <c r="Q912" s="2" t="s">
        <v>343</v>
      </c>
      <c r="R912" s="2"/>
      <c r="S912" s="2" t="s">
        <v>1313</v>
      </c>
      <c r="T912" s="2"/>
      <c r="U912" s="2"/>
      <c r="V912" s="2"/>
      <c r="W912" s="2"/>
      <c r="X912" s="2"/>
      <c r="Y912" s="2"/>
    </row>
    <row r="913" spans="17:26">
      <c r="Q913" s="2" t="s">
        <v>287</v>
      </c>
      <c r="R913" s="2" t="s">
        <v>425</v>
      </c>
      <c r="S913" s="4" t="s">
        <v>289</v>
      </c>
      <c r="T913" s="5">
        <v>75</v>
      </c>
      <c r="U913" s="4" t="s">
        <v>290</v>
      </c>
      <c r="V913" s="5">
        <f>T913</f>
        <v>75</v>
      </c>
      <c r="W913" s="2" t="s">
        <v>291</v>
      </c>
      <c r="Y913" s="4" t="s">
        <v>212</v>
      </c>
      <c r="Z913" s="6">
        <f>Z918+Z921+Z925</f>
        <v>31.981273333333338</v>
      </c>
    </row>
    <row r="914" spans="17:26">
      <c r="Q914" s="2" t="s">
        <v>292</v>
      </c>
      <c r="R914" s="2" t="s">
        <v>293</v>
      </c>
      <c r="V914" s="4" t="s">
        <v>127</v>
      </c>
      <c r="W914" s="4" t="s">
        <v>294</v>
      </c>
      <c r="X914" s="4" t="s">
        <v>295</v>
      </c>
      <c r="Y914" s="4" t="s">
        <v>296</v>
      </c>
      <c r="Z914" s="4" t="s">
        <v>297</v>
      </c>
    </row>
    <row r="915" spans="17:26">
      <c r="R915" s="7" t="s">
        <v>298</v>
      </c>
    </row>
    <row r="916" spans="17:26">
      <c r="R916" t="s">
        <v>1314</v>
      </c>
      <c r="V916" s="8" t="s">
        <v>300</v>
      </c>
      <c r="W916" s="9">
        <v>1</v>
      </c>
      <c r="X916" s="10">
        <f>W916*8/$T$913</f>
        <v>0.10666666666666667</v>
      </c>
      <c r="Y916" s="12">
        <v>29.44</v>
      </c>
      <c r="Z916" s="12">
        <f>X916*Y916</f>
        <v>3.1402666666666672</v>
      </c>
    </row>
    <row r="917" spans="17:26">
      <c r="R917" t="s">
        <v>302</v>
      </c>
      <c r="V917" s="8" t="s">
        <v>300</v>
      </c>
      <c r="W917" s="9">
        <v>0.5</v>
      </c>
      <c r="X917" s="10">
        <f>W917*8/$T$913</f>
        <v>5.3333333333333337E-2</v>
      </c>
      <c r="Y917" s="12">
        <v>20.51</v>
      </c>
      <c r="Z917" s="12">
        <f>X917*Y917</f>
        <v>1.0938666666666668</v>
      </c>
    </row>
    <row r="918" spans="17:26">
      <c r="Z918" s="6">
        <f>SUM(Z916:Z917)</f>
        <v>4.2341333333333342</v>
      </c>
    </row>
    <row r="919" spans="17:26">
      <c r="R919" s="7" t="s">
        <v>303</v>
      </c>
    </row>
    <row r="920" spans="17:26">
      <c r="R920" t="s">
        <v>1315</v>
      </c>
      <c r="V920" s="8" t="s">
        <v>349</v>
      </c>
      <c r="X920" s="10">
        <v>0.15</v>
      </c>
      <c r="Y920" s="12">
        <v>14.83</v>
      </c>
      <c r="Z920" s="12">
        <f>X920*Y920</f>
        <v>2.2244999999999999</v>
      </c>
    </row>
    <row r="921" spans="17:26">
      <c r="V921" s="8"/>
      <c r="Z921" s="6">
        <f>SUM(Z920:Z920)</f>
        <v>2.2244999999999999</v>
      </c>
    </row>
    <row r="922" spans="17:26">
      <c r="R922" s="7" t="s">
        <v>327</v>
      </c>
    </row>
    <row r="923" spans="17:26">
      <c r="R923" t="s">
        <v>319</v>
      </c>
      <c r="V923" s="8" t="s">
        <v>320</v>
      </c>
      <c r="X923" s="10">
        <v>5</v>
      </c>
      <c r="Y923" s="12">
        <f>Z918</f>
        <v>4.2341333333333342</v>
      </c>
      <c r="Z923" s="12">
        <f>X923%*Y923</f>
        <v>0.21170666666666671</v>
      </c>
    </row>
    <row r="924" spans="17:26">
      <c r="R924" t="s">
        <v>1316</v>
      </c>
      <c r="V924" s="8" t="s">
        <v>347</v>
      </c>
      <c r="W924" s="9">
        <v>1</v>
      </c>
      <c r="X924" s="10">
        <f>W924*8/$T$913</f>
        <v>0.10666666666666667</v>
      </c>
      <c r="Y924" s="12">
        <v>237.29</v>
      </c>
      <c r="Z924" s="12">
        <f>X924*Y924</f>
        <v>25.310933333333335</v>
      </c>
    </row>
    <row r="925" spans="17:26">
      <c r="Q925" s="14"/>
      <c r="R925" s="14"/>
      <c r="S925" s="14"/>
      <c r="T925" s="14"/>
      <c r="U925" s="14"/>
      <c r="V925" s="14"/>
      <c r="W925" s="14"/>
      <c r="X925" s="14"/>
      <c r="Y925" s="14"/>
      <c r="Z925" s="16">
        <f>SUM(Z923:Z924)</f>
        <v>25.522640000000003</v>
      </c>
    </row>
    <row r="927" spans="17:26">
      <c r="Q927" s="2" t="s">
        <v>343</v>
      </c>
      <c r="R927" s="2"/>
      <c r="S927" s="2" t="s">
        <v>1317</v>
      </c>
      <c r="T927" s="2"/>
      <c r="U927" s="2"/>
      <c r="V927" s="2"/>
      <c r="W927" s="2"/>
      <c r="X927" s="2"/>
      <c r="Y927" s="2"/>
    </row>
    <row r="928" spans="17:26">
      <c r="Q928" s="2" t="s">
        <v>287</v>
      </c>
      <c r="R928" s="2" t="s">
        <v>425</v>
      </c>
      <c r="S928" s="4" t="s">
        <v>289</v>
      </c>
      <c r="T928" s="5">
        <v>75</v>
      </c>
      <c r="U928" s="4" t="s">
        <v>290</v>
      </c>
      <c r="V928" s="5">
        <f>T928</f>
        <v>75</v>
      </c>
      <c r="W928" s="2" t="s">
        <v>291</v>
      </c>
      <c r="Y928" s="4" t="s">
        <v>212</v>
      </c>
      <c r="Z928" s="6">
        <f>Z933+Z936+Z940</f>
        <v>22.037806666666668</v>
      </c>
    </row>
    <row r="929" spans="17:26">
      <c r="Q929" s="2" t="s">
        <v>292</v>
      </c>
      <c r="R929" s="2" t="s">
        <v>293</v>
      </c>
      <c r="V929" s="4" t="s">
        <v>127</v>
      </c>
      <c r="W929" s="4" t="s">
        <v>294</v>
      </c>
      <c r="X929" s="4" t="s">
        <v>295</v>
      </c>
      <c r="Y929" s="4" t="s">
        <v>296</v>
      </c>
      <c r="Z929" s="4" t="s">
        <v>297</v>
      </c>
    </row>
    <row r="930" spans="17:26">
      <c r="R930" s="7" t="s">
        <v>298</v>
      </c>
    </row>
    <row r="931" spans="17:26">
      <c r="R931" t="s">
        <v>1314</v>
      </c>
      <c r="V931" s="8" t="s">
        <v>300</v>
      </c>
      <c r="W931" s="9">
        <v>1</v>
      </c>
      <c r="X931" s="10">
        <f>W931*8/$T$928</f>
        <v>0.10666666666666667</v>
      </c>
      <c r="Y931" s="12">
        <v>29.44</v>
      </c>
      <c r="Z931" s="12">
        <f>X931*Y931</f>
        <v>3.1402666666666672</v>
      </c>
    </row>
    <row r="932" spans="17:26">
      <c r="R932" t="s">
        <v>302</v>
      </c>
      <c r="V932" s="8" t="s">
        <v>300</v>
      </c>
      <c r="W932" s="9">
        <v>0.5</v>
      </c>
      <c r="X932" s="10">
        <f>W932*8/$T$928</f>
        <v>5.3333333333333337E-2</v>
      </c>
      <c r="Y932" s="12">
        <v>20.51</v>
      </c>
      <c r="Z932" s="12">
        <f>X932*Y932</f>
        <v>1.0938666666666668</v>
      </c>
    </row>
    <row r="933" spans="17:26">
      <c r="Z933" s="6">
        <f>SUM(Z931:Z932)</f>
        <v>4.2341333333333342</v>
      </c>
    </row>
    <row r="934" spans="17:26">
      <c r="R934" s="7" t="s">
        <v>303</v>
      </c>
    </row>
    <row r="935" spans="17:26">
      <c r="R935" t="s">
        <v>1315</v>
      </c>
      <c r="V935" s="8" t="s">
        <v>349</v>
      </c>
      <c r="X935" s="10">
        <v>0.15</v>
      </c>
      <c r="Y935" s="12">
        <v>14.83</v>
      </c>
      <c r="Z935" s="12">
        <f>X935*Y935</f>
        <v>2.2244999999999999</v>
      </c>
    </row>
    <row r="936" spans="17:26">
      <c r="V936" s="8"/>
      <c r="Z936" s="6">
        <f>SUM(Z935:Z935)</f>
        <v>2.2244999999999999</v>
      </c>
    </row>
    <row r="937" spans="17:26">
      <c r="R937" s="7" t="s">
        <v>327</v>
      </c>
    </row>
    <row r="938" spans="17:26">
      <c r="R938" t="s">
        <v>319</v>
      </c>
      <c r="V938" s="8" t="s">
        <v>320</v>
      </c>
      <c r="X938" s="10">
        <v>5</v>
      </c>
      <c r="Y938" s="12">
        <f>Z933</f>
        <v>4.2341333333333342</v>
      </c>
      <c r="Z938" s="12">
        <f>X938%*Y938</f>
        <v>0.21170666666666671</v>
      </c>
    </row>
    <row r="939" spans="17:26">
      <c r="R939" t="s">
        <v>1318</v>
      </c>
      <c r="V939" s="8" t="s">
        <v>347</v>
      </c>
      <c r="W939" s="9">
        <v>1</v>
      </c>
      <c r="X939" s="10">
        <f>W939*8/$T$928</f>
        <v>0.10666666666666667</v>
      </c>
      <c r="Y939" s="12">
        <v>144.07</v>
      </c>
      <c r="Z939" s="12">
        <f>X939*Y939</f>
        <v>15.367466666666667</v>
      </c>
    </row>
    <row r="940" spans="17:26">
      <c r="Q940" s="14"/>
      <c r="R940" s="14"/>
      <c r="S940" s="14"/>
      <c r="T940" s="14"/>
      <c r="U940" s="14"/>
      <c r="V940" s="14"/>
      <c r="W940" s="14"/>
      <c r="X940" s="14"/>
      <c r="Y940" s="14"/>
      <c r="Z940" s="16">
        <f>SUM(Z938:Z939)</f>
        <v>15.579173333333333</v>
      </c>
    </row>
    <row r="942" spans="17:26">
      <c r="Q942" s="2" t="s">
        <v>343</v>
      </c>
      <c r="R942" s="2"/>
      <c r="S942" s="2" t="s">
        <v>1319</v>
      </c>
      <c r="T942" s="2"/>
      <c r="U942" s="2"/>
      <c r="V942" s="2"/>
      <c r="W942" s="2"/>
      <c r="X942" s="2"/>
      <c r="Y942" s="2"/>
    </row>
    <row r="943" spans="17:26">
      <c r="Q943" s="2" t="s">
        <v>287</v>
      </c>
      <c r="R943" s="2" t="s">
        <v>425</v>
      </c>
      <c r="S943" s="4" t="s">
        <v>289</v>
      </c>
      <c r="T943" s="5">
        <v>170</v>
      </c>
      <c r="U943" s="4" t="s">
        <v>290</v>
      </c>
      <c r="V943" s="5">
        <f>T943</f>
        <v>170</v>
      </c>
      <c r="W943" s="2" t="s">
        <v>291</v>
      </c>
      <c r="Y943" s="4" t="s">
        <v>212</v>
      </c>
      <c r="Z943" s="6">
        <f>Z948+Z951+Z955</f>
        <v>11.027482352941176</v>
      </c>
    </row>
    <row r="944" spans="17:26">
      <c r="Q944" s="2" t="s">
        <v>292</v>
      </c>
      <c r="R944" s="2" t="s">
        <v>293</v>
      </c>
      <c r="V944" s="4" t="s">
        <v>127</v>
      </c>
      <c r="W944" s="4" t="s">
        <v>294</v>
      </c>
      <c r="X944" s="4" t="s">
        <v>295</v>
      </c>
      <c r="Y944" s="4" t="s">
        <v>296</v>
      </c>
      <c r="Z944" s="4" t="s">
        <v>297</v>
      </c>
    </row>
    <row r="945" spans="17:26">
      <c r="R945" s="7" t="s">
        <v>298</v>
      </c>
    </row>
    <row r="946" spans="17:26">
      <c r="R946" t="s">
        <v>1314</v>
      </c>
      <c r="V946" s="8" t="s">
        <v>300</v>
      </c>
      <c r="W946" s="9">
        <v>1</v>
      </c>
      <c r="X946" s="10">
        <f>W946*8/$T$943</f>
        <v>4.7058823529411764E-2</v>
      </c>
      <c r="Y946" s="12">
        <v>29.44</v>
      </c>
      <c r="Z946" s="12">
        <f>X946*Y946</f>
        <v>1.3854117647058823</v>
      </c>
    </row>
    <row r="947" spans="17:26">
      <c r="R947" t="s">
        <v>302</v>
      </c>
      <c r="V947" s="8" t="s">
        <v>300</v>
      </c>
      <c r="W947" s="9">
        <v>1</v>
      </c>
      <c r="X947" s="10">
        <f>W947*8/$T$943</f>
        <v>4.7058823529411764E-2</v>
      </c>
      <c r="Y947" s="12">
        <v>20.51</v>
      </c>
      <c r="Z947" s="12">
        <f>X947*Y947</f>
        <v>0.9651764705882353</v>
      </c>
    </row>
    <row r="948" spans="17:26">
      <c r="Z948" s="6">
        <f>SUM(Z946:Z947)</f>
        <v>2.3505882352941176</v>
      </c>
    </row>
    <row r="949" spans="17:26">
      <c r="R949" s="7" t="s">
        <v>303</v>
      </c>
    </row>
    <row r="950" spans="17:26">
      <c r="R950" t="s">
        <v>1315</v>
      </c>
      <c r="V950" s="8" t="s">
        <v>349</v>
      </c>
      <c r="X950" s="10">
        <v>0.12</v>
      </c>
      <c r="Y950" s="12">
        <v>14.83</v>
      </c>
      <c r="Z950" s="12">
        <f>X950*Y950</f>
        <v>1.7795999999999998</v>
      </c>
    </row>
    <row r="951" spans="17:26">
      <c r="V951" s="8"/>
      <c r="Z951" s="6">
        <f>SUM(Z950:Z950)</f>
        <v>1.7795999999999998</v>
      </c>
    </row>
    <row r="952" spans="17:26">
      <c r="R952" s="7" t="s">
        <v>327</v>
      </c>
    </row>
    <row r="953" spans="17:26">
      <c r="R953" t="s">
        <v>319</v>
      </c>
      <c r="V953" s="8" t="s">
        <v>320</v>
      </c>
      <c r="X953" s="10">
        <v>5</v>
      </c>
      <c r="Y953" s="12">
        <f>Z948</f>
        <v>2.3505882352941176</v>
      </c>
      <c r="Z953" s="12">
        <f>X953%*Y953</f>
        <v>0.11752941176470588</v>
      </c>
    </row>
    <row r="954" spans="17:26">
      <c r="R954" t="s">
        <v>1318</v>
      </c>
      <c r="V954" s="8" t="s">
        <v>347</v>
      </c>
      <c r="W954" s="9">
        <v>1</v>
      </c>
      <c r="X954" s="10">
        <f>W954*8/$T$943</f>
        <v>4.7058823529411764E-2</v>
      </c>
      <c r="Y954" s="12">
        <v>144.07</v>
      </c>
      <c r="Z954" s="12">
        <f>X954*Y954</f>
        <v>6.7797647058823527</v>
      </c>
    </row>
    <row r="955" spans="17:26">
      <c r="Q955" s="14"/>
      <c r="R955" s="14"/>
      <c r="S955" s="14"/>
      <c r="T955" s="14"/>
      <c r="U955" s="14"/>
      <c r="V955" s="14"/>
      <c r="W955" s="14"/>
      <c r="X955" s="14"/>
      <c r="Y955" s="14"/>
      <c r="Z955" s="16">
        <f>SUM(Z953:Z954)</f>
        <v>6.8972941176470588</v>
      </c>
    </row>
    <row r="957" spans="17:26">
      <c r="Q957" s="2" t="s">
        <v>343</v>
      </c>
      <c r="R957" s="2"/>
      <c r="S957" s="2" t="s">
        <v>1320</v>
      </c>
      <c r="T957" s="2"/>
      <c r="U957" s="2"/>
      <c r="V957" s="2"/>
      <c r="W957" s="2"/>
      <c r="X957" s="2"/>
      <c r="Y957" s="2"/>
    </row>
    <row r="958" spans="17:26">
      <c r="Q958" s="2" t="s">
        <v>287</v>
      </c>
      <c r="R958" s="2" t="s">
        <v>425</v>
      </c>
      <c r="S958" s="4" t="s">
        <v>289</v>
      </c>
      <c r="T958" s="5">
        <v>60</v>
      </c>
      <c r="U958" s="4" t="s">
        <v>290</v>
      </c>
      <c r="V958" s="5">
        <f>T958</f>
        <v>60</v>
      </c>
      <c r="W958" s="2" t="s">
        <v>291</v>
      </c>
      <c r="Y958" s="4" t="s">
        <v>212</v>
      </c>
      <c r="Z958" s="6">
        <f>Z963+Z966+Z971</f>
        <v>35.403300000000002</v>
      </c>
    </row>
    <row r="959" spans="17:26">
      <c r="Q959" s="2" t="s">
        <v>292</v>
      </c>
      <c r="R959" s="2" t="s">
        <v>293</v>
      </c>
      <c r="V959" s="4" t="s">
        <v>127</v>
      </c>
      <c r="W959" s="4" t="s">
        <v>294</v>
      </c>
      <c r="X959" s="4" t="s">
        <v>295</v>
      </c>
      <c r="Y959" s="4" t="s">
        <v>296</v>
      </c>
      <c r="Z959" s="4" t="s">
        <v>297</v>
      </c>
    </row>
    <row r="960" spans="17:26">
      <c r="R960" s="7" t="s">
        <v>298</v>
      </c>
    </row>
    <row r="961" spans="17:26">
      <c r="R961" t="s">
        <v>1314</v>
      </c>
      <c r="V961" s="8" t="s">
        <v>300</v>
      </c>
      <c r="W961" s="9">
        <v>1</v>
      </c>
      <c r="X961" s="10">
        <f>W961*8/$T$958</f>
        <v>0.13333333333333333</v>
      </c>
      <c r="Y961" s="12">
        <v>29.44</v>
      </c>
      <c r="Z961" s="12">
        <f>X961*Y961</f>
        <v>3.9253333333333336</v>
      </c>
    </row>
    <row r="962" spans="17:26">
      <c r="R962" t="s">
        <v>302</v>
      </c>
      <c r="V962" s="8" t="s">
        <v>300</v>
      </c>
      <c r="W962" s="9">
        <v>0.5</v>
      </c>
      <c r="X962" s="10">
        <f>W962*8/$T$958</f>
        <v>6.6666666666666666E-2</v>
      </c>
      <c r="Y962" s="12">
        <v>20.51</v>
      </c>
      <c r="Z962" s="12">
        <f>X962*Y962</f>
        <v>1.3673333333333335</v>
      </c>
    </row>
    <row r="963" spans="17:26">
      <c r="Z963" s="6">
        <f>SUM(Z961:Z962)</f>
        <v>5.2926666666666673</v>
      </c>
    </row>
    <row r="964" spans="17:26">
      <c r="R964" s="7" t="s">
        <v>303</v>
      </c>
    </row>
    <row r="965" spans="17:26">
      <c r="R965" t="s">
        <v>1315</v>
      </c>
      <c r="V965" s="8" t="s">
        <v>349</v>
      </c>
      <c r="X965" s="10">
        <v>0.3</v>
      </c>
      <c r="Y965" s="12">
        <v>14.83</v>
      </c>
      <c r="Z965" s="12">
        <f>X965*Y965</f>
        <v>4.4489999999999998</v>
      </c>
    </row>
    <row r="966" spans="17:26">
      <c r="V966" s="8"/>
      <c r="Z966" s="6">
        <f>SUM(Z965:Z965)</f>
        <v>4.4489999999999998</v>
      </c>
    </row>
    <row r="967" spans="17:26">
      <c r="R967" s="7" t="s">
        <v>327</v>
      </c>
    </row>
    <row r="968" spans="17:26">
      <c r="R968" t="s">
        <v>319</v>
      </c>
      <c r="V968" s="8" t="s">
        <v>320</v>
      </c>
      <c r="X968" s="10">
        <v>5</v>
      </c>
      <c r="Y968" s="12">
        <f>Z963</f>
        <v>5.2926666666666673</v>
      </c>
      <c r="Z968" s="12">
        <f>X968%*Y968</f>
        <v>0.26463333333333339</v>
      </c>
    </row>
    <row r="969" spans="17:26">
      <c r="R969" t="s">
        <v>1316</v>
      </c>
      <c r="V969" s="8" t="s">
        <v>347</v>
      </c>
      <c r="W969" s="9">
        <v>0.25</v>
      </c>
      <c r="X969" s="10">
        <f>W969*8/$T$958</f>
        <v>3.3333333333333333E-2</v>
      </c>
      <c r="Y969" s="12">
        <v>237.29</v>
      </c>
      <c r="Z969" s="12">
        <f>X969*Y969</f>
        <v>7.9096666666666664</v>
      </c>
    </row>
    <row r="970" spans="17:26">
      <c r="R970" t="s">
        <v>1321</v>
      </c>
      <c r="V970" s="8" t="s">
        <v>347</v>
      </c>
      <c r="W970" s="9">
        <v>0.5</v>
      </c>
      <c r="X970" s="10">
        <f>W970*8/$T$958</f>
        <v>6.6666666666666666E-2</v>
      </c>
      <c r="Y970" s="12">
        <v>262.31</v>
      </c>
      <c r="Z970" s="12">
        <f>X970*Y970</f>
        <v>17.487333333333332</v>
      </c>
    </row>
    <row r="971" spans="17:26">
      <c r="Q971" s="14"/>
      <c r="R971" s="14"/>
      <c r="S971" s="14"/>
      <c r="T971" s="14"/>
      <c r="U971" s="14"/>
      <c r="V971" s="14"/>
      <c r="W971" s="14"/>
      <c r="X971" s="14"/>
      <c r="Y971" s="14"/>
      <c r="Z971" s="16">
        <f>SUM(Z968:Z970)</f>
        <v>25.661633333333334</v>
      </c>
    </row>
    <row r="973" spans="17:26">
      <c r="Q973" s="2" t="s">
        <v>343</v>
      </c>
      <c r="R973" s="2"/>
      <c r="S973" s="2" t="s">
        <v>1322</v>
      </c>
      <c r="T973" s="2"/>
      <c r="U973" s="2"/>
      <c r="V973" s="2"/>
      <c r="W973" s="2"/>
      <c r="X973" s="2"/>
      <c r="Y973" s="2"/>
    </row>
    <row r="974" spans="17:26">
      <c r="Q974" s="2" t="s">
        <v>287</v>
      </c>
      <c r="R974" s="2" t="s">
        <v>425</v>
      </c>
      <c r="S974" s="4" t="s">
        <v>289</v>
      </c>
      <c r="T974" s="5">
        <v>120</v>
      </c>
      <c r="U974" s="4" t="s">
        <v>290</v>
      </c>
      <c r="V974" s="5">
        <f>T974</f>
        <v>120</v>
      </c>
      <c r="W974" s="2" t="s">
        <v>291</v>
      </c>
      <c r="Y974" s="4" t="s">
        <v>212</v>
      </c>
      <c r="Z974" s="6">
        <f>Z979+Z982+Z986</f>
        <v>22.644816666666664</v>
      </c>
    </row>
    <row r="975" spans="17:26">
      <c r="Q975" s="2" t="s">
        <v>292</v>
      </c>
      <c r="R975" s="2" t="s">
        <v>293</v>
      </c>
      <c r="V975" s="4" t="s">
        <v>127</v>
      </c>
      <c r="W975" s="4" t="s">
        <v>294</v>
      </c>
      <c r="X975" s="4" t="s">
        <v>295</v>
      </c>
      <c r="Y975" s="4" t="s">
        <v>296</v>
      </c>
      <c r="Z975" s="4" t="s">
        <v>297</v>
      </c>
    </row>
    <row r="976" spans="17:26">
      <c r="R976" s="7" t="s">
        <v>298</v>
      </c>
    </row>
    <row r="977" spans="17:26">
      <c r="R977" t="s">
        <v>1314</v>
      </c>
      <c r="V977" s="8" t="s">
        <v>300</v>
      </c>
      <c r="W977" s="9">
        <v>1</v>
      </c>
      <c r="X977" s="10">
        <f>W977*8/$T$974</f>
        <v>6.6666666666666666E-2</v>
      </c>
      <c r="Y977" s="12">
        <v>29.44</v>
      </c>
      <c r="Z977" s="12">
        <f>X977*Y977</f>
        <v>1.9626666666666668</v>
      </c>
    </row>
    <row r="978" spans="17:26">
      <c r="R978" t="s">
        <v>302</v>
      </c>
      <c r="V978" s="8" t="s">
        <v>300</v>
      </c>
      <c r="W978" s="9">
        <v>0.5</v>
      </c>
      <c r="X978" s="10">
        <f>W978*8/$T$974</f>
        <v>3.3333333333333333E-2</v>
      </c>
      <c r="Y978" s="12">
        <v>20.51</v>
      </c>
      <c r="Z978" s="12">
        <f>X978*Y978</f>
        <v>0.68366666666666676</v>
      </c>
    </row>
    <row r="979" spans="17:26">
      <c r="Z979" s="6">
        <f>SUM(Z977:Z978)</f>
        <v>2.6463333333333336</v>
      </c>
    </row>
    <row r="980" spans="17:26">
      <c r="R980" s="7" t="s">
        <v>303</v>
      </c>
    </row>
    <row r="981" spans="17:26">
      <c r="R981" t="s">
        <v>1315</v>
      </c>
      <c r="V981" s="8" t="s">
        <v>349</v>
      </c>
      <c r="X981" s="10">
        <v>0.75</v>
      </c>
      <c r="Y981" s="12">
        <v>14.83</v>
      </c>
      <c r="Z981" s="12">
        <f>X981*Y981</f>
        <v>11.1225</v>
      </c>
    </row>
    <row r="982" spans="17:26">
      <c r="V982" s="8"/>
      <c r="Z982" s="6">
        <f>SUM(Z981:Z981)</f>
        <v>11.1225</v>
      </c>
    </row>
    <row r="983" spans="17:26">
      <c r="R983" s="7" t="s">
        <v>327</v>
      </c>
    </row>
    <row r="984" spans="17:26">
      <c r="R984" t="s">
        <v>319</v>
      </c>
      <c r="V984" s="8" t="s">
        <v>320</v>
      </c>
      <c r="X984" s="10">
        <v>5</v>
      </c>
      <c r="Y984" s="12">
        <f>Z979</f>
        <v>2.6463333333333336</v>
      </c>
      <c r="Z984" s="12">
        <f>X984%*Y984</f>
        <v>0.13231666666666669</v>
      </c>
    </row>
    <row r="985" spans="17:26">
      <c r="R985" t="s">
        <v>1321</v>
      </c>
      <c r="V985" s="8" t="s">
        <v>347</v>
      </c>
      <c r="W985" s="9">
        <v>0.5</v>
      </c>
      <c r="X985" s="10">
        <f>W985*8/$T$974</f>
        <v>3.3333333333333333E-2</v>
      </c>
      <c r="Y985" s="12">
        <v>262.31</v>
      </c>
      <c r="Z985" s="12">
        <f>X985*Y985</f>
        <v>8.743666666666666</v>
      </c>
    </row>
    <row r="986" spans="17:26">
      <c r="Q986" s="14"/>
      <c r="R986" s="14"/>
      <c r="S986" s="14"/>
      <c r="T986" s="14"/>
      <c r="U986" s="14"/>
      <c r="V986" s="14"/>
      <c r="W986" s="14"/>
      <c r="X986" s="14"/>
      <c r="Y986" s="14"/>
      <c r="Z986" s="16">
        <f>SUM(Z984:Z985)</f>
        <v>8.8759833333333322</v>
      </c>
    </row>
    <row r="988" spans="17:26">
      <c r="Q988" s="2" t="s">
        <v>343</v>
      </c>
      <c r="R988" s="2"/>
      <c r="S988" s="2" t="s">
        <v>1323</v>
      </c>
      <c r="T988" s="2"/>
      <c r="U988" s="2"/>
      <c r="V988" s="2"/>
      <c r="W988" s="2"/>
      <c r="X988" s="2"/>
      <c r="Y988" s="2"/>
    </row>
    <row r="989" spans="17:26">
      <c r="Q989" s="2" t="s">
        <v>287</v>
      </c>
      <c r="R989" s="2" t="s">
        <v>425</v>
      </c>
      <c r="S989" s="4" t="s">
        <v>289</v>
      </c>
      <c r="T989" s="5">
        <v>120</v>
      </c>
      <c r="U989" s="4" t="s">
        <v>290</v>
      </c>
      <c r="V989" s="5">
        <f>T989</f>
        <v>120</v>
      </c>
      <c r="W989" s="2" t="s">
        <v>291</v>
      </c>
      <c r="Y989" s="4" t="s">
        <v>212</v>
      </c>
      <c r="Z989" s="6">
        <f>Z994+Z997+Z1001</f>
        <v>22.644816666666664</v>
      </c>
    </row>
    <row r="990" spans="17:26">
      <c r="Q990" s="2" t="s">
        <v>292</v>
      </c>
      <c r="R990" s="2" t="s">
        <v>293</v>
      </c>
      <c r="V990" s="4" t="s">
        <v>127</v>
      </c>
      <c r="W990" s="4" t="s">
        <v>294</v>
      </c>
      <c r="X990" s="4" t="s">
        <v>295</v>
      </c>
      <c r="Y990" s="4" t="s">
        <v>296</v>
      </c>
      <c r="Z990" s="4" t="s">
        <v>297</v>
      </c>
    </row>
    <row r="991" spans="17:26">
      <c r="R991" s="7" t="s">
        <v>298</v>
      </c>
    </row>
    <row r="992" spans="17:26">
      <c r="R992" t="s">
        <v>1314</v>
      </c>
      <c r="V992" s="8" t="s">
        <v>300</v>
      </c>
      <c r="W992" s="9">
        <v>1</v>
      </c>
      <c r="X992" s="10">
        <f>W992*8/$T$989</f>
        <v>6.6666666666666666E-2</v>
      </c>
      <c r="Y992" s="12">
        <v>29.44</v>
      </c>
      <c r="Z992" s="12">
        <f>X992*Y992</f>
        <v>1.9626666666666668</v>
      </c>
    </row>
    <row r="993" spans="17:26">
      <c r="R993" t="s">
        <v>302</v>
      </c>
      <c r="V993" s="8" t="s">
        <v>300</v>
      </c>
      <c r="W993" s="9">
        <v>0.5</v>
      </c>
      <c r="X993" s="10">
        <f>W993*8/$T$989</f>
        <v>3.3333333333333333E-2</v>
      </c>
      <c r="Y993" s="12">
        <v>20.51</v>
      </c>
      <c r="Z993" s="12">
        <f>X993*Y993</f>
        <v>0.68366666666666676</v>
      </c>
    </row>
    <row r="994" spans="17:26">
      <c r="Z994" s="6">
        <f>SUM(Z992:Z993)</f>
        <v>2.6463333333333336</v>
      </c>
    </row>
    <row r="995" spans="17:26">
      <c r="R995" s="7" t="s">
        <v>303</v>
      </c>
    </row>
    <row r="996" spans="17:26">
      <c r="R996" t="s">
        <v>1315</v>
      </c>
      <c r="V996" s="8" t="s">
        <v>349</v>
      </c>
      <c r="X996" s="10">
        <v>0.75</v>
      </c>
      <c r="Y996" s="12">
        <v>14.83</v>
      </c>
      <c r="Z996" s="12">
        <f>X996*Y996</f>
        <v>11.1225</v>
      </c>
    </row>
    <row r="997" spans="17:26">
      <c r="V997" s="8"/>
      <c r="Z997" s="6">
        <f>SUM(Z996:Z996)</f>
        <v>11.1225</v>
      </c>
    </row>
    <row r="998" spans="17:26">
      <c r="R998" s="7" t="s">
        <v>327</v>
      </c>
    </row>
    <row r="999" spans="17:26">
      <c r="R999" t="s">
        <v>319</v>
      </c>
      <c r="V999" s="8" t="s">
        <v>320</v>
      </c>
      <c r="X999" s="10">
        <v>5</v>
      </c>
      <c r="Y999" s="12">
        <f>Z994</f>
        <v>2.6463333333333336</v>
      </c>
      <c r="Z999" s="12">
        <f>X999%*Y999</f>
        <v>0.13231666666666669</v>
      </c>
    </row>
    <row r="1000" spans="17:26">
      <c r="R1000" t="s">
        <v>1321</v>
      </c>
      <c r="V1000" s="8" t="s">
        <v>347</v>
      </c>
      <c r="W1000" s="9">
        <v>0.5</v>
      </c>
      <c r="X1000" s="10">
        <f>W1000*8/$T$989</f>
        <v>3.3333333333333333E-2</v>
      </c>
      <c r="Y1000" s="12">
        <v>262.31</v>
      </c>
      <c r="Z1000" s="12">
        <f>X1000*Y1000</f>
        <v>8.743666666666666</v>
      </c>
    </row>
    <row r="1001" spans="17:26">
      <c r="Q1001" s="14"/>
      <c r="R1001" s="14"/>
      <c r="S1001" s="14"/>
      <c r="T1001" s="14"/>
      <c r="U1001" s="14"/>
      <c r="V1001" s="14"/>
      <c r="W1001" s="14"/>
      <c r="X1001" s="14"/>
      <c r="Y1001" s="14"/>
      <c r="Z1001" s="16">
        <f>SUM(Z999:Z1000)</f>
        <v>8.8759833333333322</v>
      </c>
    </row>
    <row r="1003" spans="17:26">
      <c r="Q1003" s="2" t="s">
        <v>343</v>
      </c>
      <c r="R1003" s="2"/>
      <c r="S1003" s="2" t="s">
        <v>1324</v>
      </c>
      <c r="T1003" s="2"/>
      <c r="U1003" s="2"/>
      <c r="V1003" s="2"/>
      <c r="W1003" s="2"/>
      <c r="X1003" s="2"/>
      <c r="Y1003" s="2"/>
    </row>
    <row r="1004" spans="17:26">
      <c r="Q1004" s="2" t="s">
        <v>287</v>
      </c>
      <c r="R1004" s="2" t="s">
        <v>425</v>
      </c>
      <c r="S1004" s="4" t="s">
        <v>289</v>
      </c>
      <c r="T1004" s="5">
        <v>170</v>
      </c>
      <c r="U1004" s="4" t="s">
        <v>290</v>
      </c>
      <c r="V1004" s="5">
        <f>T1004</f>
        <v>170</v>
      </c>
      <c r="W1004" s="2" t="s">
        <v>291</v>
      </c>
      <c r="Y1004" s="4" t="s">
        <v>212</v>
      </c>
      <c r="Z1004" s="6">
        <f>Z1009+Z1012+Z1018</f>
        <v>23.570241176470589</v>
      </c>
    </row>
    <row r="1005" spans="17:26">
      <c r="Q1005" s="2" t="s">
        <v>292</v>
      </c>
      <c r="R1005" s="2" t="s">
        <v>293</v>
      </c>
      <c r="V1005" s="4" t="s">
        <v>127</v>
      </c>
      <c r="W1005" s="4" t="s">
        <v>294</v>
      </c>
      <c r="X1005" s="4" t="s">
        <v>295</v>
      </c>
      <c r="Y1005" s="4" t="s">
        <v>296</v>
      </c>
      <c r="Z1005" s="4" t="s">
        <v>297</v>
      </c>
    </row>
    <row r="1006" spans="17:26">
      <c r="R1006" s="7" t="s">
        <v>298</v>
      </c>
    </row>
    <row r="1007" spans="17:26">
      <c r="R1007" t="s">
        <v>1314</v>
      </c>
      <c r="V1007" s="8" t="s">
        <v>300</v>
      </c>
      <c r="W1007" s="9">
        <v>2</v>
      </c>
      <c r="X1007" s="10">
        <f>W1007*8/$T$1004</f>
        <v>9.4117647058823528E-2</v>
      </c>
      <c r="Y1007" s="12">
        <v>29.44</v>
      </c>
      <c r="Z1007" s="12">
        <f>X1007*Y1007</f>
        <v>2.7708235294117647</v>
      </c>
    </row>
    <row r="1008" spans="17:26">
      <c r="R1008" t="s">
        <v>302</v>
      </c>
      <c r="V1008" s="8" t="s">
        <v>300</v>
      </c>
      <c r="W1008" s="9">
        <v>1</v>
      </c>
      <c r="X1008" s="10">
        <f>W1008*8/$T$1004</f>
        <v>4.7058823529411764E-2</v>
      </c>
      <c r="Y1008" s="12">
        <v>20.51</v>
      </c>
      <c r="Z1008" s="12">
        <f>X1008*Y1008</f>
        <v>0.9651764705882353</v>
      </c>
    </row>
    <row r="1009" spans="17:26">
      <c r="Z1009" s="6">
        <f>SUM(Z1007:Z1008)</f>
        <v>3.7359999999999998</v>
      </c>
    </row>
    <row r="1010" spans="17:26">
      <c r="R1010" s="7" t="s">
        <v>303</v>
      </c>
    </row>
    <row r="1011" spans="17:26">
      <c r="R1011" t="s">
        <v>1315</v>
      </c>
      <c r="V1011" s="8" t="s">
        <v>349</v>
      </c>
      <c r="X1011" s="10">
        <v>0.75</v>
      </c>
      <c r="Y1011" s="12">
        <v>14.83</v>
      </c>
      <c r="Z1011" s="12">
        <f>X1011*Y1011</f>
        <v>11.1225</v>
      </c>
    </row>
    <row r="1012" spans="17:26">
      <c r="V1012" s="8"/>
      <c r="Z1012" s="6">
        <f>SUM(Z1011:Z1011)</f>
        <v>11.1225</v>
      </c>
    </row>
    <row r="1013" spans="17:26">
      <c r="R1013" s="7" t="s">
        <v>327</v>
      </c>
    </row>
    <row r="1014" spans="17:26">
      <c r="R1014" t="s">
        <v>319</v>
      </c>
      <c r="V1014" s="8" t="s">
        <v>320</v>
      </c>
      <c r="X1014" s="10">
        <v>5</v>
      </c>
      <c r="Y1014" s="12">
        <f>Z1009</f>
        <v>3.7359999999999998</v>
      </c>
      <c r="Z1014" s="12">
        <f>X1014%*Y1014</f>
        <v>0.18679999999999999</v>
      </c>
    </row>
    <row r="1015" spans="17:26">
      <c r="R1015" t="s">
        <v>1325</v>
      </c>
      <c r="V1015" s="8" t="s">
        <v>347</v>
      </c>
      <c r="W1015" s="9">
        <v>1</v>
      </c>
      <c r="X1015" s="10">
        <f>W1015*8/$T$1004</f>
        <v>4.7058823529411764E-2</v>
      </c>
      <c r="Y1015" s="12">
        <v>25</v>
      </c>
      <c r="Z1015" s="12">
        <f>X1015*Y1015</f>
        <v>1.1764705882352942</v>
      </c>
    </row>
    <row r="1016" spans="17:26">
      <c r="R1016" t="s">
        <v>1321</v>
      </c>
      <c r="V1016" s="8" t="s">
        <v>347</v>
      </c>
      <c r="W1016" s="9">
        <v>0.5</v>
      </c>
      <c r="X1016" s="10">
        <f>W1016*8/$T$1004</f>
        <v>2.3529411764705882E-2</v>
      </c>
      <c r="Y1016" s="12">
        <v>262.31</v>
      </c>
      <c r="Z1016" s="12">
        <f>X1016*Y1016</f>
        <v>6.1719999999999997</v>
      </c>
    </row>
    <row r="1017" spans="17:26">
      <c r="R1017" t="s">
        <v>1326</v>
      </c>
      <c r="V1017" s="8" t="s">
        <v>347</v>
      </c>
      <c r="W1017" s="9">
        <v>1</v>
      </c>
      <c r="X1017" s="10">
        <f>W1017*8/$T$1004</f>
        <v>4.7058823529411764E-2</v>
      </c>
      <c r="Y1017" s="12">
        <v>25</v>
      </c>
      <c r="Z1017" s="12">
        <f>X1017*Y1017</f>
        <v>1.1764705882352942</v>
      </c>
    </row>
    <row r="1018" spans="17:26">
      <c r="Q1018" s="14"/>
      <c r="R1018" s="14"/>
      <c r="S1018" s="14"/>
      <c r="T1018" s="14"/>
      <c r="U1018" s="14"/>
      <c r="V1018" s="14"/>
      <c r="W1018" s="14"/>
      <c r="X1018" s="14"/>
      <c r="Y1018" s="14"/>
      <c r="Z1018" s="16">
        <f>SUM(Z1014:Z1017)</f>
        <v>8.7117411764705874</v>
      </c>
    </row>
    <row r="1020" spans="17:26">
      <c r="Q1020" s="2" t="s">
        <v>343</v>
      </c>
      <c r="R1020" s="2"/>
      <c r="S1020" s="2" t="s">
        <v>1327</v>
      </c>
      <c r="T1020" s="2"/>
      <c r="U1020" s="2"/>
      <c r="V1020" s="2"/>
      <c r="W1020" s="2"/>
      <c r="X1020" s="2"/>
      <c r="Y1020" s="2"/>
    </row>
    <row r="1021" spans="17:26">
      <c r="Q1021" s="2" t="s">
        <v>287</v>
      </c>
      <c r="R1021" s="2" t="s">
        <v>425</v>
      </c>
      <c r="S1021" s="4" t="s">
        <v>289</v>
      </c>
      <c r="T1021" s="5">
        <v>120</v>
      </c>
      <c r="U1021" s="4" t="s">
        <v>290</v>
      </c>
      <c r="V1021" s="5">
        <f>T1021</f>
        <v>120</v>
      </c>
      <c r="W1021" s="2" t="s">
        <v>291</v>
      </c>
      <c r="Y1021" s="4" t="s">
        <v>212</v>
      </c>
      <c r="Z1021" s="6">
        <f>Z1026+Z1029+Z1033</f>
        <v>32.106333333333332</v>
      </c>
    </row>
    <row r="1022" spans="17:26">
      <c r="Q1022" s="2" t="s">
        <v>292</v>
      </c>
      <c r="R1022" s="2" t="s">
        <v>293</v>
      </c>
      <c r="V1022" s="4" t="s">
        <v>127</v>
      </c>
      <c r="W1022" s="4" t="s">
        <v>294</v>
      </c>
      <c r="X1022" s="4" t="s">
        <v>295</v>
      </c>
      <c r="Y1022" s="4" t="s">
        <v>296</v>
      </c>
      <c r="Z1022" s="4" t="s">
        <v>297</v>
      </c>
    </row>
    <row r="1023" spans="17:26">
      <c r="R1023" s="7" t="s">
        <v>298</v>
      </c>
    </row>
    <row r="1024" spans="17:26">
      <c r="R1024" t="s">
        <v>1314</v>
      </c>
      <c r="V1024" s="8" t="s">
        <v>300</v>
      </c>
      <c r="W1024" s="9">
        <v>1</v>
      </c>
      <c r="X1024" s="10">
        <f>W1024*8/$T$1021</f>
        <v>6.6666666666666666E-2</v>
      </c>
      <c r="Y1024" s="12">
        <v>29.44</v>
      </c>
      <c r="Z1024" s="12">
        <f>X1024*Y1024</f>
        <v>1.9626666666666668</v>
      </c>
    </row>
    <row r="1025" spans="17:26">
      <c r="R1025" t="s">
        <v>302</v>
      </c>
      <c r="V1025" s="8" t="s">
        <v>300</v>
      </c>
      <c r="W1025" s="9">
        <v>1</v>
      </c>
      <c r="X1025" s="10">
        <f>W1025*8/$T$1021</f>
        <v>6.6666666666666666E-2</v>
      </c>
      <c r="Y1025" s="12">
        <v>20.51</v>
      </c>
      <c r="Z1025" s="12">
        <f>X1025*Y1025</f>
        <v>1.3673333333333335</v>
      </c>
    </row>
    <row r="1026" spans="17:26">
      <c r="Z1026" s="6">
        <f>SUM(Z1024:Z1025)</f>
        <v>3.33</v>
      </c>
    </row>
    <row r="1027" spans="17:26">
      <c r="R1027" s="7" t="s">
        <v>303</v>
      </c>
    </row>
    <row r="1028" spans="17:26">
      <c r="R1028" t="s">
        <v>1315</v>
      </c>
      <c r="V1028" s="8" t="s">
        <v>349</v>
      </c>
      <c r="X1028" s="10">
        <v>0.75</v>
      </c>
      <c r="Y1028" s="12">
        <v>14.83</v>
      </c>
      <c r="Z1028" s="12">
        <f>X1028*Y1028</f>
        <v>11.1225</v>
      </c>
    </row>
    <row r="1029" spans="17:26">
      <c r="V1029" s="8"/>
      <c r="Z1029" s="6">
        <f>SUM(Z1028:Z1028)</f>
        <v>11.1225</v>
      </c>
    </row>
    <row r="1030" spans="17:26">
      <c r="R1030" s="7" t="s">
        <v>327</v>
      </c>
    </row>
    <row r="1031" spans="17:26">
      <c r="R1031" t="s">
        <v>319</v>
      </c>
      <c r="V1031" s="8" t="s">
        <v>320</v>
      </c>
      <c r="X1031" s="10">
        <v>5</v>
      </c>
      <c r="Y1031" s="12">
        <f>Z1026</f>
        <v>3.33</v>
      </c>
      <c r="Z1031" s="12">
        <f>X1031%*Y1031</f>
        <v>0.16650000000000001</v>
      </c>
    </row>
    <row r="1032" spans="17:26">
      <c r="R1032" t="s">
        <v>1321</v>
      </c>
      <c r="V1032" s="8" t="s">
        <v>347</v>
      </c>
      <c r="W1032" s="9">
        <v>1</v>
      </c>
      <c r="X1032" s="10">
        <f>W1032*8/$T$1021</f>
        <v>6.6666666666666666E-2</v>
      </c>
      <c r="Y1032" s="12">
        <v>262.31</v>
      </c>
      <c r="Z1032" s="12">
        <f>X1032*Y1032</f>
        <v>17.487333333333332</v>
      </c>
    </row>
    <row r="1033" spans="17:26">
      <c r="Q1033" s="14"/>
      <c r="R1033" s="14"/>
      <c r="S1033" s="14"/>
      <c r="T1033" s="14"/>
      <c r="U1033" s="14"/>
      <c r="V1033" s="14"/>
      <c r="W1033" s="14"/>
      <c r="X1033" s="14"/>
      <c r="Y1033" s="14"/>
      <c r="Z1033" s="16">
        <f>SUM(Z1031:Z1032)</f>
        <v>17.653833333333331</v>
      </c>
    </row>
    <row r="1035" spans="17:26">
      <c r="Q1035" s="2" t="s">
        <v>343</v>
      </c>
      <c r="R1035" s="2"/>
      <c r="S1035" s="2" t="s">
        <v>1328</v>
      </c>
      <c r="T1035" s="2"/>
      <c r="U1035" s="2"/>
      <c r="V1035" s="2"/>
      <c r="W1035" s="2"/>
      <c r="X1035" s="2"/>
      <c r="Y1035" s="2"/>
    </row>
    <row r="1036" spans="17:26">
      <c r="Q1036" s="2" t="s">
        <v>287</v>
      </c>
      <c r="R1036" s="2" t="s">
        <v>425</v>
      </c>
      <c r="S1036" s="4" t="s">
        <v>289</v>
      </c>
      <c r="T1036" s="5">
        <v>180</v>
      </c>
      <c r="U1036" s="4" t="s">
        <v>290</v>
      </c>
      <c r="V1036" s="5">
        <f>T1036</f>
        <v>180</v>
      </c>
      <c r="W1036" s="2" t="s">
        <v>291</v>
      </c>
      <c r="Y1036" s="4" t="s">
        <v>212</v>
      </c>
      <c r="Z1036" s="6">
        <f>Z1041+Z1044+Z1048</f>
        <v>7.7570555555555556</v>
      </c>
    </row>
    <row r="1037" spans="17:26">
      <c r="Q1037" s="2" t="s">
        <v>292</v>
      </c>
      <c r="R1037" s="2" t="s">
        <v>293</v>
      </c>
      <c r="V1037" s="4" t="s">
        <v>127</v>
      </c>
      <c r="W1037" s="4" t="s">
        <v>294</v>
      </c>
      <c r="X1037" s="4" t="s">
        <v>295</v>
      </c>
      <c r="Y1037" s="4" t="s">
        <v>296</v>
      </c>
      <c r="Z1037" s="4" t="s">
        <v>297</v>
      </c>
    </row>
    <row r="1038" spans="17:26">
      <c r="R1038" s="7" t="s">
        <v>298</v>
      </c>
    </row>
    <row r="1039" spans="17:26">
      <c r="R1039" t="s">
        <v>1314</v>
      </c>
      <c r="V1039" s="8" t="s">
        <v>300</v>
      </c>
      <c r="W1039" s="9">
        <v>1</v>
      </c>
      <c r="X1039" s="10">
        <f>W1039*8/$T$1036</f>
        <v>4.4444444444444446E-2</v>
      </c>
      <c r="Y1039" s="12">
        <v>29.44</v>
      </c>
      <c r="Z1039" s="12">
        <f>X1039*Y1039</f>
        <v>1.3084444444444445</v>
      </c>
    </row>
    <row r="1040" spans="17:26">
      <c r="R1040" t="s">
        <v>302</v>
      </c>
      <c r="V1040" s="8" t="s">
        <v>300</v>
      </c>
      <c r="W1040" s="9">
        <v>1</v>
      </c>
      <c r="X1040" s="10">
        <f>W1040*8/$T$1036</f>
        <v>4.4444444444444446E-2</v>
      </c>
      <c r="Y1040" s="12">
        <v>20.51</v>
      </c>
      <c r="Z1040" s="12">
        <f>X1040*Y1040</f>
        <v>0.91155555555555567</v>
      </c>
    </row>
    <row r="1041" spans="17:26">
      <c r="Z1041" s="6">
        <f>SUM(Z1039:Z1040)</f>
        <v>2.2200000000000002</v>
      </c>
    </row>
    <row r="1042" spans="17:26">
      <c r="R1042" s="7" t="s">
        <v>303</v>
      </c>
    </row>
    <row r="1043" spans="17:26">
      <c r="R1043" t="s">
        <v>1315</v>
      </c>
      <c r="V1043" s="8" t="s">
        <v>349</v>
      </c>
      <c r="X1043" s="10">
        <v>0.15</v>
      </c>
      <c r="Y1043" s="12">
        <v>14.83</v>
      </c>
      <c r="Z1043" s="12">
        <f>X1043*Y1043</f>
        <v>2.2244999999999999</v>
      </c>
    </row>
    <row r="1044" spans="17:26">
      <c r="V1044" s="8"/>
      <c r="Z1044" s="6">
        <f>SUM(Z1043:Z1043)</f>
        <v>2.2244999999999999</v>
      </c>
    </row>
    <row r="1045" spans="17:26">
      <c r="R1045" s="7" t="s">
        <v>327</v>
      </c>
    </row>
    <row r="1046" spans="17:26">
      <c r="R1046" t="s">
        <v>319</v>
      </c>
      <c r="V1046" s="8" t="s">
        <v>320</v>
      </c>
      <c r="X1046" s="10">
        <v>5</v>
      </c>
      <c r="Y1046" s="12">
        <f>Z1041</f>
        <v>2.2200000000000002</v>
      </c>
      <c r="Z1046" s="12">
        <f>X1046%*Y1046</f>
        <v>0.11100000000000002</v>
      </c>
    </row>
    <row r="1047" spans="17:26">
      <c r="R1047" t="s">
        <v>1318</v>
      </c>
      <c r="V1047" s="8" t="s">
        <v>347</v>
      </c>
      <c r="W1047" s="9">
        <v>0.5</v>
      </c>
      <c r="X1047" s="10">
        <f>W1047*8/$T$1036</f>
        <v>2.2222222222222223E-2</v>
      </c>
      <c r="Y1047" s="12">
        <v>144.07</v>
      </c>
      <c r="Z1047" s="12">
        <f>X1047*Y1047</f>
        <v>3.2015555555555557</v>
      </c>
    </row>
    <row r="1048" spans="17:26">
      <c r="Q1048" s="14"/>
      <c r="R1048" s="14"/>
      <c r="S1048" s="14"/>
      <c r="T1048" s="14"/>
      <c r="U1048" s="14"/>
      <c r="V1048" s="14"/>
      <c r="W1048" s="14"/>
      <c r="X1048" s="14"/>
      <c r="Y1048" s="14"/>
      <c r="Z1048" s="16">
        <f>SUM(Z1046:Z1047)</f>
        <v>3.3125555555555559</v>
      </c>
    </row>
    <row r="1050" spans="17:26">
      <c r="Q1050" s="2" t="s">
        <v>343</v>
      </c>
      <c r="R1050" s="2"/>
      <c r="S1050" s="2" t="s">
        <v>1329</v>
      </c>
      <c r="T1050" s="2"/>
      <c r="U1050" s="2"/>
      <c r="V1050" s="2"/>
      <c r="W1050" s="2"/>
      <c r="X1050" s="2"/>
      <c r="Y1050" s="2"/>
    </row>
    <row r="1051" spans="17:26">
      <c r="Q1051" s="2" t="s">
        <v>287</v>
      </c>
      <c r="R1051" s="2" t="s">
        <v>425</v>
      </c>
      <c r="S1051" s="4" t="s">
        <v>289</v>
      </c>
      <c r="T1051" s="5">
        <v>120</v>
      </c>
      <c r="U1051" s="4" t="s">
        <v>290</v>
      </c>
      <c r="V1051" s="5">
        <f>T1051</f>
        <v>120</v>
      </c>
      <c r="W1051" s="2" t="s">
        <v>291</v>
      </c>
      <c r="Y1051" s="4" t="s">
        <v>212</v>
      </c>
      <c r="Z1051" s="6">
        <f>Z1056+Z1059+Z1063</f>
        <v>18.990833333333335</v>
      </c>
    </row>
    <row r="1052" spans="17:26">
      <c r="Q1052" s="2" t="s">
        <v>292</v>
      </c>
      <c r="R1052" s="2" t="s">
        <v>293</v>
      </c>
      <c r="V1052" s="4" t="s">
        <v>127</v>
      </c>
      <c r="W1052" s="4" t="s">
        <v>294</v>
      </c>
      <c r="X1052" s="4" t="s">
        <v>295</v>
      </c>
      <c r="Y1052" s="4" t="s">
        <v>296</v>
      </c>
      <c r="Z1052" s="4" t="s">
        <v>297</v>
      </c>
    </row>
    <row r="1053" spans="17:26">
      <c r="R1053" s="7" t="s">
        <v>298</v>
      </c>
    </row>
    <row r="1054" spans="17:26">
      <c r="R1054" t="s">
        <v>1314</v>
      </c>
      <c r="V1054" s="8" t="s">
        <v>300</v>
      </c>
      <c r="W1054" s="9">
        <v>1</v>
      </c>
      <c r="X1054" s="10">
        <f>W1054*8/$T$1051</f>
        <v>6.6666666666666666E-2</v>
      </c>
      <c r="Y1054" s="12">
        <v>29.44</v>
      </c>
      <c r="Z1054" s="12">
        <f>X1054*Y1054</f>
        <v>1.9626666666666668</v>
      </c>
    </row>
    <row r="1055" spans="17:26">
      <c r="R1055" t="s">
        <v>302</v>
      </c>
      <c r="V1055" s="8" t="s">
        <v>300</v>
      </c>
      <c r="W1055" s="9">
        <v>1</v>
      </c>
      <c r="X1055" s="10">
        <f>W1055*8/$T$1051</f>
        <v>6.6666666666666666E-2</v>
      </c>
      <c r="Y1055" s="12">
        <v>20.51</v>
      </c>
      <c r="Z1055" s="12">
        <f>X1055*Y1055</f>
        <v>1.3673333333333335</v>
      </c>
    </row>
    <row r="1056" spans="17:26">
      <c r="Z1056" s="6">
        <f>SUM(Z1054:Z1055)</f>
        <v>3.33</v>
      </c>
    </row>
    <row r="1057" spans="17:26">
      <c r="R1057" s="7" t="s">
        <v>303</v>
      </c>
    </row>
    <row r="1058" spans="17:26">
      <c r="R1058" t="s">
        <v>1315</v>
      </c>
      <c r="V1058" s="8" t="s">
        <v>349</v>
      </c>
      <c r="X1058" s="10">
        <v>0.75</v>
      </c>
      <c r="Y1058" s="12">
        <v>14.83</v>
      </c>
      <c r="Z1058" s="12">
        <f>X1058*Y1058</f>
        <v>11.1225</v>
      </c>
    </row>
    <row r="1059" spans="17:26">
      <c r="V1059" s="8"/>
      <c r="Z1059" s="6">
        <f>SUM(Z1058:Z1058)</f>
        <v>11.1225</v>
      </c>
    </row>
    <row r="1060" spans="17:26">
      <c r="R1060" s="7" t="s">
        <v>327</v>
      </c>
    </row>
    <row r="1061" spans="17:26">
      <c r="R1061" t="s">
        <v>319</v>
      </c>
      <c r="V1061" s="8" t="s">
        <v>320</v>
      </c>
      <c r="X1061" s="10">
        <v>5</v>
      </c>
      <c r="Y1061" s="12">
        <f>Z1056</f>
        <v>3.33</v>
      </c>
      <c r="Z1061" s="12">
        <f>X1061%*Y1061</f>
        <v>0.16650000000000001</v>
      </c>
    </row>
    <row r="1062" spans="17:26">
      <c r="R1062" t="s">
        <v>1321</v>
      </c>
      <c r="V1062" s="8" t="s">
        <v>347</v>
      </c>
      <c r="W1062" s="9">
        <v>0.25</v>
      </c>
      <c r="X1062" s="10">
        <f>W1062*8/$T$1051</f>
        <v>1.6666666666666666E-2</v>
      </c>
      <c r="Y1062" s="12">
        <v>262.31</v>
      </c>
      <c r="Z1062" s="12">
        <f>X1062*Y1062</f>
        <v>4.371833333333333</v>
      </c>
    </row>
    <row r="1063" spans="17:26">
      <c r="Q1063" s="14"/>
      <c r="R1063" s="14"/>
      <c r="S1063" s="14"/>
      <c r="T1063" s="14"/>
      <c r="U1063" s="14"/>
      <c r="V1063" s="14"/>
      <c r="W1063" s="14"/>
      <c r="X1063" s="14"/>
      <c r="Y1063" s="14"/>
      <c r="Z1063" s="16">
        <f>SUM(Z1061:Z1062)</f>
        <v>4.5383333333333331</v>
      </c>
    </row>
    <row r="1065" spans="17:26">
      <c r="Q1065" s="2" t="s">
        <v>343</v>
      </c>
      <c r="R1065" s="2"/>
      <c r="S1065" s="2" t="s">
        <v>1330</v>
      </c>
      <c r="T1065" s="2"/>
      <c r="U1065" s="2"/>
      <c r="V1065" s="2"/>
      <c r="W1065" s="2"/>
      <c r="X1065" s="2"/>
      <c r="Y1065" s="2"/>
    </row>
    <row r="1066" spans="17:26">
      <c r="Q1066" s="2" t="s">
        <v>287</v>
      </c>
      <c r="R1066" s="2" t="s">
        <v>425</v>
      </c>
      <c r="S1066" s="4" t="s">
        <v>289</v>
      </c>
      <c r="T1066" s="5">
        <v>350</v>
      </c>
      <c r="U1066" s="4" t="s">
        <v>290</v>
      </c>
      <c r="V1066" s="5">
        <f>T1066</f>
        <v>350</v>
      </c>
      <c r="W1066" s="2" t="s">
        <v>291</v>
      </c>
      <c r="Y1066" s="4" t="s">
        <v>212</v>
      </c>
      <c r="Z1066" s="6">
        <f>Z1071+Z1074+Z1079</f>
        <v>8.990042857142857</v>
      </c>
    </row>
    <row r="1067" spans="17:26">
      <c r="Q1067" s="2" t="s">
        <v>292</v>
      </c>
      <c r="R1067" s="2" t="s">
        <v>293</v>
      </c>
      <c r="V1067" s="4" t="s">
        <v>127</v>
      </c>
      <c r="W1067" s="4" t="s">
        <v>294</v>
      </c>
      <c r="X1067" s="4" t="s">
        <v>295</v>
      </c>
      <c r="Y1067" s="4" t="s">
        <v>296</v>
      </c>
      <c r="Z1067" s="4" t="s">
        <v>297</v>
      </c>
    </row>
    <row r="1068" spans="17:26">
      <c r="R1068" s="7" t="s">
        <v>298</v>
      </c>
    </row>
    <row r="1069" spans="17:26">
      <c r="R1069" t="s">
        <v>1314</v>
      </c>
      <c r="V1069" s="8" t="s">
        <v>300</v>
      </c>
      <c r="W1069" s="9">
        <v>1</v>
      </c>
      <c r="X1069" s="10">
        <f>W1069*8/$T$1066</f>
        <v>2.2857142857142857E-2</v>
      </c>
      <c r="Y1069" s="12">
        <v>29.44</v>
      </c>
      <c r="Z1069" s="12">
        <f>X1069*Y1069</f>
        <v>0.6729142857142858</v>
      </c>
    </row>
    <row r="1070" spans="17:26">
      <c r="R1070" t="s">
        <v>302</v>
      </c>
      <c r="V1070" s="8" t="s">
        <v>300</v>
      </c>
      <c r="W1070" s="9">
        <v>1</v>
      </c>
      <c r="X1070" s="10">
        <f>W1070*8/$T$1066</f>
        <v>2.2857142857142857E-2</v>
      </c>
      <c r="Y1070" s="12">
        <v>20.51</v>
      </c>
      <c r="Z1070" s="12">
        <f>X1070*Y1070</f>
        <v>0.46880000000000005</v>
      </c>
    </row>
    <row r="1071" spans="17:26">
      <c r="Z1071" s="6">
        <f>SUM(Z1069:Z1070)</f>
        <v>1.1417142857142859</v>
      </c>
    </row>
    <row r="1072" spans="17:26">
      <c r="R1072" s="7" t="s">
        <v>303</v>
      </c>
    </row>
    <row r="1073" spans="17:26">
      <c r="R1073" t="s">
        <v>1315</v>
      </c>
      <c r="V1073" s="8" t="s">
        <v>349</v>
      </c>
      <c r="X1073" s="10">
        <v>0.15</v>
      </c>
      <c r="Y1073" s="12">
        <v>14.83</v>
      </c>
      <c r="Z1073" s="12">
        <f>X1073*Y1073</f>
        <v>2.2244999999999999</v>
      </c>
    </row>
    <row r="1074" spans="17:26">
      <c r="V1074" s="8"/>
      <c r="Z1074" s="6">
        <f>SUM(Z1073:Z1073)</f>
        <v>2.2244999999999999</v>
      </c>
    </row>
    <row r="1075" spans="17:26">
      <c r="R1075" s="7" t="s">
        <v>327</v>
      </c>
    </row>
    <row r="1076" spans="17:26">
      <c r="R1076" t="s">
        <v>319</v>
      </c>
      <c r="V1076" s="8" t="s">
        <v>320</v>
      </c>
      <c r="X1076" s="10">
        <v>5</v>
      </c>
      <c r="Y1076" s="12">
        <f>Z1071</f>
        <v>1.1417142857142859</v>
      </c>
      <c r="Z1076" s="12">
        <f>X1076%*Y1076</f>
        <v>5.7085714285714295E-2</v>
      </c>
    </row>
    <row r="1077" spans="17:26">
      <c r="R1077" t="s">
        <v>1316</v>
      </c>
      <c r="V1077" s="8" t="s">
        <v>347</v>
      </c>
      <c r="W1077" s="9">
        <v>0.75</v>
      </c>
      <c r="X1077" s="10">
        <f>W1077*8/$T$1066</f>
        <v>1.7142857142857144E-2</v>
      </c>
      <c r="Y1077" s="12">
        <v>237.29</v>
      </c>
      <c r="Z1077" s="12">
        <f>X1077*Y1077</f>
        <v>4.0678285714285716</v>
      </c>
    </row>
    <row r="1078" spans="17:26">
      <c r="R1078" t="s">
        <v>1321</v>
      </c>
      <c r="V1078" s="8" t="s">
        <v>347</v>
      </c>
      <c r="W1078" s="9">
        <v>0.25</v>
      </c>
      <c r="X1078" s="10">
        <f>W1078*8/$T$1066</f>
        <v>5.7142857142857143E-3</v>
      </c>
      <c r="Y1078" s="12">
        <v>262.31</v>
      </c>
      <c r="Z1078" s="12">
        <f>X1078*Y1078</f>
        <v>1.4989142857142856</v>
      </c>
    </row>
    <row r="1079" spans="17:26">
      <c r="Q1079" s="14"/>
      <c r="R1079" s="14"/>
      <c r="S1079" s="14"/>
      <c r="T1079" s="14"/>
      <c r="U1079" s="14"/>
      <c r="V1079" s="14"/>
      <c r="W1079" s="14"/>
      <c r="X1079" s="14"/>
      <c r="Y1079" s="14"/>
      <c r="Z1079" s="16">
        <f>SUM(Z1076:Z1078)</f>
        <v>5.6238285714285716</v>
      </c>
    </row>
    <row r="1081" spans="17:26">
      <c r="Q1081" s="2" t="s">
        <v>343</v>
      </c>
      <c r="R1081" s="2"/>
      <c r="S1081" s="2" t="s">
        <v>1331</v>
      </c>
      <c r="T1081" s="2"/>
      <c r="U1081" s="2"/>
      <c r="V1081" s="2"/>
      <c r="W1081" s="2"/>
      <c r="X1081" s="2"/>
      <c r="Y1081" s="2"/>
    </row>
    <row r="1082" spans="17:26">
      <c r="Q1082" s="2" t="s">
        <v>287</v>
      </c>
      <c r="R1082" s="2" t="s">
        <v>425</v>
      </c>
      <c r="S1082" s="4" t="s">
        <v>289</v>
      </c>
      <c r="T1082" s="5">
        <v>50</v>
      </c>
      <c r="U1082" s="4" t="s">
        <v>290</v>
      </c>
      <c r="V1082" s="5">
        <f>T1082</f>
        <v>50</v>
      </c>
      <c r="W1082" s="2" t="s">
        <v>291</v>
      </c>
      <c r="Y1082" s="4" t="s">
        <v>212</v>
      </c>
      <c r="Z1082" s="6">
        <f>Z1087+Z1090+Z1095</f>
        <v>53.809400000000004</v>
      </c>
    </row>
    <row r="1083" spans="17:26">
      <c r="Q1083" s="2" t="s">
        <v>292</v>
      </c>
      <c r="R1083" s="2" t="s">
        <v>293</v>
      </c>
      <c r="V1083" s="4" t="s">
        <v>127</v>
      </c>
      <c r="W1083" s="4" t="s">
        <v>294</v>
      </c>
      <c r="X1083" s="4" t="s">
        <v>295</v>
      </c>
      <c r="Y1083" s="4" t="s">
        <v>296</v>
      </c>
      <c r="Z1083" s="4" t="s">
        <v>297</v>
      </c>
    </row>
    <row r="1084" spans="17:26">
      <c r="R1084" s="7" t="s">
        <v>298</v>
      </c>
    </row>
    <row r="1085" spans="17:26">
      <c r="R1085" t="s">
        <v>1314</v>
      </c>
      <c r="V1085" s="8" t="s">
        <v>300</v>
      </c>
      <c r="W1085" s="9">
        <v>1</v>
      </c>
      <c r="X1085" s="10">
        <f>W1085*8/$T$1082</f>
        <v>0.16</v>
      </c>
      <c r="Y1085" s="12">
        <v>29.44</v>
      </c>
      <c r="Z1085" s="12">
        <f>X1085*Y1085</f>
        <v>4.7103999999999999</v>
      </c>
    </row>
    <row r="1086" spans="17:26">
      <c r="R1086" t="s">
        <v>302</v>
      </c>
      <c r="V1086" s="8" t="s">
        <v>300</v>
      </c>
      <c r="W1086" s="9">
        <v>1</v>
      </c>
      <c r="X1086" s="10">
        <f>W1086*8/$T$1082</f>
        <v>0.16</v>
      </c>
      <c r="Y1086" s="12">
        <v>20.51</v>
      </c>
      <c r="Z1086" s="12">
        <f>X1086*Y1086</f>
        <v>3.2816000000000005</v>
      </c>
    </row>
    <row r="1087" spans="17:26">
      <c r="Z1087" s="6">
        <f>SUM(Z1085:Z1086)</f>
        <v>7.9920000000000009</v>
      </c>
    </row>
    <row r="1088" spans="17:26">
      <c r="R1088" s="7" t="s">
        <v>303</v>
      </c>
    </row>
    <row r="1089" spans="17:26">
      <c r="R1089" t="s">
        <v>1315</v>
      </c>
      <c r="V1089" s="8" t="s">
        <v>349</v>
      </c>
      <c r="X1089" s="10">
        <v>0.3</v>
      </c>
      <c r="Y1089" s="12">
        <v>14.83</v>
      </c>
      <c r="Z1089" s="12">
        <f>X1089*Y1089</f>
        <v>4.4489999999999998</v>
      </c>
    </row>
    <row r="1090" spans="17:26">
      <c r="V1090" s="8"/>
      <c r="Z1090" s="6">
        <f>SUM(Z1089:Z1089)</f>
        <v>4.4489999999999998</v>
      </c>
    </row>
    <row r="1091" spans="17:26">
      <c r="R1091" s="7" t="s">
        <v>327</v>
      </c>
    </row>
    <row r="1092" spans="17:26">
      <c r="R1092" t="s">
        <v>319</v>
      </c>
      <c r="V1092" s="8" t="s">
        <v>320</v>
      </c>
      <c r="X1092" s="10">
        <v>5</v>
      </c>
      <c r="Y1092" s="12">
        <f>Z1087</f>
        <v>7.9920000000000009</v>
      </c>
      <c r="Z1092" s="12">
        <f>X1092%*Y1092</f>
        <v>0.39960000000000007</v>
      </c>
    </row>
    <row r="1093" spans="17:26">
      <c r="R1093" t="s">
        <v>1316</v>
      </c>
      <c r="V1093" s="8" t="s">
        <v>347</v>
      </c>
      <c r="W1093" s="9">
        <v>0.25</v>
      </c>
      <c r="X1093" s="10">
        <f>W1093*8/$T$1082</f>
        <v>0.04</v>
      </c>
      <c r="Y1093" s="12">
        <v>237.29</v>
      </c>
      <c r="Z1093" s="12">
        <f>X1093*Y1093</f>
        <v>9.4916</v>
      </c>
    </row>
    <row r="1094" spans="17:26">
      <c r="R1094" t="s">
        <v>1321</v>
      </c>
      <c r="V1094" s="8" t="s">
        <v>347</v>
      </c>
      <c r="W1094" s="9">
        <v>0.75</v>
      </c>
      <c r="X1094" s="10">
        <f>W1094*8/$T$1082</f>
        <v>0.12</v>
      </c>
      <c r="Y1094" s="12">
        <v>262.31</v>
      </c>
      <c r="Z1094" s="12">
        <f>X1094*Y1094</f>
        <v>31.4772</v>
      </c>
    </row>
    <row r="1095" spans="17:26">
      <c r="Q1095" s="14"/>
      <c r="R1095" s="14"/>
      <c r="S1095" s="14"/>
      <c r="T1095" s="14"/>
      <c r="U1095" s="14"/>
      <c r="V1095" s="14"/>
      <c r="W1095" s="14"/>
      <c r="X1095" s="14"/>
      <c r="Y1095" s="14"/>
      <c r="Z1095" s="16">
        <f>SUM(Z1092:Z1094)</f>
        <v>41.368400000000001</v>
      </c>
    </row>
    <row r="1097" spans="17:26">
      <c r="Q1097" s="2" t="s">
        <v>343</v>
      </c>
      <c r="R1097" s="2"/>
      <c r="S1097" s="2" t="s">
        <v>1332</v>
      </c>
      <c r="T1097" s="2"/>
      <c r="U1097" s="2"/>
      <c r="V1097" s="2"/>
      <c r="W1097" s="2"/>
      <c r="X1097" s="2"/>
      <c r="Y1097" s="2"/>
    </row>
    <row r="1098" spans="17:26">
      <c r="Q1098" s="2" t="s">
        <v>287</v>
      </c>
      <c r="R1098" s="2" t="s">
        <v>425</v>
      </c>
      <c r="S1098" s="4" t="s">
        <v>289</v>
      </c>
      <c r="T1098" s="5">
        <v>400</v>
      </c>
      <c r="U1098" s="4" t="s">
        <v>290</v>
      </c>
      <c r="V1098" s="5">
        <f>T1098</f>
        <v>400</v>
      </c>
      <c r="W1098" s="2" t="s">
        <v>291</v>
      </c>
      <c r="Y1098" s="4" t="s">
        <v>212</v>
      </c>
      <c r="Z1098" s="6">
        <f>Z1103+Z1106+Z1111</f>
        <v>8.1443499999999993</v>
      </c>
    </row>
    <row r="1099" spans="17:26">
      <c r="Q1099" s="2" t="s">
        <v>292</v>
      </c>
      <c r="R1099" s="2" t="s">
        <v>293</v>
      </c>
      <c r="V1099" s="4" t="s">
        <v>127</v>
      </c>
      <c r="W1099" s="4" t="s">
        <v>294</v>
      </c>
      <c r="X1099" s="4" t="s">
        <v>295</v>
      </c>
      <c r="Y1099" s="4" t="s">
        <v>296</v>
      </c>
      <c r="Z1099" s="4" t="s">
        <v>297</v>
      </c>
    </row>
    <row r="1100" spans="17:26">
      <c r="R1100" s="7" t="s">
        <v>298</v>
      </c>
    </row>
    <row r="1101" spans="17:26">
      <c r="R1101" t="s">
        <v>1314</v>
      </c>
      <c r="V1101" s="8" t="s">
        <v>300</v>
      </c>
      <c r="W1101" s="9">
        <v>1</v>
      </c>
      <c r="X1101" s="10">
        <f>W1101*8/$T$1098</f>
        <v>0.02</v>
      </c>
      <c r="Y1101" s="12">
        <v>29.44</v>
      </c>
      <c r="Z1101" s="12">
        <f>X1101*Y1101</f>
        <v>0.58879999999999999</v>
      </c>
    </row>
    <row r="1102" spans="17:26">
      <c r="R1102" t="s">
        <v>302</v>
      </c>
      <c r="V1102" s="8" t="s">
        <v>300</v>
      </c>
      <c r="W1102" s="9">
        <v>1</v>
      </c>
      <c r="X1102" s="10">
        <f>W1102*8/$T$1098</f>
        <v>0.02</v>
      </c>
      <c r="Y1102" s="12">
        <v>20.51</v>
      </c>
      <c r="Z1102" s="12">
        <f>X1102*Y1102</f>
        <v>0.41020000000000006</v>
      </c>
    </row>
    <row r="1103" spans="17:26">
      <c r="Z1103" s="6">
        <f>SUM(Z1101:Z1102)</f>
        <v>0.99900000000000011</v>
      </c>
    </row>
    <row r="1104" spans="17:26">
      <c r="R1104" s="7" t="s">
        <v>303</v>
      </c>
    </row>
    <row r="1105" spans="17:26">
      <c r="R1105" t="s">
        <v>1315</v>
      </c>
      <c r="V1105" s="8" t="s">
        <v>349</v>
      </c>
      <c r="X1105" s="10">
        <v>0.15</v>
      </c>
      <c r="Y1105" s="12">
        <v>14.83</v>
      </c>
      <c r="Z1105" s="12">
        <f>X1105*Y1105</f>
        <v>2.2244999999999999</v>
      </c>
    </row>
    <row r="1106" spans="17:26">
      <c r="V1106" s="8"/>
      <c r="Z1106" s="6">
        <f>SUM(Z1105:Z1105)</f>
        <v>2.2244999999999999</v>
      </c>
    </row>
    <row r="1107" spans="17:26">
      <c r="R1107" s="7" t="s">
        <v>327</v>
      </c>
    </row>
    <row r="1108" spans="17:26">
      <c r="R1108" t="s">
        <v>319</v>
      </c>
      <c r="V1108" s="8" t="s">
        <v>320</v>
      </c>
      <c r="X1108" s="10">
        <v>5</v>
      </c>
      <c r="Y1108" s="12">
        <f>Z1103</f>
        <v>0.99900000000000011</v>
      </c>
      <c r="Z1108" s="12">
        <f>X1108%*Y1108</f>
        <v>4.9950000000000008E-2</v>
      </c>
    </row>
    <row r="1109" spans="17:26">
      <c r="R1109" t="s">
        <v>1316</v>
      </c>
      <c r="V1109" s="8" t="s">
        <v>347</v>
      </c>
      <c r="W1109" s="9">
        <v>0.75</v>
      </c>
      <c r="X1109" s="10">
        <f>W1109*8/$T$1098</f>
        <v>1.4999999999999999E-2</v>
      </c>
      <c r="Y1109" s="12">
        <v>237.29</v>
      </c>
      <c r="Z1109" s="12">
        <f>X1109*Y1109</f>
        <v>3.5593499999999998</v>
      </c>
    </row>
    <row r="1110" spans="17:26">
      <c r="R1110" t="s">
        <v>1321</v>
      </c>
      <c r="V1110" s="8" t="s">
        <v>347</v>
      </c>
      <c r="W1110" s="9">
        <v>0.25</v>
      </c>
      <c r="X1110" s="10">
        <f>W1110*8/$T$1098</f>
        <v>5.0000000000000001E-3</v>
      </c>
      <c r="Y1110" s="12">
        <v>262.31</v>
      </c>
      <c r="Z1110" s="12">
        <f>X1110*Y1110</f>
        <v>1.31155</v>
      </c>
    </row>
    <row r="1111" spans="17:26">
      <c r="Q1111" s="14"/>
      <c r="R1111" s="14"/>
      <c r="S1111" s="14"/>
      <c r="T1111" s="14"/>
      <c r="U1111" s="14"/>
      <c r="V1111" s="14"/>
      <c r="W1111" s="14"/>
      <c r="X1111" s="14"/>
      <c r="Y1111" s="14"/>
      <c r="Z1111" s="16">
        <f>SUM(Z1108:Z1110)</f>
        <v>4.9208499999999997</v>
      </c>
    </row>
    <row r="1113" spans="17:26">
      <c r="Q1113" s="2" t="s">
        <v>343</v>
      </c>
      <c r="R1113" s="2"/>
      <c r="S1113" s="2" t="s">
        <v>1333</v>
      </c>
      <c r="T1113" s="2"/>
      <c r="U1113" s="2"/>
      <c r="V1113" s="2"/>
      <c r="W1113" s="2"/>
      <c r="X1113" s="2"/>
      <c r="Y1113" s="2"/>
    </row>
    <row r="1114" spans="17:26">
      <c r="Q1114" s="2" t="s">
        <v>287</v>
      </c>
      <c r="R1114" s="2" t="s">
        <v>288</v>
      </c>
      <c r="S1114" s="4" t="s">
        <v>289</v>
      </c>
      <c r="T1114" s="5">
        <v>75</v>
      </c>
      <c r="U1114" s="4" t="s">
        <v>290</v>
      </c>
      <c r="V1114" s="5">
        <f>T1114</f>
        <v>75</v>
      </c>
      <c r="W1114" s="2" t="s">
        <v>291</v>
      </c>
      <c r="Y1114" s="4" t="s">
        <v>142</v>
      </c>
      <c r="Z1114" s="6">
        <f>Z1119+Z1122+Z1126</f>
        <v>23.186366666666668</v>
      </c>
    </row>
    <row r="1115" spans="17:26">
      <c r="Q1115" s="2" t="s">
        <v>292</v>
      </c>
      <c r="R1115" s="2" t="s">
        <v>293</v>
      </c>
      <c r="V1115" s="4" t="s">
        <v>127</v>
      </c>
      <c r="W1115" s="4" t="s">
        <v>294</v>
      </c>
      <c r="X1115" s="4" t="s">
        <v>295</v>
      </c>
      <c r="Y1115" s="4" t="s">
        <v>296</v>
      </c>
      <c r="Z1115" s="4" t="s">
        <v>297</v>
      </c>
    </row>
    <row r="1116" spans="17:26">
      <c r="R1116" s="7" t="s">
        <v>298</v>
      </c>
    </row>
    <row r="1117" spans="17:26">
      <c r="R1117" t="s">
        <v>1314</v>
      </c>
      <c r="V1117" s="8" t="s">
        <v>300</v>
      </c>
      <c r="W1117" s="9">
        <v>1</v>
      </c>
      <c r="X1117" s="10">
        <f>W1117*8/$T$1114</f>
        <v>0.10666666666666667</v>
      </c>
      <c r="Y1117" s="12">
        <v>29.44</v>
      </c>
      <c r="Z1117" s="12">
        <f>X1117*Y1117</f>
        <v>3.1402666666666672</v>
      </c>
    </row>
    <row r="1118" spans="17:26">
      <c r="R1118" t="s">
        <v>302</v>
      </c>
      <c r="V1118" s="8" t="s">
        <v>300</v>
      </c>
      <c r="W1118" s="9">
        <v>1</v>
      </c>
      <c r="X1118" s="10">
        <f>W1118*8/$T$1114</f>
        <v>0.10666666666666667</v>
      </c>
      <c r="Y1118" s="12">
        <v>20.51</v>
      </c>
      <c r="Z1118" s="12">
        <f>X1118*Y1118</f>
        <v>2.1877333333333335</v>
      </c>
    </row>
    <row r="1119" spans="17:26">
      <c r="Z1119" s="6">
        <f>SUM(Z1117:Z1118)</f>
        <v>5.3280000000000012</v>
      </c>
    </row>
    <row r="1120" spans="17:26">
      <c r="R1120" s="7" t="s">
        <v>303</v>
      </c>
    </row>
    <row r="1121" spans="17:26">
      <c r="R1121" t="s">
        <v>1315</v>
      </c>
      <c r="V1121" s="8" t="s">
        <v>349</v>
      </c>
      <c r="X1121" s="10">
        <v>0.15</v>
      </c>
      <c r="Y1121" s="12">
        <v>14.83</v>
      </c>
      <c r="Z1121" s="12">
        <f>X1121*Y1121</f>
        <v>2.2244999999999999</v>
      </c>
    </row>
    <row r="1122" spans="17:26">
      <c r="V1122" s="8"/>
      <c r="Z1122" s="6">
        <f>SUM(Z1121:Z1121)</f>
        <v>2.2244999999999999</v>
      </c>
    </row>
    <row r="1123" spans="17:26">
      <c r="R1123" s="7" t="s">
        <v>327</v>
      </c>
    </row>
    <row r="1124" spans="17:26">
      <c r="R1124" t="s">
        <v>319</v>
      </c>
      <c r="V1124" s="8" t="s">
        <v>320</v>
      </c>
      <c r="X1124" s="10">
        <v>5</v>
      </c>
      <c r="Y1124" s="12">
        <f>Z1119</f>
        <v>5.3280000000000012</v>
      </c>
      <c r="Z1124" s="12">
        <f>X1124%*Y1124</f>
        <v>0.26640000000000008</v>
      </c>
    </row>
    <row r="1125" spans="17:26">
      <c r="R1125" t="s">
        <v>1318</v>
      </c>
      <c r="V1125" s="8" t="s">
        <v>347</v>
      </c>
      <c r="W1125" s="9">
        <v>1</v>
      </c>
      <c r="X1125" s="10">
        <f>W1125*8/$T$1114</f>
        <v>0.10666666666666667</v>
      </c>
      <c r="Y1125" s="12">
        <v>144.07</v>
      </c>
      <c r="Z1125" s="12">
        <f>X1125*Y1125</f>
        <v>15.367466666666667</v>
      </c>
    </row>
    <row r="1126" spans="17:26">
      <c r="Q1126" s="14"/>
      <c r="R1126" s="14"/>
      <c r="S1126" s="14"/>
      <c r="T1126" s="14"/>
      <c r="U1126" s="14"/>
      <c r="V1126" s="14"/>
      <c r="W1126" s="14"/>
      <c r="X1126" s="14"/>
      <c r="Y1126" s="14"/>
      <c r="Z1126" s="16">
        <f>SUM(Z1124:Z1125)</f>
        <v>15.633866666666668</v>
      </c>
    </row>
    <row r="1128" spans="17:26">
      <c r="Q1128" s="2" t="s">
        <v>343</v>
      </c>
      <c r="R1128" s="2"/>
      <c r="S1128" s="2" t="s">
        <v>1334</v>
      </c>
      <c r="T1128" s="2"/>
      <c r="U1128" s="2"/>
      <c r="V1128" s="2"/>
      <c r="W1128" s="2"/>
      <c r="X1128" s="2"/>
      <c r="Y1128" s="2"/>
    </row>
    <row r="1129" spans="17:26">
      <c r="Q1129" s="2" t="s">
        <v>287</v>
      </c>
      <c r="R1129" s="2" t="s">
        <v>425</v>
      </c>
      <c r="S1129" s="4" t="s">
        <v>289</v>
      </c>
      <c r="T1129" s="5">
        <v>120</v>
      </c>
      <c r="U1129" s="4" t="s">
        <v>290</v>
      </c>
      <c r="V1129" s="5">
        <f>T1129</f>
        <v>120</v>
      </c>
      <c r="W1129" s="2" t="s">
        <v>291</v>
      </c>
      <c r="Y1129" s="4" t="s">
        <v>212</v>
      </c>
      <c r="Z1129" s="6">
        <f>Z1135+Z1139+Z1145</f>
        <v>38.941699999999997</v>
      </c>
    </row>
    <row r="1130" spans="17:26">
      <c r="Q1130" s="2" t="s">
        <v>292</v>
      </c>
      <c r="R1130" s="2" t="s">
        <v>293</v>
      </c>
      <c r="V1130" s="4" t="s">
        <v>127</v>
      </c>
      <c r="W1130" s="4" t="s">
        <v>294</v>
      </c>
      <c r="X1130" s="4" t="s">
        <v>295</v>
      </c>
      <c r="Y1130" s="4" t="s">
        <v>296</v>
      </c>
      <c r="Z1130" s="4" t="s">
        <v>297</v>
      </c>
    </row>
    <row r="1131" spans="17:26">
      <c r="R1131" s="7" t="s">
        <v>298</v>
      </c>
    </row>
    <row r="1132" spans="17:26">
      <c r="R1132" t="s">
        <v>1314</v>
      </c>
      <c r="V1132" s="8" t="s">
        <v>300</v>
      </c>
      <c r="W1132" s="9">
        <v>1</v>
      </c>
      <c r="X1132" s="10">
        <f>W1132*8/$T$1129</f>
        <v>6.6666666666666666E-2</v>
      </c>
      <c r="Y1132" s="12">
        <v>29.44</v>
      </c>
      <c r="Z1132" s="12">
        <f>X1132*Y1132</f>
        <v>1.9626666666666668</v>
      </c>
    </row>
    <row r="1133" spans="17:26">
      <c r="R1133" t="s">
        <v>301</v>
      </c>
      <c r="V1133" s="8" t="s">
        <v>300</v>
      </c>
      <c r="W1133" s="9">
        <v>1</v>
      </c>
      <c r="X1133" s="10">
        <f>W1133*8/$T$1129</f>
        <v>6.6666666666666666E-2</v>
      </c>
      <c r="Y1133" s="12">
        <v>22.66</v>
      </c>
      <c r="Z1133" s="12">
        <f>X1133*Y1133</f>
        <v>1.5106666666666666</v>
      </c>
    </row>
    <row r="1134" spans="17:26">
      <c r="R1134" t="s">
        <v>302</v>
      </c>
      <c r="V1134" s="8" t="s">
        <v>300</v>
      </c>
      <c r="W1134" s="9">
        <v>1</v>
      </c>
      <c r="X1134" s="10">
        <f>W1134*8/$T$1129</f>
        <v>6.6666666666666666E-2</v>
      </c>
      <c r="Y1134" s="12">
        <v>20.51</v>
      </c>
      <c r="Z1134" s="12">
        <f>X1134*Y1134</f>
        <v>1.3673333333333335</v>
      </c>
    </row>
    <row r="1135" spans="17:26">
      <c r="Z1135" s="6">
        <f>SUM(Z1132:Z1134)</f>
        <v>4.8406666666666673</v>
      </c>
    </row>
    <row r="1136" spans="17:26">
      <c r="R1136" s="7" t="s">
        <v>303</v>
      </c>
    </row>
    <row r="1137" spans="17:26">
      <c r="R1137" t="s">
        <v>1315</v>
      </c>
      <c r="V1137" s="8" t="s">
        <v>349</v>
      </c>
      <c r="X1137" s="10">
        <v>0.5</v>
      </c>
      <c r="Y1137" s="12">
        <v>14.83</v>
      </c>
      <c r="Z1137" s="12">
        <f>X1137*Y1137</f>
        <v>7.415</v>
      </c>
    </row>
    <row r="1138" spans="17:26">
      <c r="R1138" t="s">
        <v>1335</v>
      </c>
      <c r="V1138" s="8" t="s">
        <v>158</v>
      </c>
      <c r="X1138" s="10">
        <v>0.5</v>
      </c>
      <c r="Y1138" s="12">
        <v>33.47</v>
      </c>
      <c r="Z1138" s="12">
        <f>X1138*Y1138</f>
        <v>16.734999999999999</v>
      </c>
    </row>
    <row r="1139" spans="17:26">
      <c r="V1139" s="8"/>
      <c r="Z1139" s="6">
        <f>SUM(Z1137:Z1138)</f>
        <v>24.15</v>
      </c>
    </row>
    <row r="1140" spans="17:26">
      <c r="R1140" s="7" t="s">
        <v>327</v>
      </c>
    </row>
    <row r="1141" spans="17:26">
      <c r="R1141" t="s">
        <v>319</v>
      </c>
      <c r="V1141" s="8" t="s">
        <v>320</v>
      </c>
      <c r="X1141" s="10">
        <v>5</v>
      </c>
      <c r="Y1141" s="12">
        <f>Z1135</f>
        <v>4.8406666666666673</v>
      </c>
      <c r="Z1141" s="12">
        <f>X1141%*Y1141</f>
        <v>0.24203333333333338</v>
      </c>
    </row>
    <row r="1142" spans="17:26">
      <c r="R1142" t="s">
        <v>1316</v>
      </c>
      <c r="V1142" s="8" t="s">
        <v>347</v>
      </c>
      <c r="W1142" s="9">
        <v>0.5</v>
      </c>
      <c r="X1142" s="10">
        <f>W1142*8/$T$1129</f>
        <v>3.3333333333333333E-2</v>
      </c>
      <c r="Y1142" s="12">
        <v>237.29</v>
      </c>
      <c r="Z1142" s="12">
        <f>X1142*Y1142</f>
        <v>7.9096666666666664</v>
      </c>
    </row>
    <row r="1143" spans="17:26">
      <c r="R1143" t="s">
        <v>1336</v>
      </c>
      <c r="V1143" s="8" t="s">
        <v>347</v>
      </c>
      <c r="W1143" s="9">
        <v>0.5</v>
      </c>
      <c r="X1143" s="10">
        <f>W1143*8/$T$1129</f>
        <v>3.3333333333333333E-2</v>
      </c>
      <c r="Y1143" s="12">
        <v>28.98</v>
      </c>
      <c r="Z1143" s="12">
        <f>X1143*Y1143</f>
        <v>0.96599999999999997</v>
      </c>
    </row>
    <row r="1144" spans="17:26">
      <c r="R1144" t="s">
        <v>1326</v>
      </c>
      <c r="V1144" s="8" t="s">
        <v>347</v>
      </c>
      <c r="W1144" s="9">
        <v>0.5</v>
      </c>
      <c r="X1144" s="10">
        <f>W1144*8/$T$1129</f>
        <v>3.3333333333333333E-2</v>
      </c>
      <c r="Y1144" s="12">
        <v>25</v>
      </c>
      <c r="Z1144" s="12">
        <f>X1144*Y1144</f>
        <v>0.83333333333333337</v>
      </c>
    </row>
    <row r="1145" spans="17:26">
      <c r="Q1145" s="14"/>
      <c r="R1145" s="14"/>
      <c r="S1145" s="14"/>
      <c r="T1145" s="14"/>
      <c r="U1145" s="14"/>
      <c r="V1145" s="14"/>
      <c r="W1145" s="14"/>
      <c r="X1145" s="14"/>
      <c r="Y1145" s="14"/>
      <c r="Z1145" s="16">
        <f>SUM(Z1141:Z1144)</f>
        <v>9.9510333333333332</v>
      </c>
    </row>
    <row r="1147" spans="17:26">
      <c r="Q1147" s="2" t="s">
        <v>343</v>
      </c>
      <c r="R1147" s="2"/>
      <c r="S1147" s="2" t="s">
        <v>1337</v>
      </c>
      <c r="T1147" s="2"/>
      <c r="U1147" s="2"/>
      <c r="V1147" s="2"/>
      <c r="W1147" s="2"/>
      <c r="X1147" s="2"/>
      <c r="Y1147" s="2"/>
    </row>
    <row r="1148" spans="17:26">
      <c r="Q1148" s="2" t="s">
        <v>287</v>
      </c>
      <c r="R1148" s="2" t="s">
        <v>288</v>
      </c>
      <c r="S1148" s="4" t="s">
        <v>289</v>
      </c>
      <c r="T1148" s="5">
        <v>620</v>
      </c>
      <c r="U1148" s="4" t="s">
        <v>290</v>
      </c>
      <c r="V1148" s="5">
        <f>T1148</f>
        <v>620</v>
      </c>
      <c r="W1148" s="2" t="s">
        <v>291</v>
      </c>
      <c r="Y1148" s="4" t="s">
        <v>142</v>
      </c>
      <c r="Z1148" s="6">
        <f>Z1153+Z1156+Z1161</f>
        <v>22.416445161290326</v>
      </c>
    </row>
    <row r="1149" spans="17:26">
      <c r="Q1149" s="2" t="s">
        <v>292</v>
      </c>
      <c r="R1149" s="2" t="s">
        <v>293</v>
      </c>
      <c r="V1149" s="4" t="s">
        <v>127</v>
      </c>
      <c r="W1149" s="4" t="s">
        <v>294</v>
      </c>
      <c r="X1149" s="4" t="s">
        <v>295</v>
      </c>
      <c r="Y1149" s="4" t="s">
        <v>296</v>
      </c>
      <c r="Z1149" s="4" t="s">
        <v>297</v>
      </c>
    </row>
    <row r="1150" spans="17:26">
      <c r="R1150" s="7" t="s">
        <v>298</v>
      </c>
    </row>
    <row r="1151" spans="17:26">
      <c r="R1151" t="s">
        <v>1314</v>
      </c>
      <c r="V1151" s="8" t="s">
        <v>300</v>
      </c>
      <c r="W1151" s="9">
        <v>7</v>
      </c>
      <c r="X1151" s="10">
        <f>W1151*8/$T$1148</f>
        <v>9.0322580645161285E-2</v>
      </c>
      <c r="Y1151" s="12">
        <v>29.44</v>
      </c>
      <c r="Z1151" s="12">
        <f>X1151*Y1151</f>
        <v>2.6590967741935483</v>
      </c>
    </row>
    <row r="1152" spans="17:26">
      <c r="R1152" t="s">
        <v>302</v>
      </c>
      <c r="V1152" s="8" t="s">
        <v>300</v>
      </c>
      <c r="W1152" s="9">
        <v>2</v>
      </c>
      <c r="X1152" s="10">
        <f>W1152*8/$T$1148</f>
        <v>2.5806451612903226E-2</v>
      </c>
      <c r="Y1152" s="12">
        <v>20.51</v>
      </c>
      <c r="Z1152" s="12">
        <f>X1152*Y1152</f>
        <v>0.52929032258064523</v>
      </c>
    </row>
    <row r="1153" spans="17:26">
      <c r="Z1153" s="6">
        <f>SUM(Z1151:Z1152)</f>
        <v>3.1883870967741936</v>
      </c>
    </row>
    <row r="1154" spans="17:26">
      <c r="R1154" s="7" t="s">
        <v>303</v>
      </c>
    </row>
    <row r="1155" spans="17:26">
      <c r="R1155" t="s">
        <v>1315</v>
      </c>
      <c r="V1155" s="8" t="s">
        <v>349</v>
      </c>
      <c r="X1155" s="10">
        <v>0.46</v>
      </c>
      <c r="Y1155" s="12">
        <v>14.83</v>
      </c>
      <c r="Z1155" s="12">
        <f>X1155*Y1155</f>
        <v>6.8218000000000005</v>
      </c>
    </row>
    <row r="1156" spans="17:26">
      <c r="V1156" s="8"/>
      <c r="Z1156" s="6">
        <f>SUM(Z1155:Z1155)</f>
        <v>6.8218000000000005</v>
      </c>
    </row>
    <row r="1157" spans="17:26">
      <c r="R1157" s="7" t="s">
        <v>327</v>
      </c>
    </row>
    <row r="1158" spans="17:26">
      <c r="R1158" t="s">
        <v>319</v>
      </c>
      <c r="V1158" s="8" t="s">
        <v>320</v>
      </c>
      <c r="X1158" s="10">
        <v>5</v>
      </c>
      <c r="Y1158" s="12">
        <f>Z1153</f>
        <v>3.1883870967741936</v>
      </c>
      <c r="Z1158" s="12">
        <f>X1158%*Y1158</f>
        <v>0.1594193548387097</v>
      </c>
    </row>
    <row r="1159" spans="17:26">
      <c r="R1159" t="s">
        <v>346</v>
      </c>
      <c r="V1159" s="8" t="s">
        <v>347</v>
      </c>
      <c r="W1159" s="9">
        <v>6</v>
      </c>
      <c r="X1159" s="10">
        <f>W1159*8/$T$1148</f>
        <v>7.7419354838709681E-2</v>
      </c>
      <c r="Y1159" s="12">
        <v>118.64</v>
      </c>
      <c r="Z1159" s="12">
        <f>X1159*Y1159</f>
        <v>9.185032258064517</v>
      </c>
    </row>
    <row r="1160" spans="17:26">
      <c r="R1160" t="s">
        <v>1316</v>
      </c>
      <c r="V1160" s="8" t="s">
        <v>347</v>
      </c>
      <c r="W1160" s="9">
        <v>1</v>
      </c>
      <c r="X1160" s="10">
        <f>W1160*8/$T$1148</f>
        <v>1.2903225806451613E-2</v>
      </c>
      <c r="Y1160" s="12">
        <v>237.29</v>
      </c>
      <c r="Z1160" s="12">
        <f>X1160*Y1160</f>
        <v>3.0618064516129033</v>
      </c>
    </row>
    <row r="1161" spans="17:26">
      <c r="Q1161" s="14"/>
      <c r="R1161" s="14"/>
      <c r="S1161" s="14"/>
      <c r="T1161" s="14"/>
      <c r="U1161" s="14"/>
      <c r="V1161" s="14"/>
      <c r="W1161" s="14"/>
      <c r="X1161" s="14"/>
      <c r="Y1161" s="14"/>
      <c r="Z1161" s="16">
        <f>SUM(Z1158:Z1160)</f>
        <v>12.40625806451613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2FE-5415-416A-88FF-378DA25EAC41}">
  <sheetPr>
    <tabColor rgb="FF00B0F0"/>
  </sheetPr>
  <dimension ref="A1:BA726"/>
  <sheetViews>
    <sheetView topLeftCell="A22" workbookViewId="0">
      <selection activeCell="E77" sqref="E77"/>
    </sheetView>
  </sheetViews>
  <sheetFormatPr defaultRowHeight="15"/>
  <cols>
    <col min="1" max="1" width="28.7109375" customWidth="1"/>
    <col min="5" max="5" width="11.140625" customWidth="1"/>
    <col min="6" max="6" width="16.5703125" customWidth="1"/>
    <col min="7" max="7" width="13.5703125" customWidth="1"/>
    <col min="9" max="9" width="29" customWidth="1"/>
    <col min="10" max="10" width="11.85546875" customWidth="1"/>
    <col min="11" max="11" width="15.28515625" bestFit="1" customWidth="1"/>
    <col min="12" max="12" width="10.85546875" bestFit="1" customWidth="1"/>
    <col min="20" max="20" width="10.42578125" bestFit="1" customWidth="1"/>
    <col min="21" max="21" width="12.28515625" customWidth="1"/>
    <col min="22" max="22" width="14.85546875" customWidth="1"/>
    <col min="27" max="27" width="9.28515625" bestFit="1" customWidth="1"/>
    <col min="28" max="28" width="11" customWidth="1"/>
    <col min="29" max="29" width="11.140625" customWidth="1"/>
    <col min="31" max="31" width="13.7109375" bestFit="1" customWidth="1"/>
    <col min="32" max="32" width="14.85546875" bestFit="1" customWidth="1"/>
    <col min="33" max="33" width="10.42578125" customWidth="1"/>
    <col min="39" max="39" width="10.42578125" bestFit="1" customWidth="1"/>
  </cols>
  <sheetData>
    <row r="1" spans="1:45">
      <c r="B1" s="4" t="s">
        <v>1240</v>
      </c>
      <c r="C1" s="4" t="s">
        <v>127</v>
      </c>
      <c r="D1" s="4" t="s">
        <v>132</v>
      </c>
      <c r="E1" s="4" t="s">
        <v>133</v>
      </c>
      <c r="F1" s="4" t="s">
        <v>462</v>
      </c>
      <c r="G1" s="4" t="s">
        <v>463</v>
      </c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45">
      <c r="A2" s="1"/>
      <c r="I2" s="25" t="s">
        <v>1338</v>
      </c>
      <c r="J2" s="25">
        <f>'Datos iniciales '!E72</f>
        <v>20</v>
      </c>
      <c r="M2" s="2"/>
      <c r="N2" s="2"/>
      <c r="O2" s="2"/>
      <c r="P2" s="2"/>
      <c r="X2" s="2"/>
      <c r="Y2" s="2"/>
      <c r="Z2" s="2"/>
      <c r="AA2" s="2"/>
      <c r="AJ2" s="2"/>
      <c r="AK2" s="2"/>
      <c r="AL2" s="2"/>
      <c r="AM2" s="2"/>
      <c r="AQ2" s="10"/>
    </row>
    <row r="3" spans="1:45">
      <c r="A3" s="1" t="s">
        <v>599</v>
      </c>
      <c r="I3" s="25" t="s">
        <v>1339</v>
      </c>
      <c r="J3" s="25">
        <f>'Datos iniciales '!E73</f>
        <v>20</v>
      </c>
      <c r="M3" s="2"/>
      <c r="N3" s="2"/>
      <c r="O3" s="4"/>
      <c r="P3" s="5"/>
      <c r="Q3" s="4"/>
      <c r="R3" s="5"/>
      <c r="S3" s="2"/>
      <c r="U3" s="4"/>
      <c r="V3" s="6"/>
      <c r="X3" s="2"/>
      <c r="Y3" s="2"/>
      <c r="Z3" s="4"/>
      <c r="AA3" s="5"/>
      <c r="AB3" s="4"/>
      <c r="AC3" s="5"/>
      <c r="AD3" s="2"/>
      <c r="AF3" s="4"/>
      <c r="AG3" s="6"/>
      <c r="AJ3" s="2"/>
      <c r="AK3" s="2"/>
      <c r="AL3" s="4"/>
      <c r="AM3" s="5"/>
      <c r="AN3" s="4"/>
      <c r="AO3" s="5"/>
      <c r="AP3" s="2"/>
      <c r="AQ3" s="10"/>
      <c r="AR3" s="4"/>
      <c r="AS3" s="6"/>
    </row>
    <row r="4" spans="1:45">
      <c r="A4" s="183" t="s">
        <v>1340</v>
      </c>
      <c r="E4" s="12"/>
      <c r="G4" s="286">
        <f>SUM(F5:F7)</f>
        <v>1499.1221002143325</v>
      </c>
      <c r="I4" s="25" t="s">
        <v>1341</v>
      </c>
      <c r="J4" s="25">
        <f>'Datos iniciales '!E74</f>
        <v>20</v>
      </c>
      <c r="M4" s="2" t="s">
        <v>286</v>
      </c>
      <c r="N4" s="2"/>
      <c r="O4" s="2" t="s">
        <v>1342</v>
      </c>
      <c r="P4" s="2"/>
      <c r="Q4" s="2"/>
      <c r="R4" s="2"/>
      <c r="S4" s="2"/>
      <c r="T4" s="2"/>
      <c r="U4" s="2"/>
      <c r="AK4" s="2"/>
      <c r="AO4" s="4"/>
      <c r="AP4" s="4"/>
      <c r="AQ4" s="88"/>
      <c r="AR4" s="4"/>
      <c r="AS4" s="4"/>
    </row>
    <row r="5" spans="1:45">
      <c r="A5" t="s">
        <v>833</v>
      </c>
      <c r="B5">
        <v>1.5</v>
      </c>
      <c r="C5" s="8" t="s">
        <v>142</v>
      </c>
      <c r="D5">
        <f>B5*$J$2</f>
        <v>30</v>
      </c>
      <c r="E5" s="12">
        <f>U8</f>
        <v>13.478588693356565</v>
      </c>
      <c r="F5" s="9">
        <f>D5*E5</f>
        <v>404.35766080069698</v>
      </c>
      <c r="I5" s="25" t="s">
        <v>1343</v>
      </c>
      <c r="J5" s="25">
        <f>'Datos iniciales '!E75</f>
        <v>20</v>
      </c>
      <c r="M5" s="2" t="s">
        <v>287</v>
      </c>
      <c r="N5" s="2" t="s">
        <v>288</v>
      </c>
      <c r="O5" s="4" t="s">
        <v>289</v>
      </c>
      <c r="P5" s="5">
        <v>1</v>
      </c>
      <c r="Q5" s="4" t="s">
        <v>290</v>
      </c>
      <c r="R5" s="5">
        <f>P5</f>
        <v>1</v>
      </c>
      <c r="S5" s="2" t="s">
        <v>291</v>
      </c>
      <c r="U5" s="4" t="s">
        <v>142</v>
      </c>
      <c r="V5" s="6">
        <f>V11</f>
        <v>74.956105010716612</v>
      </c>
      <c r="X5" s="2" t="s">
        <v>1344</v>
      </c>
      <c r="Y5" s="2"/>
      <c r="Z5" s="2" t="s">
        <v>833</v>
      </c>
      <c r="AA5" s="2"/>
      <c r="AB5" s="2"/>
      <c r="AC5" s="2"/>
      <c r="AD5" s="2"/>
      <c r="AE5" s="2"/>
      <c r="AF5" s="2"/>
      <c r="AK5" s="7"/>
      <c r="AQ5" s="10"/>
    </row>
    <row r="6" spans="1:45">
      <c r="A6" t="s">
        <v>835</v>
      </c>
      <c r="B6">
        <v>0.5</v>
      </c>
      <c r="C6" s="8" t="s">
        <v>158</v>
      </c>
      <c r="D6">
        <f t="shared" ref="D6:D7" si="0">B6*$J$2</f>
        <v>10</v>
      </c>
      <c r="E6" s="12">
        <f t="shared" ref="E6:E7" si="1">U9</f>
        <v>73.852121493356563</v>
      </c>
      <c r="F6" s="9">
        <f>D6*E6</f>
        <v>738.5212149335656</v>
      </c>
      <c r="I6" s="25" t="s">
        <v>1341</v>
      </c>
      <c r="J6" s="25">
        <f>'Datos iniciales '!E76</f>
        <v>20</v>
      </c>
      <c r="M6" s="2" t="s">
        <v>292</v>
      </c>
      <c r="N6" s="2" t="s">
        <v>293</v>
      </c>
      <c r="R6" s="4" t="s">
        <v>127</v>
      </c>
      <c r="S6" s="4" t="s">
        <v>294</v>
      </c>
      <c r="T6" s="4" t="s">
        <v>295</v>
      </c>
      <c r="U6" s="4" t="s">
        <v>296</v>
      </c>
      <c r="V6" s="4" t="s">
        <v>297</v>
      </c>
      <c r="X6" s="2" t="s">
        <v>287</v>
      </c>
      <c r="Y6" s="2" t="s">
        <v>288</v>
      </c>
      <c r="Z6" s="4" t="s">
        <v>289</v>
      </c>
      <c r="AA6" s="5">
        <v>100</v>
      </c>
      <c r="AB6" s="4" t="s">
        <v>290</v>
      </c>
      <c r="AC6" s="5">
        <f>AA6</f>
        <v>100</v>
      </c>
      <c r="AD6" s="2" t="s">
        <v>291</v>
      </c>
      <c r="AF6" s="4" t="s">
        <v>142</v>
      </c>
      <c r="AG6" s="6">
        <f>AG12+AG16+AG19</f>
        <v>13.478588693356565</v>
      </c>
      <c r="AO6" s="8"/>
      <c r="AQ6" s="18"/>
      <c r="AR6" s="55"/>
      <c r="AS6" s="12"/>
    </row>
    <row r="7" spans="1:45">
      <c r="A7" t="s">
        <v>837</v>
      </c>
      <c r="B7">
        <v>0.15</v>
      </c>
      <c r="C7" s="8" t="s">
        <v>158</v>
      </c>
      <c r="D7">
        <f t="shared" si="0"/>
        <v>3</v>
      </c>
      <c r="E7" s="12">
        <f t="shared" si="1"/>
        <v>118.74774149335656</v>
      </c>
      <c r="F7" s="9">
        <f>D7*E7</f>
        <v>356.24322448006967</v>
      </c>
      <c r="I7" s="25" t="s">
        <v>1345</v>
      </c>
      <c r="J7" s="25">
        <f>'Datos iniciales '!E77</f>
        <v>2</v>
      </c>
      <c r="N7" s="7" t="s">
        <v>743</v>
      </c>
      <c r="X7" s="2" t="s">
        <v>292</v>
      </c>
      <c r="Y7" s="2" t="s">
        <v>293</v>
      </c>
      <c r="AC7" s="4" t="s">
        <v>127</v>
      </c>
      <c r="AD7" s="4" t="s">
        <v>294</v>
      </c>
      <c r="AE7" s="4" t="s">
        <v>295</v>
      </c>
      <c r="AF7" s="4" t="s">
        <v>296</v>
      </c>
      <c r="AG7" s="4" t="s">
        <v>297</v>
      </c>
      <c r="AO7" s="8"/>
      <c r="AP7" s="9"/>
      <c r="AQ7" s="10"/>
      <c r="AS7" s="6"/>
    </row>
    <row r="8" spans="1:45">
      <c r="A8" s="183" t="s">
        <v>1339</v>
      </c>
      <c r="C8" t="s">
        <v>142</v>
      </c>
      <c r="G8" s="6">
        <f>SUM(F9:F21)</f>
        <v>3254.2781160000009</v>
      </c>
      <c r="I8" s="25" t="s">
        <v>1346</v>
      </c>
      <c r="J8" s="25">
        <f>'Datos iniciales '!E78</f>
        <v>20</v>
      </c>
      <c r="N8" t="s">
        <v>833</v>
      </c>
      <c r="R8" s="8" t="s">
        <v>142</v>
      </c>
      <c r="S8" s="9"/>
      <c r="T8" s="10">
        <v>1.5</v>
      </c>
      <c r="U8" s="12">
        <f>AG6</f>
        <v>13.478588693356565</v>
      </c>
      <c r="V8" s="12">
        <f>T8*U8</f>
        <v>20.217883040034849</v>
      </c>
      <c r="Y8" s="7" t="s">
        <v>298</v>
      </c>
    </row>
    <row r="9" spans="1:45">
      <c r="B9" s="10"/>
      <c r="C9" s="8"/>
      <c r="E9" s="12"/>
      <c r="F9" s="9"/>
      <c r="I9" s="25" t="s">
        <v>1347</v>
      </c>
      <c r="J9" s="25">
        <f>'Datos iniciales '!E79</f>
        <v>20</v>
      </c>
      <c r="N9" t="s">
        <v>835</v>
      </c>
      <c r="R9" s="8" t="s">
        <v>158</v>
      </c>
      <c r="S9" s="9"/>
      <c r="T9" s="10">
        <v>0.5</v>
      </c>
      <c r="U9" s="12">
        <f>AG22</f>
        <v>73.852121493356563</v>
      </c>
      <c r="V9" s="12">
        <f>T9*U9</f>
        <v>36.926060746678282</v>
      </c>
      <c r="Y9" t="s">
        <v>659</v>
      </c>
      <c r="AC9" s="8" t="s">
        <v>300</v>
      </c>
      <c r="AD9" s="9">
        <v>0.1</v>
      </c>
      <c r="AE9" s="10">
        <f>AD9*8/$AA$6</f>
        <v>8.0000000000000002E-3</v>
      </c>
      <c r="AF9" s="12">
        <v>34.729999999999997</v>
      </c>
      <c r="AG9" s="12">
        <f>AE9*AF9</f>
        <v>0.27783999999999998</v>
      </c>
      <c r="AK9" s="2"/>
      <c r="AL9" s="2"/>
      <c r="AM9" s="2"/>
      <c r="AN9" s="2"/>
      <c r="AO9" s="2"/>
      <c r="AP9" s="2"/>
      <c r="AQ9" s="2"/>
      <c r="AR9" s="2"/>
    </row>
    <row r="10" spans="1:45">
      <c r="B10" s="10"/>
      <c r="C10" s="8"/>
      <c r="E10" s="12"/>
      <c r="F10" s="9"/>
      <c r="I10" s="25" t="s">
        <v>1348</v>
      </c>
      <c r="J10" s="25">
        <f>'Datos iniciales '!E80</f>
        <v>20</v>
      </c>
      <c r="N10" t="s">
        <v>837</v>
      </c>
      <c r="R10" s="8" t="s">
        <v>158</v>
      </c>
      <c r="S10" s="9"/>
      <c r="T10" s="10">
        <v>0.15</v>
      </c>
      <c r="U10" s="12">
        <f>AG39</f>
        <v>118.74774149335656</v>
      </c>
      <c r="V10" s="12">
        <f>T10*U10</f>
        <v>17.812161224003482</v>
      </c>
      <c r="Y10" t="s">
        <v>685</v>
      </c>
      <c r="AC10" s="8" t="s">
        <v>300</v>
      </c>
      <c r="AD10" s="9">
        <v>1</v>
      </c>
      <c r="AE10" s="10">
        <f>AD10*8/$AA$6</f>
        <v>0.08</v>
      </c>
      <c r="AF10" s="12">
        <v>22.66</v>
      </c>
      <c r="AG10" s="12">
        <f>AE10*AF10</f>
        <v>1.8128</v>
      </c>
      <c r="AK10" s="2"/>
      <c r="AL10" s="4"/>
      <c r="AM10" s="5"/>
      <c r="AN10" s="4"/>
      <c r="AO10" s="5"/>
      <c r="AP10" s="2"/>
      <c r="AR10" s="4"/>
      <c r="AS10" s="6"/>
    </row>
    <row r="11" spans="1:45">
      <c r="A11" t="s">
        <v>1349</v>
      </c>
      <c r="B11" s="10">
        <v>1</v>
      </c>
      <c r="C11" s="8" t="s">
        <v>212</v>
      </c>
      <c r="D11">
        <f>B11*$J$3</f>
        <v>20</v>
      </c>
      <c r="E11" s="12">
        <f t="shared" ref="E10:E21" si="2">U61</f>
        <v>7.9303440000000007</v>
      </c>
      <c r="F11" s="9">
        <f t="shared" ref="F10:F21" si="3">D11*E11</f>
        <v>158.60688000000002</v>
      </c>
      <c r="I11" s="25" t="s">
        <v>1350</v>
      </c>
      <c r="J11" s="25">
        <f>'Datos iniciales '!E81</f>
        <v>2</v>
      </c>
      <c r="M11" s="14"/>
      <c r="N11" s="14"/>
      <c r="O11" s="14"/>
      <c r="P11" s="14"/>
      <c r="Q11" s="14"/>
      <c r="R11" s="14"/>
      <c r="S11" s="14"/>
      <c r="T11" s="14"/>
      <c r="U11" s="14"/>
      <c r="V11" s="16">
        <f>SUM(V8:V10)</f>
        <v>74.956105010716612</v>
      </c>
      <c r="Y11" t="s">
        <v>302</v>
      </c>
      <c r="AC11" s="8" t="s">
        <v>300</v>
      </c>
      <c r="AD11" s="9">
        <v>1</v>
      </c>
      <c r="AE11" s="10">
        <f>AD11*8/$AA$6</f>
        <v>0.08</v>
      </c>
      <c r="AF11" s="12">
        <v>20.51</v>
      </c>
      <c r="AG11" s="12">
        <f>AE11*AF11</f>
        <v>1.6408000000000003</v>
      </c>
      <c r="AK11" s="2"/>
      <c r="AO11" s="4"/>
      <c r="AP11" s="4"/>
      <c r="AQ11" s="4"/>
      <c r="AR11" s="4"/>
      <c r="AS11" s="4"/>
    </row>
    <row r="12" spans="1:45">
      <c r="A12" t="s">
        <v>1351</v>
      </c>
      <c r="B12" s="10">
        <v>0.33</v>
      </c>
      <c r="C12" s="8" t="s">
        <v>212</v>
      </c>
      <c r="D12">
        <f t="shared" ref="D10:D21" si="4">B12*$J$3</f>
        <v>6.6000000000000005</v>
      </c>
      <c r="E12" s="12">
        <f t="shared" si="2"/>
        <v>77.227704800000012</v>
      </c>
      <c r="F12" s="9">
        <f t="shared" si="3"/>
        <v>509.70285168000009</v>
      </c>
      <c r="I12" s="25" t="s">
        <v>1352</v>
      </c>
      <c r="J12" s="25">
        <f>'Datos iniciales '!E82</f>
        <v>20</v>
      </c>
      <c r="R12" s="8"/>
      <c r="S12" s="9"/>
      <c r="T12" s="10"/>
      <c r="U12" s="12"/>
      <c r="V12" s="12"/>
      <c r="AC12" s="8"/>
      <c r="AG12" s="6">
        <f>SUM(AG9:AG11)</f>
        <v>3.7314400000000001</v>
      </c>
      <c r="AK12" s="7"/>
    </row>
    <row r="13" spans="1:45">
      <c r="A13" t="s">
        <v>602</v>
      </c>
      <c r="B13" s="10">
        <v>0.22000000000000003</v>
      </c>
      <c r="C13" s="8" t="s">
        <v>142</v>
      </c>
      <c r="D13">
        <f t="shared" si="4"/>
        <v>4.4000000000000004</v>
      </c>
      <c r="E13" s="12">
        <f t="shared" si="2"/>
        <v>445.66922400000004</v>
      </c>
      <c r="F13" s="9">
        <f t="shared" si="3"/>
        <v>1960.9445856000004</v>
      </c>
      <c r="I13" s="25" t="s">
        <v>1353</v>
      </c>
      <c r="J13" s="25">
        <f>'Datos iniciales '!B3</f>
        <v>300</v>
      </c>
      <c r="Y13" s="7" t="s">
        <v>303</v>
      </c>
      <c r="AC13" s="8"/>
      <c r="AO13" s="8"/>
      <c r="AP13" s="9"/>
      <c r="AQ13" s="10"/>
      <c r="AR13" s="12"/>
      <c r="AS13" s="12"/>
    </row>
    <row r="14" spans="1:45">
      <c r="A14" t="s">
        <v>604</v>
      </c>
      <c r="B14" s="10">
        <v>1.44E-2</v>
      </c>
      <c r="C14" s="8" t="s">
        <v>212</v>
      </c>
      <c r="D14">
        <f t="shared" si="4"/>
        <v>0.28799999999999998</v>
      </c>
      <c r="E14" s="12">
        <f t="shared" si="2"/>
        <v>445.66922400000004</v>
      </c>
      <c r="F14" s="9">
        <f t="shared" si="3"/>
        <v>128.35273651200001</v>
      </c>
      <c r="I14" s="25" t="s">
        <v>1354</v>
      </c>
      <c r="J14" s="25">
        <f>'Datos iniciales '!C3</f>
        <v>1000</v>
      </c>
      <c r="Y14" t="s">
        <v>664</v>
      </c>
      <c r="AC14" s="8" t="s">
        <v>212</v>
      </c>
      <c r="AE14" s="10">
        <v>3.3000000000000002E-2</v>
      </c>
      <c r="AF14" s="12">
        <v>6.14</v>
      </c>
      <c r="AG14" s="12">
        <f>AE14*AF14</f>
        <v>0.20261999999999999</v>
      </c>
      <c r="AO14" s="8"/>
      <c r="AP14" s="9"/>
      <c r="AQ14" s="10"/>
      <c r="AR14" s="12"/>
      <c r="AS14" s="12"/>
    </row>
    <row r="15" spans="1:45">
      <c r="A15" t="s">
        <v>606</v>
      </c>
      <c r="B15" s="10">
        <v>7.6600000000000001E-2</v>
      </c>
      <c r="C15" s="8" t="s">
        <v>142</v>
      </c>
      <c r="D15">
        <f t="shared" si="4"/>
        <v>1.532</v>
      </c>
      <c r="E15" s="12">
        <f t="shared" si="2"/>
        <v>118.01356480000003</v>
      </c>
      <c r="F15" s="9">
        <f t="shared" si="3"/>
        <v>180.79678127360003</v>
      </c>
      <c r="I15" s="25" t="s">
        <v>1355</v>
      </c>
      <c r="J15" s="25">
        <f>INDEX('Datos iniciales '!C5:C8,MATCH(MAX('Datos iniciales '!B5:B8),'Datos iniciales '!B5:B8,0))</f>
        <v>1</v>
      </c>
      <c r="K15" s="9"/>
      <c r="Y15" t="s">
        <v>964</v>
      </c>
      <c r="AC15" s="8" t="s">
        <v>212</v>
      </c>
      <c r="AE15" s="10">
        <v>0.15</v>
      </c>
      <c r="AF15" s="12">
        <v>62.883903289043772</v>
      </c>
      <c r="AG15" s="12">
        <f>AE15*AF15</f>
        <v>9.4325854933565658</v>
      </c>
      <c r="AO15" s="8"/>
      <c r="AP15" s="9"/>
      <c r="AQ15" s="10"/>
      <c r="AR15" s="12"/>
      <c r="AS15" s="12"/>
    </row>
    <row r="16" spans="1:45">
      <c r="A16" t="s">
        <v>608</v>
      </c>
      <c r="B16" s="10">
        <v>8.0000000000000004E-4</v>
      </c>
      <c r="C16" s="8" t="s">
        <v>212</v>
      </c>
      <c r="D16">
        <f t="shared" si="4"/>
        <v>1.6E-2</v>
      </c>
      <c r="E16" s="12">
        <f t="shared" si="2"/>
        <v>358</v>
      </c>
      <c r="F16" s="9">
        <f t="shared" si="3"/>
        <v>5.7279999999999998</v>
      </c>
      <c r="J16" s="9"/>
      <c r="AC16" s="8"/>
      <c r="AG16" s="6">
        <f>SUM(AG14:AG15)</f>
        <v>9.6352054933565654</v>
      </c>
      <c r="AO16" s="8"/>
      <c r="AP16" s="9"/>
      <c r="AQ16" s="10"/>
      <c r="AR16" s="12"/>
      <c r="AS16" s="12"/>
    </row>
    <row r="17" spans="1:53">
      <c r="A17" t="s">
        <v>610</v>
      </c>
      <c r="B17" s="10">
        <v>1</v>
      </c>
      <c r="C17" s="8" t="s">
        <v>142</v>
      </c>
      <c r="D17">
        <f t="shared" si="4"/>
        <v>20</v>
      </c>
      <c r="E17" s="12">
        <f t="shared" si="2"/>
        <v>2.9418735999999996</v>
      </c>
      <c r="F17" s="9">
        <f t="shared" si="3"/>
        <v>58.837471999999991</v>
      </c>
      <c r="J17" s="9"/>
      <c r="K17" s="9"/>
      <c r="Y17" s="7" t="s">
        <v>327</v>
      </c>
      <c r="AC17" s="8"/>
      <c r="AD17" s="9"/>
      <c r="AS17" s="6"/>
    </row>
    <row r="18" spans="1:53">
      <c r="A18" t="s">
        <v>612</v>
      </c>
      <c r="B18" s="10">
        <v>0.16070000000000001</v>
      </c>
      <c r="C18" s="8" t="s">
        <v>153</v>
      </c>
      <c r="D18">
        <f t="shared" si="4"/>
        <v>3.2140000000000004</v>
      </c>
      <c r="E18" s="12">
        <f t="shared" si="2"/>
        <v>19.238683200000001</v>
      </c>
      <c r="F18" s="9">
        <f t="shared" si="3"/>
        <v>61.833127804800007</v>
      </c>
      <c r="J18" s="9"/>
      <c r="K18" s="221"/>
      <c r="Y18" t="s">
        <v>319</v>
      </c>
      <c r="AC18" s="8" t="s">
        <v>320</v>
      </c>
      <c r="AD18" s="9"/>
      <c r="AE18" s="10">
        <v>3</v>
      </c>
      <c r="AF18" s="12">
        <f>AG12</f>
        <v>3.7314400000000001</v>
      </c>
      <c r="AG18" s="12">
        <f>AE18%*AF18</f>
        <v>0.11194319999999999</v>
      </c>
      <c r="AK18" s="7"/>
    </row>
    <row r="19" spans="1:53">
      <c r="A19" t="s">
        <v>614</v>
      </c>
      <c r="B19" s="10">
        <v>0.18890000000000001</v>
      </c>
      <c r="C19" s="8" t="s">
        <v>153</v>
      </c>
      <c r="D19">
        <f t="shared" si="4"/>
        <v>3.7780000000000005</v>
      </c>
      <c r="E19" s="12">
        <f t="shared" si="2"/>
        <v>19.238683200000001</v>
      </c>
      <c r="F19" s="9">
        <f t="shared" si="3"/>
        <v>72.683745129600013</v>
      </c>
      <c r="K19" s="9"/>
      <c r="X19" s="14"/>
      <c r="Y19" s="14"/>
      <c r="Z19" s="14"/>
      <c r="AA19" s="14"/>
      <c r="AB19" s="14"/>
      <c r="AC19" s="14"/>
      <c r="AD19" s="14"/>
      <c r="AE19" s="14"/>
      <c r="AF19" s="14"/>
      <c r="AG19" s="16">
        <f>SUM(AG18)</f>
        <v>0.11194319999999999</v>
      </c>
      <c r="AQ19" s="10"/>
      <c r="AR19" s="12"/>
      <c r="AS19" s="12"/>
    </row>
    <row r="20" spans="1:53">
      <c r="A20" t="s">
        <v>616</v>
      </c>
      <c r="B20" s="10">
        <v>7.4000000000000003E-3</v>
      </c>
      <c r="C20" s="8" t="s">
        <v>153</v>
      </c>
      <c r="D20">
        <f t="shared" si="4"/>
        <v>0.14800000000000002</v>
      </c>
      <c r="E20" s="12">
        <f t="shared" si="2"/>
        <v>616.64</v>
      </c>
      <c r="F20" s="9">
        <f t="shared" si="3"/>
        <v>91.262720000000016</v>
      </c>
      <c r="K20" s="9"/>
      <c r="AC20" s="8"/>
      <c r="AD20" s="9"/>
      <c r="AE20" s="10"/>
      <c r="AF20" s="12"/>
      <c r="AG20" s="12"/>
      <c r="AQ20" s="10"/>
      <c r="AR20" s="12"/>
      <c r="AS20" s="12"/>
    </row>
    <row r="21" spans="1:53">
      <c r="A21" t="s">
        <v>1356</v>
      </c>
      <c r="B21">
        <v>2.5000000000000001E-2</v>
      </c>
      <c r="C21" s="8" t="s">
        <v>153</v>
      </c>
      <c r="D21">
        <f t="shared" si="4"/>
        <v>0.5</v>
      </c>
      <c r="E21" s="12">
        <f t="shared" si="2"/>
        <v>51.058431999999996</v>
      </c>
      <c r="F21" s="9">
        <f t="shared" si="3"/>
        <v>25.529215999999998</v>
      </c>
      <c r="K21" s="9"/>
      <c r="X21" s="2" t="s">
        <v>1344</v>
      </c>
      <c r="Y21" s="2"/>
      <c r="Z21" s="2" t="s">
        <v>835</v>
      </c>
      <c r="AA21" s="2"/>
      <c r="AB21" s="2"/>
      <c r="AC21" s="2"/>
      <c r="AD21" s="2"/>
      <c r="AE21" s="2"/>
      <c r="AF21" s="2"/>
      <c r="AS21" s="6"/>
      <c r="AT21" s="95"/>
      <c r="AU21" s="96"/>
      <c r="AV21" s="96"/>
      <c r="AW21" s="97"/>
      <c r="AX21" s="98"/>
      <c r="AY21" s="98"/>
      <c r="AZ21" s="98"/>
      <c r="BA21" s="99"/>
    </row>
    <row r="22" spans="1:53">
      <c r="A22" s="183" t="s">
        <v>1357</v>
      </c>
      <c r="C22" t="s">
        <v>142</v>
      </c>
      <c r="D22">
        <f>J4</f>
        <v>20</v>
      </c>
      <c r="E22" s="12">
        <f>V236</f>
        <v>169.49</v>
      </c>
      <c r="G22" s="2">
        <f>D22*E22</f>
        <v>3389.8</v>
      </c>
      <c r="K22" s="9"/>
      <c r="X22" s="2" t="s">
        <v>287</v>
      </c>
      <c r="Y22" s="2" t="s">
        <v>288</v>
      </c>
      <c r="Z22" s="4" t="s">
        <v>289</v>
      </c>
      <c r="AA22" s="5">
        <v>20</v>
      </c>
      <c r="AB22" s="4" t="s">
        <v>290</v>
      </c>
      <c r="AC22" s="5">
        <f>AA22</f>
        <v>20</v>
      </c>
      <c r="AD22" s="2" t="s">
        <v>291</v>
      </c>
      <c r="AF22" s="4" t="s">
        <v>142</v>
      </c>
      <c r="AG22" s="6">
        <f>AG28+AG33+AG36</f>
        <v>73.852121493356563</v>
      </c>
      <c r="AK22" s="7"/>
      <c r="AT22" s="100"/>
      <c r="AU22" s="96"/>
      <c r="AV22" s="89"/>
      <c r="AW22" s="101"/>
      <c r="AX22" s="90"/>
      <c r="AY22" s="91"/>
      <c r="AZ22" s="92"/>
      <c r="BA22" s="90"/>
    </row>
    <row r="23" spans="1:53">
      <c r="K23" s="9"/>
      <c r="L23" s="12"/>
      <c r="X23" s="2" t="s">
        <v>292</v>
      </c>
      <c r="Y23" s="2" t="s">
        <v>293</v>
      </c>
      <c r="AC23" s="4" t="s">
        <v>127</v>
      </c>
      <c r="AD23" s="4" t="s">
        <v>294</v>
      </c>
      <c r="AE23" s="4" t="s">
        <v>295</v>
      </c>
      <c r="AF23" s="4" t="s">
        <v>296</v>
      </c>
      <c r="AG23" s="4" t="s">
        <v>297</v>
      </c>
      <c r="AO23" s="8"/>
      <c r="AQ23" s="10"/>
      <c r="AR23" s="12"/>
      <c r="AS23" s="12"/>
      <c r="AT23" s="100"/>
      <c r="AU23" s="93"/>
      <c r="AV23" s="96"/>
      <c r="AW23" s="101"/>
      <c r="AX23" s="90"/>
      <c r="AY23" s="91"/>
      <c r="AZ23" s="92"/>
      <c r="BA23" s="90"/>
    </row>
    <row r="24" spans="1:53">
      <c r="A24" s="183" t="s">
        <v>109</v>
      </c>
      <c r="C24" t="s">
        <v>142</v>
      </c>
      <c r="G24" s="6">
        <f>SUM(F25:F37)</f>
        <v>3254.2781160000009</v>
      </c>
      <c r="L24" s="12"/>
      <c r="Y24" s="7" t="s">
        <v>298</v>
      </c>
      <c r="AO24" s="8"/>
      <c r="AP24" s="9"/>
      <c r="AQ24" s="10"/>
      <c r="AR24" s="12"/>
      <c r="AS24" s="12"/>
      <c r="AT24" s="102"/>
      <c r="AU24" s="102"/>
      <c r="AV24" s="102"/>
      <c r="AW24" s="101"/>
      <c r="AX24" s="90"/>
      <c r="AY24" s="90"/>
      <c r="AZ24" s="90"/>
      <c r="BA24" s="90"/>
    </row>
    <row r="25" spans="1:53">
      <c r="B25" s="10"/>
      <c r="C25" s="8"/>
      <c r="E25" s="12"/>
      <c r="F25" s="9"/>
      <c r="L25" s="12"/>
      <c r="Y25" t="s">
        <v>659</v>
      </c>
      <c r="AC25" s="8" t="s">
        <v>300</v>
      </c>
      <c r="AD25" s="9">
        <v>0.1</v>
      </c>
      <c r="AE25" s="10">
        <f>AD25*8/$AA$22</f>
        <v>0.04</v>
      </c>
      <c r="AF25" s="12">
        <v>34.729999999999997</v>
      </c>
      <c r="AG25" s="12">
        <f>AE25*AF25</f>
        <v>1.3892</v>
      </c>
      <c r="AO25" s="8"/>
      <c r="AP25" s="9"/>
      <c r="AQ25" s="10"/>
      <c r="AR25" s="12"/>
      <c r="AS25" s="12"/>
      <c r="AT25" s="95"/>
      <c r="AU25" s="95"/>
      <c r="AV25" s="101"/>
      <c r="AW25" s="95"/>
      <c r="AX25" s="94"/>
      <c r="AY25" s="94"/>
      <c r="AZ25" s="94"/>
      <c r="BA25" s="94"/>
    </row>
    <row r="26" spans="1:53">
      <c r="B26" s="10"/>
      <c r="C26" s="8"/>
      <c r="E26" s="12"/>
      <c r="F26" s="9"/>
      <c r="L26" s="12"/>
      <c r="Y26" t="s">
        <v>685</v>
      </c>
      <c r="AC26" s="8" t="s">
        <v>300</v>
      </c>
      <c r="AD26" s="9">
        <v>1</v>
      </c>
      <c r="AE26" s="10">
        <f>AD26*8/$AA$22</f>
        <v>0.4</v>
      </c>
      <c r="AF26" s="12">
        <v>22.66</v>
      </c>
      <c r="AG26" s="12">
        <f>AE26*AF26</f>
        <v>9.0640000000000001</v>
      </c>
      <c r="AS26" s="6"/>
      <c r="AT26" s="102"/>
      <c r="AU26" s="102"/>
      <c r="AV26" s="95"/>
      <c r="AW26" s="95"/>
      <c r="AX26" s="94"/>
      <c r="AY26" s="94"/>
      <c r="AZ26" s="94"/>
      <c r="BA26" s="94"/>
    </row>
    <row r="27" spans="1:53">
      <c r="A27" t="s">
        <v>1349</v>
      </c>
      <c r="B27" s="10">
        <v>1</v>
      </c>
      <c r="C27" s="8" t="s">
        <v>212</v>
      </c>
      <c r="D27">
        <f>B27*$J$5</f>
        <v>20</v>
      </c>
      <c r="E27" s="12">
        <f>U61</f>
        <v>7.9303440000000007</v>
      </c>
      <c r="F27" s="9">
        <f t="shared" ref="F26:F37" si="5">D27*E27</f>
        <v>158.60688000000002</v>
      </c>
      <c r="Y27" t="s">
        <v>302</v>
      </c>
      <c r="AC27" s="8" t="s">
        <v>300</v>
      </c>
      <c r="AD27" s="9">
        <v>1</v>
      </c>
      <c r="AE27" s="10">
        <f>AD27*8/$AA$22</f>
        <v>0.4</v>
      </c>
      <c r="AF27" s="12">
        <v>20.51</v>
      </c>
      <c r="AG27" s="12">
        <f>AE27*AF27</f>
        <v>8.2040000000000006</v>
      </c>
    </row>
    <row r="28" spans="1:53">
      <c r="A28" t="s">
        <v>1351</v>
      </c>
      <c r="B28" s="10">
        <v>0.33</v>
      </c>
      <c r="C28" s="8" t="s">
        <v>212</v>
      </c>
      <c r="D28">
        <f>B28*$J$5</f>
        <v>6.6000000000000005</v>
      </c>
      <c r="E28" s="12">
        <f>U62</f>
        <v>77.227704800000012</v>
      </c>
      <c r="F28" s="9">
        <f t="shared" si="5"/>
        <v>509.70285168000009</v>
      </c>
      <c r="AC28" s="8"/>
      <c r="AG28" s="6">
        <f>SUM(AG25:AG27)</f>
        <v>18.657200000000003</v>
      </c>
    </row>
    <row r="29" spans="1:53">
      <c r="A29" t="s">
        <v>602</v>
      </c>
      <c r="B29" s="10">
        <v>0.22000000000000003</v>
      </c>
      <c r="C29" s="8" t="s">
        <v>142</v>
      </c>
      <c r="D29">
        <f>B29*$J$5</f>
        <v>4.4000000000000004</v>
      </c>
      <c r="E29" s="12">
        <f>U63</f>
        <v>445.66922400000004</v>
      </c>
      <c r="F29" s="9">
        <f t="shared" si="5"/>
        <v>1960.9445856000004</v>
      </c>
      <c r="Y29" s="7" t="s">
        <v>303</v>
      </c>
      <c r="AC29" s="8"/>
    </row>
    <row r="30" spans="1:53">
      <c r="A30" t="s">
        <v>604</v>
      </c>
      <c r="B30" s="10">
        <v>1.44E-2</v>
      </c>
      <c r="C30" s="8" t="s">
        <v>212</v>
      </c>
      <c r="D30">
        <f>B30*$J$5</f>
        <v>0.28799999999999998</v>
      </c>
      <c r="E30" s="12">
        <f>U64</f>
        <v>445.66922400000004</v>
      </c>
      <c r="F30" s="9">
        <f t="shared" si="5"/>
        <v>128.35273651200001</v>
      </c>
      <c r="Y30" t="s">
        <v>664</v>
      </c>
      <c r="AC30" s="8" t="s">
        <v>212</v>
      </c>
      <c r="AE30" s="10">
        <v>3.3000000000000002E-2</v>
      </c>
      <c r="AF30" s="12">
        <v>6.14</v>
      </c>
      <c r="AG30" s="12">
        <f>AE30*AF30</f>
        <v>0.20261999999999999</v>
      </c>
    </row>
    <row r="31" spans="1:53">
      <c r="A31" t="s">
        <v>606</v>
      </c>
      <c r="B31" s="10">
        <v>7.6600000000000001E-2</v>
      </c>
      <c r="C31" s="8" t="s">
        <v>142</v>
      </c>
      <c r="D31">
        <f>B31*$J$5</f>
        <v>1.532</v>
      </c>
      <c r="E31" s="12">
        <f>U65</f>
        <v>118.01356480000003</v>
      </c>
      <c r="F31" s="9">
        <f t="shared" si="5"/>
        <v>180.79678127360003</v>
      </c>
      <c r="Y31" t="s">
        <v>964</v>
      </c>
      <c r="AC31" s="8" t="s">
        <v>212</v>
      </c>
      <c r="AE31" s="10">
        <v>0.15</v>
      </c>
      <c r="AF31" s="12">
        <v>62.883903289043772</v>
      </c>
      <c r="AG31" s="12">
        <f>AE31*AF31</f>
        <v>9.4325854933565658</v>
      </c>
    </row>
    <row r="32" spans="1:53">
      <c r="A32" t="s">
        <v>608</v>
      </c>
      <c r="B32" s="10">
        <v>8.0000000000000004E-4</v>
      </c>
      <c r="C32" s="8" t="s">
        <v>212</v>
      </c>
      <c r="D32">
        <f>B32*$J$5</f>
        <v>1.6E-2</v>
      </c>
      <c r="E32" s="12">
        <f>U66</f>
        <v>358</v>
      </c>
      <c r="F32" s="9">
        <f t="shared" si="5"/>
        <v>5.7279999999999998</v>
      </c>
      <c r="Y32" t="s">
        <v>965</v>
      </c>
      <c r="AC32" s="8" t="s">
        <v>158</v>
      </c>
      <c r="AE32" s="10">
        <v>1</v>
      </c>
      <c r="AF32" s="12">
        <v>45</v>
      </c>
      <c r="AG32" s="12">
        <f>AE32*AF32</f>
        <v>45</v>
      </c>
    </row>
    <row r="33" spans="1:33">
      <c r="A33" t="s">
        <v>610</v>
      </c>
      <c r="B33" s="10">
        <v>1</v>
      </c>
      <c r="C33" s="8" t="s">
        <v>142</v>
      </c>
      <c r="D33">
        <f>B33*$J$5</f>
        <v>20</v>
      </c>
      <c r="E33" s="12">
        <f>U67</f>
        <v>2.9418735999999996</v>
      </c>
      <c r="F33" s="9">
        <f t="shared" si="5"/>
        <v>58.837471999999991</v>
      </c>
      <c r="AC33" s="8"/>
      <c r="AG33" s="6">
        <f>SUM(AG30:AG32)</f>
        <v>54.635205493356565</v>
      </c>
    </row>
    <row r="34" spans="1:33">
      <c r="A34" t="s">
        <v>612</v>
      </c>
      <c r="B34" s="10">
        <v>0.16070000000000001</v>
      </c>
      <c r="C34" s="8" t="s">
        <v>153</v>
      </c>
      <c r="D34">
        <f>B34*$J$5</f>
        <v>3.2140000000000004</v>
      </c>
      <c r="E34" s="12">
        <f>U68</f>
        <v>19.238683200000001</v>
      </c>
      <c r="F34" s="9">
        <f t="shared" si="5"/>
        <v>61.833127804800007</v>
      </c>
      <c r="Y34" s="7" t="s">
        <v>327</v>
      </c>
      <c r="AC34" s="8"/>
      <c r="AD34" s="9"/>
    </row>
    <row r="35" spans="1:33">
      <c r="A35" t="s">
        <v>614</v>
      </c>
      <c r="B35" s="10">
        <v>0.18890000000000001</v>
      </c>
      <c r="C35" s="8" t="s">
        <v>153</v>
      </c>
      <c r="D35">
        <f>B35*$J$5</f>
        <v>3.7780000000000005</v>
      </c>
      <c r="E35" s="12">
        <f>U69</f>
        <v>19.238683200000001</v>
      </c>
      <c r="F35" s="9">
        <f t="shared" si="5"/>
        <v>72.683745129600013</v>
      </c>
      <c r="Y35" t="s">
        <v>319</v>
      </c>
      <c r="AC35" s="8" t="s">
        <v>320</v>
      </c>
      <c r="AD35" s="9"/>
      <c r="AE35" s="10">
        <v>3</v>
      </c>
      <c r="AF35" s="12">
        <f>AG28</f>
        <v>18.657200000000003</v>
      </c>
      <c r="AG35" s="12">
        <f>AE35%*AF35</f>
        <v>0.5597160000000001</v>
      </c>
    </row>
    <row r="36" spans="1:33">
      <c r="A36" t="s">
        <v>616</v>
      </c>
      <c r="B36" s="10">
        <v>7.4000000000000003E-3</v>
      </c>
      <c r="C36" s="8" t="s">
        <v>153</v>
      </c>
      <c r="D36">
        <f>B36*$J$5</f>
        <v>0.14800000000000002</v>
      </c>
      <c r="E36" s="12">
        <f>U70</f>
        <v>616.64</v>
      </c>
      <c r="F36" s="9">
        <f t="shared" si="5"/>
        <v>91.262720000000016</v>
      </c>
      <c r="X36" s="14"/>
      <c r="Y36" s="14"/>
      <c r="Z36" s="14"/>
      <c r="AA36" s="14"/>
      <c r="AB36" s="14"/>
      <c r="AC36" s="14"/>
      <c r="AD36" s="14"/>
      <c r="AE36" s="14"/>
      <c r="AF36" s="14"/>
      <c r="AG36" s="16">
        <f>SUM(AG35)</f>
        <v>0.5597160000000001</v>
      </c>
    </row>
    <row r="37" spans="1:33">
      <c r="A37" t="s">
        <v>1356</v>
      </c>
      <c r="B37">
        <v>2.5000000000000001E-2</v>
      </c>
      <c r="C37" s="8" t="s">
        <v>153</v>
      </c>
      <c r="D37">
        <f>B37*$J$5</f>
        <v>0.5</v>
      </c>
      <c r="E37" s="12">
        <f>U71</f>
        <v>51.058431999999996</v>
      </c>
      <c r="F37" s="9">
        <f t="shared" si="5"/>
        <v>25.529215999999998</v>
      </c>
    </row>
    <row r="38" spans="1:33">
      <c r="A38" s="183" t="s">
        <v>1358</v>
      </c>
      <c r="C38" t="s">
        <v>142</v>
      </c>
      <c r="D38">
        <f>J6</f>
        <v>20</v>
      </c>
      <c r="E38" s="12">
        <f>V236</f>
        <v>169.49</v>
      </c>
      <c r="G38" s="2">
        <f>D38*E38</f>
        <v>3389.8</v>
      </c>
      <c r="X38" s="2" t="s">
        <v>1344</v>
      </c>
      <c r="Y38" s="2"/>
      <c r="Z38" s="2" t="s">
        <v>837</v>
      </c>
      <c r="AB38" s="2"/>
      <c r="AC38" s="2"/>
      <c r="AD38" s="2"/>
      <c r="AE38" s="2"/>
      <c r="AF38" s="2"/>
    </row>
    <row r="39" spans="1:33">
      <c r="X39" s="2" t="s">
        <v>287</v>
      </c>
      <c r="Y39" s="2" t="s">
        <v>288</v>
      </c>
      <c r="Z39" s="4" t="s">
        <v>289</v>
      </c>
      <c r="AA39" s="5">
        <v>20</v>
      </c>
      <c r="AB39" s="4" t="s">
        <v>290</v>
      </c>
      <c r="AC39" s="5">
        <f>AA39</f>
        <v>20</v>
      </c>
      <c r="AD39" s="2" t="s">
        <v>291</v>
      </c>
      <c r="AF39" s="4" t="s">
        <v>142</v>
      </c>
      <c r="AG39" s="6">
        <f>AG45+AG50+AG53</f>
        <v>118.74774149335656</v>
      </c>
    </row>
    <row r="40" spans="1:33">
      <c r="A40" s="183" t="s">
        <v>83</v>
      </c>
      <c r="C40" t="s">
        <v>574</v>
      </c>
      <c r="D40">
        <f>J7</f>
        <v>2</v>
      </c>
      <c r="E40" s="12">
        <f>V243</f>
        <v>2147.2003312655197</v>
      </c>
      <c r="G40" s="6">
        <f>D40*E40</f>
        <v>4294.4006625310394</v>
      </c>
      <c r="X40" s="2" t="s">
        <v>292</v>
      </c>
      <c r="Y40" s="2" t="s">
        <v>293</v>
      </c>
      <c r="AC40" s="4" t="s">
        <v>127</v>
      </c>
      <c r="AD40" s="4" t="s">
        <v>294</v>
      </c>
      <c r="AE40" s="4" t="s">
        <v>295</v>
      </c>
      <c r="AF40" s="4" t="s">
        <v>296</v>
      </c>
      <c r="AG40" s="4" t="s">
        <v>297</v>
      </c>
    </row>
    <row r="41" spans="1:33">
      <c r="Y41" s="7" t="s">
        <v>298</v>
      </c>
    </row>
    <row r="42" spans="1:33">
      <c r="A42" s="183" t="s">
        <v>79</v>
      </c>
      <c r="C42" t="s">
        <v>142</v>
      </c>
      <c r="E42" s="12">
        <f>V289</f>
        <v>136.58560240992</v>
      </c>
      <c r="F42" s="9"/>
      <c r="G42" s="6">
        <f>SUM(F45:F53)</f>
        <v>2731.7120481984007</v>
      </c>
      <c r="Y42" t="s">
        <v>659</v>
      </c>
      <c r="AC42" s="8" t="s">
        <v>300</v>
      </c>
      <c r="AD42" s="9">
        <v>0.1</v>
      </c>
      <c r="AE42" s="10">
        <f>AD42*8/$AA$39</f>
        <v>0.04</v>
      </c>
      <c r="AF42" s="12">
        <v>34.729999999999997</v>
      </c>
      <c r="AG42" s="12">
        <f>AE42*AF42</f>
        <v>1.3892</v>
      </c>
    </row>
    <row r="43" spans="1:33">
      <c r="A43" s="102"/>
      <c r="B43" s="200"/>
      <c r="C43" s="8"/>
      <c r="E43" s="12"/>
      <c r="F43" s="9"/>
      <c r="Y43" t="s">
        <v>685</v>
      </c>
      <c r="AC43" s="8" t="s">
        <v>300</v>
      </c>
      <c r="AD43" s="9">
        <v>1</v>
      </c>
      <c r="AE43" s="10">
        <f>AD43*8/$AA$39</f>
        <v>0.4</v>
      </c>
      <c r="AF43" s="12">
        <v>22.66</v>
      </c>
      <c r="AG43" s="12">
        <f>AE43*AF43</f>
        <v>9.0640000000000001</v>
      </c>
    </row>
    <row r="44" spans="1:33">
      <c r="A44" s="102"/>
      <c r="B44" s="200"/>
      <c r="C44" s="8"/>
      <c r="E44" s="12"/>
      <c r="F44" s="9"/>
      <c r="Y44" t="s">
        <v>302</v>
      </c>
      <c r="AC44" s="8" t="s">
        <v>300</v>
      </c>
      <c r="AD44" s="9">
        <v>1</v>
      </c>
      <c r="AE44" s="10">
        <f>AD44*8/$AA$39</f>
        <v>0.4</v>
      </c>
      <c r="AF44" s="12">
        <v>20.51</v>
      </c>
      <c r="AG44" s="12">
        <f>AE44*AF44</f>
        <v>8.2040000000000006</v>
      </c>
    </row>
    <row r="45" spans="1:33">
      <c r="A45" s="102" t="s">
        <v>1349</v>
      </c>
      <c r="B45" s="200">
        <v>1</v>
      </c>
      <c r="C45" s="8" t="s">
        <v>142</v>
      </c>
      <c r="D45">
        <f>B45*$J$8</f>
        <v>20</v>
      </c>
      <c r="E45" s="12">
        <f>U280</f>
        <v>7.9303440000000007</v>
      </c>
      <c r="F45" s="9">
        <f t="shared" ref="F44:F53" si="6">D45*E45</f>
        <v>158.60688000000002</v>
      </c>
      <c r="H45" s="200"/>
      <c r="I45" s="12"/>
      <c r="AC45" s="8"/>
      <c r="AG45" s="6">
        <f>SUM(AG42:AG44)</f>
        <v>18.657200000000003</v>
      </c>
    </row>
    <row r="46" spans="1:33">
      <c r="A46" s="201" t="s">
        <v>1351</v>
      </c>
      <c r="B46" s="203">
        <v>0.33</v>
      </c>
      <c r="C46" s="8" t="s">
        <v>142</v>
      </c>
      <c r="D46">
        <f>B46*$J$8</f>
        <v>6.6000000000000005</v>
      </c>
      <c r="E46" s="12">
        <f t="shared" ref="E44:E53" si="7">U281</f>
        <v>77.227704800000012</v>
      </c>
      <c r="F46" s="9">
        <f t="shared" si="6"/>
        <v>509.70285168000009</v>
      </c>
      <c r="H46" s="203"/>
      <c r="I46" s="12"/>
      <c r="Y46" s="7" t="s">
        <v>303</v>
      </c>
      <c r="AC46" s="8"/>
    </row>
    <row r="47" spans="1:33">
      <c r="A47" s="204" t="s">
        <v>629</v>
      </c>
      <c r="B47" s="205">
        <v>0.12</v>
      </c>
      <c r="C47" s="8" t="s">
        <v>142</v>
      </c>
      <c r="D47">
        <f>B47*$J$8</f>
        <v>2.4</v>
      </c>
      <c r="E47" s="12">
        <f>U282</f>
        <v>447.90066880000001</v>
      </c>
      <c r="F47" s="9">
        <f t="shared" si="6"/>
        <v>1074.9616051200001</v>
      </c>
      <c r="H47" s="205"/>
      <c r="I47" s="12"/>
      <c r="Y47" t="s">
        <v>664</v>
      </c>
      <c r="AC47" s="8" t="s">
        <v>212</v>
      </c>
      <c r="AE47" s="10">
        <v>1.6E-2</v>
      </c>
      <c r="AF47" s="12">
        <v>6.14</v>
      </c>
      <c r="AG47" s="12">
        <f>AE47*AF47</f>
        <v>9.8239999999999994E-2</v>
      </c>
    </row>
    <row r="48" spans="1:33">
      <c r="A48" s="204" t="s">
        <v>631</v>
      </c>
      <c r="B48" s="205">
        <v>1.4E-2</v>
      </c>
      <c r="C48" s="8" t="s">
        <v>212</v>
      </c>
      <c r="D48">
        <f>B48*$J$8</f>
        <v>0.28000000000000003</v>
      </c>
      <c r="E48" s="12">
        <f t="shared" si="7"/>
        <v>447.90066880000001</v>
      </c>
      <c r="F48" s="9">
        <f t="shared" si="6"/>
        <v>125.41218726400001</v>
      </c>
      <c r="H48" s="205"/>
      <c r="I48" s="12"/>
      <c r="Y48" t="s">
        <v>964</v>
      </c>
      <c r="AC48" s="8" t="s">
        <v>212</v>
      </c>
      <c r="AE48" s="10">
        <v>0.15</v>
      </c>
      <c r="AF48" s="12">
        <v>62.883903289043772</v>
      </c>
      <c r="AG48" s="12">
        <f>AE48*AF48</f>
        <v>9.4325854933565658</v>
      </c>
    </row>
    <row r="49" spans="1:33">
      <c r="A49" s="204" t="s">
        <v>606</v>
      </c>
      <c r="B49" s="205">
        <v>0.2</v>
      </c>
      <c r="C49" s="8" t="s">
        <v>142</v>
      </c>
      <c r="D49">
        <f>B49*$J$8</f>
        <v>4</v>
      </c>
      <c r="E49" s="12">
        <f t="shared" si="7"/>
        <v>118.01356480000003</v>
      </c>
      <c r="F49" s="9">
        <f t="shared" si="6"/>
        <v>472.0542592000001</v>
      </c>
      <c r="H49" s="205"/>
      <c r="I49" s="12"/>
      <c r="Y49" t="s">
        <v>966</v>
      </c>
      <c r="AC49" s="8" t="s">
        <v>158</v>
      </c>
      <c r="AE49" s="10">
        <v>1</v>
      </c>
      <c r="AF49" s="12">
        <v>90</v>
      </c>
      <c r="AG49" s="12">
        <f>AE49*AF49</f>
        <v>90</v>
      </c>
    </row>
    <row r="50" spans="1:33">
      <c r="A50" s="204" t="s">
        <v>610</v>
      </c>
      <c r="B50" s="205">
        <v>1</v>
      </c>
      <c r="C50" s="8" t="s">
        <v>142</v>
      </c>
      <c r="D50">
        <f>B50*$J$8</f>
        <v>20</v>
      </c>
      <c r="E50" s="12">
        <f t="shared" si="7"/>
        <v>2.9418735999999996</v>
      </c>
      <c r="F50" s="9">
        <f t="shared" si="6"/>
        <v>58.837471999999991</v>
      </c>
      <c r="H50" s="205"/>
      <c r="I50" s="12"/>
      <c r="AC50" s="8"/>
      <c r="AG50" s="6">
        <f>SUM(AG47:AG49)</f>
        <v>99.530825493356559</v>
      </c>
    </row>
    <row r="51" spans="1:33">
      <c r="A51" s="204" t="s">
        <v>847</v>
      </c>
      <c r="B51" s="205">
        <v>1</v>
      </c>
      <c r="C51" s="8" t="s">
        <v>142</v>
      </c>
      <c r="D51">
        <f>B51*$J$8</f>
        <v>20</v>
      </c>
      <c r="E51" s="12">
        <f t="shared" si="7"/>
        <v>9.8809960000000014</v>
      </c>
      <c r="F51" s="9">
        <f t="shared" si="6"/>
        <v>197.61992000000004</v>
      </c>
      <c r="H51" s="205"/>
      <c r="I51" s="12"/>
      <c r="Y51" s="7" t="s">
        <v>327</v>
      </c>
      <c r="AC51" s="8"/>
      <c r="AD51" s="9"/>
    </row>
    <row r="52" spans="1:33">
      <c r="A52" s="204" t="s">
        <v>612</v>
      </c>
      <c r="B52" s="205">
        <v>0.16070000000000001</v>
      </c>
      <c r="C52" s="8" t="s">
        <v>153</v>
      </c>
      <c r="D52">
        <f>B52*$J$8</f>
        <v>3.2140000000000004</v>
      </c>
      <c r="E52" s="12">
        <f t="shared" si="7"/>
        <v>19.238683200000001</v>
      </c>
      <c r="F52" s="9">
        <f t="shared" si="6"/>
        <v>61.833127804800007</v>
      </c>
      <c r="H52" s="205"/>
      <c r="I52" s="12"/>
      <c r="Y52" t="s">
        <v>319</v>
      </c>
      <c r="AC52" s="8" t="s">
        <v>320</v>
      </c>
      <c r="AD52" s="9"/>
      <c r="AE52" s="10">
        <v>3</v>
      </c>
      <c r="AF52" s="12">
        <f>AG45</f>
        <v>18.657200000000003</v>
      </c>
      <c r="AG52" s="12">
        <f>AE52%*AF52</f>
        <v>0.5597160000000001</v>
      </c>
    </row>
    <row r="53" spans="1:33">
      <c r="A53" s="204" t="s">
        <v>614</v>
      </c>
      <c r="B53" s="205">
        <v>0.18890000000000001</v>
      </c>
      <c r="C53" s="8" t="s">
        <v>153</v>
      </c>
      <c r="D53">
        <f>B53*$J$8</f>
        <v>3.7780000000000005</v>
      </c>
      <c r="E53" s="12">
        <f t="shared" si="7"/>
        <v>19.238683200000001</v>
      </c>
      <c r="F53" s="9">
        <f t="shared" si="6"/>
        <v>72.683745129600013</v>
      </c>
      <c r="H53" s="205"/>
      <c r="I53" s="12"/>
      <c r="X53" s="14"/>
      <c r="Y53" s="14"/>
      <c r="Z53" s="14"/>
      <c r="AA53" s="14"/>
      <c r="AB53" s="14"/>
      <c r="AC53" s="14"/>
      <c r="AD53" s="14"/>
      <c r="AE53" s="14"/>
      <c r="AF53" s="14"/>
      <c r="AG53" s="16">
        <f>SUM(AG52)</f>
        <v>0.5597160000000001</v>
      </c>
    </row>
    <row r="55" spans="1:33">
      <c r="A55" s="183" t="s">
        <v>80</v>
      </c>
      <c r="C55" t="s">
        <v>142</v>
      </c>
      <c r="E55" s="12">
        <f>V325</f>
        <v>171.72583913333716</v>
      </c>
      <c r="G55" s="6">
        <f>SUM(F58:F65)</f>
        <v>3434.5167826667434</v>
      </c>
      <c r="M55" s="2" t="s">
        <v>286</v>
      </c>
      <c r="N55" s="2"/>
      <c r="O55" s="2" t="s">
        <v>1359</v>
      </c>
      <c r="P55" s="2"/>
      <c r="Q55" s="2"/>
      <c r="R55" s="2"/>
      <c r="S55" s="2"/>
      <c r="T55" s="2"/>
      <c r="U55" s="2"/>
      <c r="X55" s="2" t="s">
        <v>286</v>
      </c>
      <c r="Y55" s="2"/>
      <c r="Z55" s="2" t="s">
        <v>344</v>
      </c>
      <c r="AA55" s="2"/>
    </row>
    <row r="56" spans="1:33">
      <c r="A56" s="211"/>
      <c r="C56" s="8"/>
      <c r="E56" s="12"/>
      <c r="F56" s="9"/>
      <c r="M56" s="2" t="s">
        <v>287</v>
      </c>
      <c r="N56" s="2" t="s">
        <v>335</v>
      </c>
      <c r="O56" s="4" t="s">
        <v>289</v>
      </c>
      <c r="P56" s="5">
        <v>1</v>
      </c>
      <c r="Q56" s="4" t="s">
        <v>290</v>
      </c>
      <c r="R56" s="5">
        <f>P56</f>
        <v>1</v>
      </c>
      <c r="S56" s="2" t="s">
        <v>291</v>
      </c>
      <c r="U56" s="4" t="s">
        <v>158</v>
      </c>
      <c r="V56" s="6">
        <f>V72</f>
        <v>162.71390580000002</v>
      </c>
      <c r="X56" s="2" t="s">
        <v>287</v>
      </c>
      <c r="Y56" s="2" t="s">
        <v>288</v>
      </c>
      <c r="Z56" s="4" t="s">
        <v>289</v>
      </c>
      <c r="AA56" s="5">
        <v>90</v>
      </c>
      <c r="AB56" s="4" t="s">
        <v>290</v>
      </c>
      <c r="AC56" s="5">
        <f>AA56</f>
        <v>90</v>
      </c>
      <c r="AD56" s="2" t="s">
        <v>291</v>
      </c>
      <c r="AF56" s="4" t="s">
        <v>142</v>
      </c>
      <c r="AG56" s="6">
        <f>AG61+AG64</f>
        <v>2.1957768888888891</v>
      </c>
    </row>
    <row r="57" spans="1:33">
      <c r="A57" s="211"/>
      <c r="C57" s="8"/>
      <c r="E57" s="12"/>
      <c r="F57" s="9"/>
      <c r="M57" s="2" t="s">
        <v>292</v>
      </c>
      <c r="N57" s="2" t="s">
        <v>293</v>
      </c>
      <c r="R57" s="4" t="s">
        <v>127</v>
      </c>
      <c r="S57" s="4" t="s">
        <v>294</v>
      </c>
      <c r="T57" s="4" t="s">
        <v>295</v>
      </c>
      <c r="U57" s="4" t="s">
        <v>296</v>
      </c>
      <c r="V57" s="4" t="s">
        <v>297</v>
      </c>
      <c r="X57" s="2" t="s">
        <v>292</v>
      </c>
      <c r="Y57" s="2" t="s">
        <v>293</v>
      </c>
      <c r="AC57" s="4" t="s">
        <v>127</v>
      </c>
      <c r="AD57" s="4" t="s">
        <v>294</v>
      </c>
      <c r="AE57" s="4" t="s">
        <v>295</v>
      </c>
      <c r="AF57" s="4" t="s">
        <v>296</v>
      </c>
      <c r="AG57" s="4" t="s">
        <v>297</v>
      </c>
    </row>
    <row r="58" spans="1:33">
      <c r="A58" s="211" t="s">
        <v>1349</v>
      </c>
      <c r="B58" s="212">
        <v>1</v>
      </c>
      <c r="C58" s="8" t="s">
        <v>212</v>
      </c>
      <c r="D58">
        <f>B58*$J$9</f>
        <v>20</v>
      </c>
      <c r="E58" s="12">
        <f t="shared" ref="E57:E65" si="8">U330</f>
        <v>7.9303440000000007</v>
      </c>
      <c r="F58" s="9">
        <f t="shared" ref="F56:F65" si="9">D58*E58</f>
        <v>158.60688000000002</v>
      </c>
      <c r="N58" s="7" t="s">
        <v>743</v>
      </c>
      <c r="Y58" s="7" t="s">
        <v>298</v>
      </c>
    </row>
    <row r="59" spans="1:33">
      <c r="A59" s="213" t="s">
        <v>1351</v>
      </c>
      <c r="B59" s="214">
        <v>0.33</v>
      </c>
      <c r="C59" s="8" t="s">
        <v>142</v>
      </c>
      <c r="D59">
        <f>B59*$J$9</f>
        <v>6.6000000000000005</v>
      </c>
      <c r="E59" s="12">
        <f t="shared" si="8"/>
        <v>77.227704800000012</v>
      </c>
      <c r="F59" s="9">
        <f t="shared" si="9"/>
        <v>509.70285168000009</v>
      </c>
      <c r="R59" s="8"/>
      <c r="S59" s="9"/>
      <c r="T59" s="10"/>
      <c r="U59" s="12"/>
      <c r="V59" s="12"/>
      <c r="Y59" t="s">
        <v>659</v>
      </c>
      <c r="AC59" s="8" t="s">
        <v>300</v>
      </c>
      <c r="AD59" s="9">
        <v>0.1</v>
      </c>
      <c r="AE59" s="10">
        <f>AD59*8/$AA$56</f>
        <v>8.8888888888888889E-3</v>
      </c>
      <c r="AF59">
        <v>34.729999999999997</v>
      </c>
      <c r="AG59" s="12">
        <f>AE59*AF59</f>
        <v>0.3087111111111111</v>
      </c>
    </row>
    <row r="60" spans="1:33">
      <c r="A60" s="210" t="s">
        <v>850</v>
      </c>
      <c r="B60" s="215">
        <v>1</v>
      </c>
      <c r="C60" s="8" t="s">
        <v>163</v>
      </c>
      <c r="D60">
        <f>B60*$J$9</f>
        <v>20</v>
      </c>
      <c r="E60" s="12">
        <f t="shared" si="8"/>
        <v>22</v>
      </c>
      <c r="F60" s="9">
        <f t="shared" si="9"/>
        <v>440</v>
      </c>
      <c r="R60" s="8"/>
      <c r="S60" s="9"/>
      <c r="T60" s="10"/>
      <c r="U60" s="12"/>
      <c r="V60" s="12"/>
      <c r="Y60" t="s">
        <v>302</v>
      </c>
      <c r="AC60" s="8" t="s">
        <v>300</v>
      </c>
      <c r="AD60" s="9">
        <v>1</v>
      </c>
      <c r="AE60" s="10">
        <f>AD60*8/$AA$56</f>
        <v>8.8888888888888892E-2</v>
      </c>
      <c r="AF60">
        <v>20.51</v>
      </c>
      <c r="AG60" s="12">
        <f>AE60*AF60</f>
        <v>1.8231111111111113</v>
      </c>
    </row>
    <row r="61" spans="1:33">
      <c r="A61" s="210" t="s">
        <v>638</v>
      </c>
      <c r="B61" s="215">
        <v>0.22500000000000001</v>
      </c>
      <c r="C61" s="8" t="s">
        <v>142</v>
      </c>
      <c r="D61">
        <f>B61*$J$9</f>
        <v>4.5</v>
      </c>
      <c r="E61" s="12">
        <f t="shared" si="8"/>
        <v>84.674043333333344</v>
      </c>
      <c r="F61" s="9">
        <f>D61*E61</f>
        <v>381.03319500000003</v>
      </c>
      <c r="N61" t="s">
        <v>1360</v>
      </c>
      <c r="R61" s="8" t="s">
        <v>212</v>
      </c>
      <c r="T61" s="10">
        <v>1</v>
      </c>
      <c r="U61" s="12">
        <f>AG74</f>
        <v>7.9303440000000007</v>
      </c>
      <c r="V61" s="12">
        <f t="shared" ref="V61:V63" si="10">T61*U61</f>
        <v>7.9303440000000007</v>
      </c>
      <c r="AC61" s="8"/>
      <c r="AD61" s="9"/>
      <c r="AE61" s="10"/>
      <c r="AG61" s="6">
        <f>SUM(AG59:AG60)</f>
        <v>2.1318222222222225</v>
      </c>
    </row>
    <row r="62" spans="1:33">
      <c r="A62" s="210" t="s">
        <v>640</v>
      </c>
      <c r="B62" s="215">
        <v>0.2</v>
      </c>
      <c r="C62" s="8" t="s">
        <v>305</v>
      </c>
      <c r="D62">
        <f>B62*$J$9</f>
        <v>4</v>
      </c>
      <c r="E62" s="12">
        <f t="shared" si="8"/>
        <v>7.5057997142857147</v>
      </c>
      <c r="F62" s="9">
        <f t="shared" si="9"/>
        <v>30.023198857142859</v>
      </c>
      <c r="N62" t="s">
        <v>1351</v>
      </c>
      <c r="R62" s="8" t="s">
        <v>212</v>
      </c>
      <c r="T62" s="10">
        <v>0.33</v>
      </c>
      <c r="U62" s="12">
        <f>AG89</f>
        <v>77.227704800000012</v>
      </c>
      <c r="V62" s="12">
        <f t="shared" si="10"/>
        <v>25.485142584000005</v>
      </c>
      <c r="Y62" s="7" t="s">
        <v>318</v>
      </c>
    </row>
    <row r="63" spans="1:33">
      <c r="A63" s="210" t="s">
        <v>1361</v>
      </c>
      <c r="B63" s="215">
        <v>1</v>
      </c>
      <c r="C63" s="8" t="s">
        <v>142</v>
      </c>
      <c r="D63">
        <f>B63*$J$9</f>
        <v>20</v>
      </c>
      <c r="E63" s="12">
        <f t="shared" si="8"/>
        <v>2.9418735999999996</v>
      </c>
      <c r="F63" s="9">
        <f t="shared" si="9"/>
        <v>58.837471999999991</v>
      </c>
      <c r="N63" t="s">
        <v>602</v>
      </c>
      <c r="R63" s="8" t="s">
        <v>142</v>
      </c>
      <c r="T63" s="10">
        <v>0.22000000000000003</v>
      </c>
      <c r="U63" s="12">
        <f>AG106</f>
        <v>445.66922400000004</v>
      </c>
      <c r="V63" s="12">
        <f t="shared" si="10"/>
        <v>98.047229280000025</v>
      </c>
      <c r="Y63" t="s">
        <v>319</v>
      </c>
      <c r="AC63" s="8" t="s">
        <v>320</v>
      </c>
      <c r="AE63" s="10">
        <v>3</v>
      </c>
      <c r="AF63" s="12">
        <f>AG61</f>
        <v>2.1318222222222225</v>
      </c>
      <c r="AG63" s="12">
        <f>AE63%*AF63</f>
        <v>6.3954666666666674E-2</v>
      </c>
    </row>
    <row r="64" spans="1:33">
      <c r="A64" s="210" t="s">
        <v>643</v>
      </c>
      <c r="B64" s="215">
        <v>0.2</v>
      </c>
      <c r="C64" s="8" t="s">
        <v>212</v>
      </c>
      <c r="D64">
        <f>B64*$J$9</f>
        <v>4</v>
      </c>
      <c r="E64" s="12">
        <f t="shared" si="8"/>
        <v>445.90736000000004</v>
      </c>
      <c r="F64" s="9">
        <f t="shared" si="9"/>
        <v>1783.6294400000002</v>
      </c>
      <c r="N64" t="s">
        <v>604</v>
      </c>
      <c r="R64" s="8" t="s">
        <v>212</v>
      </c>
      <c r="T64" s="10">
        <v>1.44E-2</v>
      </c>
      <c r="U64" s="12">
        <f>AG125</f>
        <v>445.66922400000004</v>
      </c>
      <c r="V64" s="12">
        <f>T64*U64</f>
        <v>6.4176368256000007</v>
      </c>
      <c r="X64" s="14"/>
      <c r="Y64" s="14"/>
      <c r="Z64" s="14"/>
      <c r="AA64" s="14"/>
      <c r="AB64" s="14"/>
      <c r="AC64" s="44"/>
      <c r="AD64" s="14"/>
      <c r="AE64" s="46"/>
      <c r="AF64" s="104"/>
      <c r="AG64" s="16">
        <f>SUM(AG63)</f>
        <v>6.3954666666666674E-2</v>
      </c>
    </row>
    <row r="65" spans="1:33">
      <c r="A65" s="210" t="s">
        <v>614</v>
      </c>
      <c r="B65" s="215">
        <v>0.18890000000000001</v>
      </c>
      <c r="C65" s="8" t="s">
        <v>153</v>
      </c>
      <c r="D65">
        <f>B65*$J$9</f>
        <v>3.7780000000000005</v>
      </c>
      <c r="E65" s="12">
        <f t="shared" si="8"/>
        <v>19.238683200000001</v>
      </c>
      <c r="F65" s="9">
        <f t="shared" si="9"/>
        <v>72.683745129600013</v>
      </c>
      <c r="N65" t="s">
        <v>606</v>
      </c>
      <c r="R65" s="8" t="s">
        <v>142</v>
      </c>
      <c r="T65" s="10">
        <v>7.6600000000000001E-2</v>
      </c>
      <c r="U65" s="12">
        <f>AG144</f>
        <v>118.01356480000003</v>
      </c>
      <c r="V65" s="12">
        <f>T65*U65</f>
        <v>9.0398390636800023</v>
      </c>
    </row>
    <row r="66" spans="1:33">
      <c r="A66" s="183" t="s">
        <v>86</v>
      </c>
      <c r="C66" t="s">
        <v>142</v>
      </c>
      <c r="D66">
        <f>J10</f>
        <v>20</v>
      </c>
      <c r="E66" s="12">
        <f>V390</f>
        <v>75.459999999999994</v>
      </c>
      <c r="F66" s="9">
        <f>D66*E66</f>
        <v>1509.1999999999998</v>
      </c>
      <c r="N66" t="s">
        <v>608</v>
      </c>
      <c r="R66" s="8" t="s">
        <v>212</v>
      </c>
      <c r="T66" s="10">
        <v>8.0000000000000004E-4</v>
      </c>
      <c r="U66" s="12">
        <f>AG163</f>
        <v>358</v>
      </c>
      <c r="V66" s="12">
        <f>T66*U66</f>
        <v>0.28639999999999999</v>
      </c>
      <c r="X66" s="2" t="s">
        <v>286</v>
      </c>
      <c r="Y66" s="2"/>
      <c r="Z66" s="2" t="s">
        <v>1362</v>
      </c>
      <c r="AA66" s="2"/>
    </row>
    <row r="67" spans="1:33">
      <c r="F67" s="9"/>
      <c r="N67" t="s">
        <v>610</v>
      </c>
      <c r="R67" s="8" t="s">
        <v>142</v>
      </c>
      <c r="T67" s="10">
        <v>1</v>
      </c>
      <c r="U67" s="12">
        <f>AG170</f>
        <v>2.9418735999999996</v>
      </c>
      <c r="V67" s="12">
        <f>T67*U67</f>
        <v>2.9418735999999996</v>
      </c>
      <c r="X67" s="2" t="s">
        <v>287</v>
      </c>
      <c r="Y67" s="2" t="s">
        <v>288</v>
      </c>
      <c r="Z67" s="4" t="s">
        <v>289</v>
      </c>
      <c r="AA67" s="5">
        <v>1</v>
      </c>
      <c r="AB67" s="4" t="s">
        <v>290</v>
      </c>
      <c r="AC67" s="5">
        <f>AA67</f>
        <v>1</v>
      </c>
      <c r="AD67" s="2" t="s">
        <v>291</v>
      </c>
      <c r="AF67" s="4" t="s">
        <v>142</v>
      </c>
      <c r="AG67" s="6">
        <f>AG71</f>
        <v>10.5</v>
      </c>
    </row>
    <row r="68" spans="1:33">
      <c r="A68" s="183" t="s">
        <v>84</v>
      </c>
      <c r="C68" t="s">
        <v>574</v>
      </c>
      <c r="D68">
        <f>J11</f>
        <v>2</v>
      </c>
      <c r="E68" s="12">
        <f>V397</f>
        <v>69.41</v>
      </c>
      <c r="G68" s="6">
        <f>D68*E68</f>
        <v>138.82</v>
      </c>
      <c r="N68" t="s">
        <v>612</v>
      </c>
      <c r="R68" s="8" t="s">
        <v>153</v>
      </c>
      <c r="T68" s="10">
        <v>0.16070000000000001</v>
      </c>
      <c r="U68" s="12">
        <f>AG183</f>
        <v>19.238683200000001</v>
      </c>
      <c r="V68" s="12">
        <f>T68*U68</f>
        <v>3.0916563902400003</v>
      </c>
      <c r="X68" s="2" t="s">
        <v>292</v>
      </c>
      <c r="Y68" s="2" t="s">
        <v>293</v>
      </c>
      <c r="AC68" s="4" t="s">
        <v>127</v>
      </c>
      <c r="AD68" s="4" t="s">
        <v>294</v>
      </c>
      <c r="AE68" s="4" t="s">
        <v>295</v>
      </c>
      <c r="AF68" s="4" t="s">
        <v>296</v>
      </c>
      <c r="AG68" s="4" t="s">
        <v>297</v>
      </c>
    </row>
    <row r="69" spans="1:33">
      <c r="F69" s="9"/>
      <c r="N69" t="s">
        <v>614</v>
      </c>
      <c r="R69" s="8" t="s">
        <v>153</v>
      </c>
      <c r="T69" s="10">
        <v>0.18890000000000001</v>
      </c>
      <c r="U69" s="12">
        <f>AG198</f>
        <v>19.238683200000001</v>
      </c>
      <c r="V69" s="12">
        <f>T69*U69</f>
        <v>3.6341872564800002</v>
      </c>
      <c r="Y69" s="7" t="s">
        <v>303</v>
      </c>
    </row>
    <row r="70" spans="1:33">
      <c r="F70" s="9"/>
      <c r="N70" t="s">
        <v>616</v>
      </c>
      <c r="R70" s="8" t="s">
        <v>153</v>
      </c>
      <c r="T70" s="10">
        <v>7.4000000000000003E-3</v>
      </c>
      <c r="U70" s="12">
        <f>AG213</f>
        <v>616.64</v>
      </c>
      <c r="V70" s="12">
        <f>T70*U70</f>
        <v>4.5631360000000001</v>
      </c>
      <c r="Y70" t="s">
        <v>1362</v>
      </c>
      <c r="AE70" s="10">
        <v>1</v>
      </c>
      <c r="AF70" s="12">
        <v>10.5</v>
      </c>
      <c r="AG70" s="12">
        <f>AE70*AF70</f>
        <v>10.5</v>
      </c>
    </row>
    <row r="71" spans="1:33">
      <c r="A71" s="1" t="s">
        <v>113</v>
      </c>
      <c r="E71" s="12"/>
      <c r="F71" s="9"/>
      <c r="N71" t="s">
        <v>1356</v>
      </c>
      <c r="R71" s="8" t="s">
        <v>153</v>
      </c>
      <c r="T71">
        <v>2.5000000000000001E-2</v>
      </c>
      <c r="U71" s="12">
        <f>AG220</f>
        <v>51.058431999999996</v>
      </c>
      <c r="V71" s="12">
        <f>T71*U71</f>
        <v>1.2764608</v>
      </c>
      <c r="X71" s="14"/>
      <c r="Y71" s="14"/>
      <c r="Z71" s="14"/>
      <c r="AA71" s="14"/>
      <c r="AB71" s="14"/>
      <c r="AC71" s="44"/>
      <c r="AD71" s="14"/>
      <c r="AE71" s="46"/>
      <c r="AF71" s="104"/>
      <c r="AG71" s="16">
        <f>SUM(AG70)</f>
        <v>10.5</v>
      </c>
    </row>
    <row r="72" spans="1:33">
      <c r="A72" t="s">
        <v>1363</v>
      </c>
      <c r="B72">
        <v>17.149999999999999</v>
      </c>
      <c r="C72" t="s">
        <v>1023</v>
      </c>
      <c r="D72">
        <v>1</v>
      </c>
      <c r="E72" s="12">
        <f>V400</f>
        <v>2867.4</v>
      </c>
      <c r="F72" s="9">
        <f>D72*E72</f>
        <v>2867.4</v>
      </c>
      <c r="M72" s="14"/>
      <c r="N72" s="14"/>
      <c r="O72" s="14"/>
      <c r="P72" s="14"/>
      <c r="Q72" s="14"/>
      <c r="R72" s="44"/>
      <c r="S72" s="14"/>
      <c r="T72" s="14"/>
      <c r="U72" s="14"/>
      <c r="V72" s="16">
        <f>SUM(V59:V71)</f>
        <v>162.71390580000002</v>
      </c>
    </row>
    <row r="73" spans="1:33">
      <c r="A73" t="s">
        <v>1364</v>
      </c>
      <c r="B73">
        <v>12.75</v>
      </c>
      <c r="C73" t="s">
        <v>1023</v>
      </c>
      <c r="D73">
        <v>1</v>
      </c>
      <c r="E73" s="12">
        <f>V407</f>
        <v>6500</v>
      </c>
      <c r="F73" s="9">
        <f>D73*E73</f>
        <v>6500</v>
      </c>
      <c r="X73" s="2" t="s">
        <v>1344</v>
      </c>
      <c r="Y73" s="2"/>
      <c r="Z73" s="2" t="s">
        <v>1365</v>
      </c>
      <c r="AB73" s="2"/>
      <c r="AC73" s="2"/>
      <c r="AD73" s="2"/>
      <c r="AE73" s="2"/>
      <c r="AF73" s="2"/>
    </row>
    <row r="74" spans="1:33">
      <c r="A74" t="s">
        <v>1366</v>
      </c>
      <c r="B74">
        <v>28.63</v>
      </c>
      <c r="C74" t="s">
        <v>1023</v>
      </c>
      <c r="D74">
        <v>1</v>
      </c>
      <c r="E74" s="12">
        <f>V414</f>
        <v>6600</v>
      </c>
      <c r="F74" s="9">
        <f>D74*E74</f>
        <v>6600</v>
      </c>
      <c r="X74" s="2" t="s">
        <v>287</v>
      </c>
      <c r="Y74" s="2" t="s">
        <v>288</v>
      </c>
      <c r="Z74" s="4" t="s">
        <v>289</v>
      </c>
      <c r="AA74" s="5">
        <v>500</v>
      </c>
      <c r="AB74" s="4" t="s">
        <v>290</v>
      </c>
      <c r="AC74" s="5">
        <f>AA74</f>
        <v>500</v>
      </c>
      <c r="AD74" s="2" t="s">
        <v>291</v>
      </c>
      <c r="AF74" s="4" t="s">
        <v>142</v>
      </c>
      <c r="AG74" s="6">
        <f>AG80+AG86</f>
        <v>7.9303440000000007</v>
      </c>
    </row>
    <row r="75" spans="1:33">
      <c r="A75" t="s">
        <v>1367</v>
      </c>
      <c r="C75" t="s">
        <v>1023</v>
      </c>
      <c r="D75">
        <v>1</v>
      </c>
      <c r="E75" s="12">
        <f>V421</f>
        <v>95160</v>
      </c>
      <c r="F75" s="9">
        <f>D75*E75</f>
        <v>95160</v>
      </c>
      <c r="X75" s="2" t="s">
        <v>292</v>
      </c>
      <c r="Y75" s="2" t="s">
        <v>293</v>
      </c>
      <c r="AC75" s="4" t="s">
        <v>127</v>
      </c>
      <c r="AD75" s="4" t="s">
        <v>294</v>
      </c>
      <c r="AE75" s="4" t="s">
        <v>295</v>
      </c>
      <c r="AF75" s="4" t="s">
        <v>296</v>
      </c>
      <c r="AG75" s="4" t="s">
        <v>297</v>
      </c>
    </row>
    <row r="76" spans="1:33">
      <c r="A76" s="1" t="s">
        <v>1368</v>
      </c>
      <c r="F76" s="9"/>
      <c r="Y76" s="7" t="s">
        <v>298</v>
      </c>
    </row>
    <row r="77" spans="1:33">
      <c r="A77" t="s">
        <v>1369</v>
      </c>
      <c r="C77" t="s">
        <v>1370</v>
      </c>
      <c r="D77">
        <f>J12</f>
        <v>20</v>
      </c>
      <c r="E77" s="12">
        <f>V428</f>
        <v>3770.838940859569</v>
      </c>
      <c r="F77" s="9"/>
      <c r="G77" s="286">
        <f>SUM(F78:F90)</f>
        <v>74870.039185614893</v>
      </c>
      <c r="Y77" t="s">
        <v>659</v>
      </c>
      <c r="AC77" s="8" t="s">
        <v>300</v>
      </c>
      <c r="AD77" s="9">
        <v>1</v>
      </c>
      <c r="AE77" s="10">
        <f>AD77*8/$AA$74</f>
        <v>1.6E-2</v>
      </c>
      <c r="AF77">
        <v>34.729999999999997</v>
      </c>
      <c r="AG77" s="12">
        <f>AE77*AF77</f>
        <v>0.55567999999999995</v>
      </c>
    </row>
    <row r="78" spans="1:33">
      <c r="A78" t="s">
        <v>1371</v>
      </c>
      <c r="C78" s="8" t="s">
        <v>212</v>
      </c>
      <c r="D78" s="10">
        <f>1.98*$J$12</f>
        <v>39.6</v>
      </c>
      <c r="E78" s="12">
        <f>U431</f>
        <v>56.462834285714287</v>
      </c>
      <c r="F78" s="9">
        <f>D78*E78</f>
        <v>2235.9282377142858</v>
      </c>
      <c r="Y78" t="s">
        <v>301</v>
      </c>
      <c r="AC78" s="8" t="s">
        <v>300</v>
      </c>
      <c r="AD78" s="9">
        <v>1</v>
      </c>
      <c r="AE78" s="10">
        <f>AD78*8/$AA$74</f>
        <v>1.6E-2</v>
      </c>
      <c r="AF78">
        <v>23.6</v>
      </c>
      <c r="AG78" s="12">
        <f>AE78*AF78</f>
        <v>0.37760000000000005</v>
      </c>
    </row>
    <row r="79" spans="1:33">
      <c r="A79" t="s">
        <v>471</v>
      </c>
      <c r="C79" s="8" t="s">
        <v>212</v>
      </c>
      <c r="D79" s="10">
        <f>0.682058823529411*$J$12</f>
        <v>13.641176470588221</v>
      </c>
      <c r="E79" s="12">
        <f>U432</f>
        <v>77.227704800000012</v>
      </c>
      <c r="F79" s="9">
        <f>D79*E79</f>
        <v>1053.4767495952931</v>
      </c>
      <c r="R79" s="8"/>
      <c r="Y79" t="s">
        <v>302</v>
      </c>
      <c r="AC79" s="8" t="s">
        <v>300</v>
      </c>
      <c r="AD79" s="9">
        <v>3</v>
      </c>
      <c r="AE79" s="10">
        <f>AD79*8/$AA$74</f>
        <v>4.8000000000000001E-2</v>
      </c>
      <c r="AF79">
        <v>20.51</v>
      </c>
      <c r="AG79" s="12">
        <f>AE79*AF79</f>
        <v>0.98448000000000013</v>
      </c>
    </row>
    <row r="80" spans="1:33">
      <c r="A80" t="s">
        <v>473</v>
      </c>
      <c r="C80" s="8" t="s">
        <v>212</v>
      </c>
      <c r="D80" s="10">
        <f>0.892941176470588*$JJ$9</f>
        <v>0</v>
      </c>
      <c r="E80" s="12">
        <f>U433</f>
        <v>30.614538000000003</v>
      </c>
      <c r="F80" s="9">
        <f>D80*E80</f>
        <v>0</v>
      </c>
      <c r="R80" s="8"/>
      <c r="AC80" s="8"/>
      <c r="AG80" s="6">
        <f>SUM(AG77:AG79)</f>
        <v>1.9177600000000001</v>
      </c>
    </row>
    <row r="81" spans="1:33">
      <c r="A81" t="s">
        <v>477</v>
      </c>
      <c r="C81" s="8" t="s">
        <v>212</v>
      </c>
      <c r="D81" s="10">
        <f>0.50625*$J$12</f>
        <v>10.125</v>
      </c>
      <c r="E81" s="12">
        <f>U434</f>
        <v>12.11253</v>
      </c>
      <c r="F81" s="9">
        <f>D81*E81</f>
        <v>122.63936624999999</v>
      </c>
      <c r="R81" s="8"/>
      <c r="V81" s="12"/>
      <c r="Y81" s="7" t="s">
        <v>327</v>
      </c>
      <c r="AC81" s="8"/>
      <c r="AD81" s="9"/>
    </row>
    <row r="82" spans="1:33">
      <c r="A82" t="s">
        <v>479</v>
      </c>
      <c r="C82" s="8" t="s">
        <v>212</v>
      </c>
      <c r="D82" s="10">
        <f>0.50625*$J$12</f>
        <v>10.125</v>
      </c>
      <c r="E82" s="12">
        <f>U435</f>
        <v>22.910007466666666</v>
      </c>
      <c r="F82" s="9">
        <f>D82*E82</f>
        <v>231.96382560000001</v>
      </c>
      <c r="R82" s="8"/>
      <c r="U82" s="12"/>
      <c r="V82" s="12"/>
      <c r="Y82" t="s">
        <v>319</v>
      </c>
      <c r="AC82" s="8" t="s">
        <v>320</v>
      </c>
      <c r="AE82" s="10">
        <v>5</v>
      </c>
      <c r="AF82" s="12">
        <f>AG77</f>
        <v>0.55567999999999995</v>
      </c>
      <c r="AG82" s="12">
        <f>AE82%*AF82</f>
        <v>2.7784E-2</v>
      </c>
    </row>
    <row r="83" spans="1:33">
      <c r="A83" t="s">
        <v>650</v>
      </c>
      <c r="C83" s="8" t="s">
        <v>153</v>
      </c>
      <c r="D83" s="10">
        <f>1*$J$12</f>
        <v>20</v>
      </c>
      <c r="E83" s="12">
        <f>U436</f>
        <v>1489.7348144000002</v>
      </c>
      <c r="F83" s="9">
        <f>D83*E83</f>
        <v>29794.696288000006</v>
      </c>
      <c r="R83" s="8"/>
      <c r="Y83" t="s">
        <v>665</v>
      </c>
      <c r="AC83" s="8" t="s">
        <v>347</v>
      </c>
      <c r="AD83" s="9">
        <v>1</v>
      </c>
      <c r="AE83" s="10">
        <f>AD83*8/$AA$74</f>
        <v>1.6E-2</v>
      </c>
      <c r="AF83">
        <v>17.47</v>
      </c>
      <c r="AG83" s="12">
        <f>AE83*AF83</f>
        <v>0.27951999999999999</v>
      </c>
    </row>
    <row r="84" spans="1:33">
      <c r="A84" t="s">
        <v>1372</v>
      </c>
      <c r="C84" s="8" t="s">
        <v>153</v>
      </c>
      <c r="D84" s="10">
        <f>1*$J$12</f>
        <v>20</v>
      </c>
      <c r="E84" s="12">
        <f>U437</f>
        <v>1583.5817403999999</v>
      </c>
      <c r="F84" s="9">
        <f>D84*E84</f>
        <v>31671.634807999999</v>
      </c>
      <c r="R84" s="8"/>
      <c r="Y84" t="s">
        <v>667</v>
      </c>
      <c r="AC84" s="8" t="s">
        <v>347</v>
      </c>
      <c r="AD84" s="9">
        <v>1</v>
      </c>
      <c r="AE84" s="10">
        <f>AD84*8/$AA$74</f>
        <v>1.6E-2</v>
      </c>
      <c r="AF84">
        <v>136.06</v>
      </c>
      <c r="AG84" s="12">
        <f>AE84*AF84</f>
        <v>2.1769600000000002</v>
      </c>
    </row>
    <row r="85" spans="1:33">
      <c r="A85" t="s">
        <v>654</v>
      </c>
      <c r="C85" s="8" t="s">
        <v>153</v>
      </c>
      <c r="D85" s="10">
        <f>1*$J$12</f>
        <v>20</v>
      </c>
      <c r="E85" s="12">
        <f>U438</f>
        <v>107.84565577777778</v>
      </c>
      <c r="F85" s="9">
        <f>D85*E85</f>
        <v>2156.9131155555556</v>
      </c>
      <c r="R85" s="8"/>
      <c r="Y85" t="s">
        <v>668</v>
      </c>
      <c r="Z85" s="220"/>
      <c r="AA85" s="220"/>
      <c r="AB85" s="220"/>
      <c r="AC85" s="8" t="s">
        <v>347</v>
      </c>
      <c r="AD85" s="9">
        <v>1</v>
      </c>
      <c r="AE85" s="10">
        <f>AD85*8/$AA$74</f>
        <v>1.6E-2</v>
      </c>
      <c r="AF85">
        <v>220.52</v>
      </c>
      <c r="AG85" s="12">
        <f>AE85*AF85</f>
        <v>3.5283200000000003</v>
      </c>
    </row>
    <row r="86" spans="1:33">
      <c r="A86" t="s">
        <v>855</v>
      </c>
      <c r="C86" s="8" t="s">
        <v>153</v>
      </c>
      <c r="D86" s="10">
        <f>2.16060606060606*$J$12</f>
        <v>43.212121212121204</v>
      </c>
      <c r="E86" s="12">
        <f>U439</f>
        <v>110.42</v>
      </c>
      <c r="F86" s="9">
        <f>D86*E86</f>
        <v>4771.4824242424238</v>
      </c>
      <c r="R86" s="8"/>
      <c r="X86" s="14"/>
      <c r="Y86" s="14"/>
      <c r="Z86" s="14"/>
      <c r="AA86" s="14"/>
      <c r="AB86" s="14"/>
      <c r="AC86" s="14"/>
      <c r="AD86" s="14"/>
      <c r="AE86" s="14"/>
      <c r="AF86" s="14"/>
      <c r="AG86" s="16">
        <f>SUM(AG82:AG85)</f>
        <v>6.0125840000000004</v>
      </c>
    </row>
    <row r="87" spans="1:33">
      <c r="A87" t="s">
        <v>656</v>
      </c>
      <c r="C87" s="8" t="s">
        <v>153</v>
      </c>
      <c r="D87" s="10">
        <f>0.119318181818182*$J$12</f>
        <v>2.3863636363636402</v>
      </c>
      <c r="E87" s="12">
        <f>U440</f>
        <v>18.857006400000003</v>
      </c>
      <c r="F87" s="9">
        <f>D87*E87</f>
        <v>44.999674363636444</v>
      </c>
    </row>
    <row r="88" spans="1:33">
      <c r="A88" t="s">
        <v>857</v>
      </c>
      <c r="C88" s="8" t="s">
        <v>142</v>
      </c>
      <c r="D88" s="10">
        <f>0.386363636363636*$J$12</f>
        <v>7.7272727272727204</v>
      </c>
      <c r="E88" s="12">
        <f>U441</f>
        <v>67.768372461538462</v>
      </c>
      <c r="F88" s="9">
        <f>D88*E88</f>
        <v>523.66469629370579</v>
      </c>
      <c r="X88" s="2" t="s">
        <v>1344</v>
      </c>
      <c r="Y88" s="2"/>
      <c r="Z88" s="2" t="s">
        <v>471</v>
      </c>
      <c r="AA88" s="2"/>
      <c r="AB88" s="2"/>
      <c r="AC88" s="2"/>
      <c r="AD88" s="2"/>
      <c r="AE88" s="2"/>
      <c r="AF88" s="2"/>
    </row>
    <row r="89" spans="1:33">
      <c r="A89" t="s">
        <v>859</v>
      </c>
      <c r="C89" s="8" t="s">
        <v>142</v>
      </c>
      <c r="D89" s="10">
        <f>0.4*$J$12</f>
        <v>8</v>
      </c>
      <c r="E89" s="12">
        <f>U442</f>
        <v>39.51</v>
      </c>
      <c r="F89" s="9">
        <f>D89*E89</f>
        <v>316.08</v>
      </c>
      <c r="X89" s="2" t="s">
        <v>287</v>
      </c>
      <c r="Y89" s="2" t="s">
        <v>335</v>
      </c>
      <c r="Z89" s="4" t="s">
        <v>289</v>
      </c>
      <c r="AA89" s="5">
        <v>25</v>
      </c>
      <c r="AB89" s="4" t="s">
        <v>290</v>
      </c>
      <c r="AC89" s="5">
        <f>AA89</f>
        <v>25</v>
      </c>
      <c r="AD89" s="2" t="s">
        <v>291</v>
      </c>
      <c r="AF89" s="4" t="s">
        <v>158</v>
      </c>
      <c r="AG89" s="6">
        <f>AG95+AG99+AG103</f>
        <v>77.227704800000012</v>
      </c>
    </row>
    <row r="90" spans="1:33">
      <c r="A90" t="s">
        <v>861</v>
      </c>
      <c r="C90" s="8" t="s">
        <v>142</v>
      </c>
      <c r="D90" s="10">
        <f>5.6*$J$12</f>
        <v>112</v>
      </c>
      <c r="E90" s="12">
        <f>U443</f>
        <v>17.38</v>
      </c>
      <c r="F90" s="9">
        <f>D90*E90</f>
        <v>1946.56</v>
      </c>
      <c r="X90" s="2" t="s">
        <v>292</v>
      </c>
      <c r="Y90" s="2" t="s">
        <v>293</v>
      </c>
      <c r="AC90" s="4" t="s">
        <v>127</v>
      </c>
      <c r="AD90" s="4" t="s">
        <v>294</v>
      </c>
      <c r="AE90" s="4" t="s">
        <v>295</v>
      </c>
      <c r="AF90" s="4" t="s">
        <v>296</v>
      </c>
      <c r="AG90" s="4" t="s">
        <v>297</v>
      </c>
    </row>
    <row r="91" spans="1:33">
      <c r="A91" s="1" t="s">
        <v>1373</v>
      </c>
      <c r="Y91" s="7" t="s">
        <v>298</v>
      </c>
    </row>
    <row r="92" spans="1:33">
      <c r="A92" t="s">
        <v>1374</v>
      </c>
      <c r="C92" t="s">
        <v>1023</v>
      </c>
      <c r="D92">
        <f>'Datos iniciales '!E83</f>
        <v>2</v>
      </c>
      <c r="E92" s="12">
        <f>V715</f>
        <v>29580.58810716619</v>
      </c>
      <c r="G92" s="286">
        <f>D92*E92</f>
        <v>59161.176214332379</v>
      </c>
      <c r="Y92" t="s">
        <v>659</v>
      </c>
      <c r="AC92" s="8" t="s">
        <v>300</v>
      </c>
      <c r="AD92" s="9">
        <v>0.1</v>
      </c>
      <c r="AE92" s="10">
        <f>AD92*8/$AA$89</f>
        <v>3.2000000000000001E-2</v>
      </c>
      <c r="AF92" s="12">
        <v>34.729999999999997</v>
      </c>
      <c r="AG92" s="12">
        <f>AE92*AF92</f>
        <v>1.1113599999999999</v>
      </c>
    </row>
    <row r="93" spans="1:33">
      <c r="Y93" t="s">
        <v>1375</v>
      </c>
      <c r="AC93" s="8" t="s">
        <v>300</v>
      </c>
      <c r="AD93" s="9">
        <v>1</v>
      </c>
      <c r="AE93" s="10">
        <f>AD93*8/$AA$89</f>
        <v>0.32</v>
      </c>
      <c r="AF93" s="12">
        <v>30.97</v>
      </c>
      <c r="AG93" s="12">
        <f>AE93*AF93</f>
        <v>9.9103999999999992</v>
      </c>
    </row>
    <row r="94" spans="1:33">
      <c r="Y94" t="s">
        <v>302</v>
      </c>
      <c r="AC94" s="8" t="s">
        <v>300</v>
      </c>
      <c r="AD94" s="9">
        <v>2</v>
      </c>
      <c r="AE94" s="10">
        <f>AD94*8/$AA$89</f>
        <v>0.64</v>
      </c>
      <c r="AF94" s="12">
        <v>20.51</v>
      </c>
      <c r="AG94" s="12">
        <f>AE94*AF94</f>
        <v>13.126400000000002</v>
      </c>
    </row>
    <row r="95" spans="1:33">
      <c r="AC95" s="8"/>
      <c r="AG95" s="6">
        <f>SUM(AG92:AG94)</f>
        <v>24.148160000000001</v>
      </c>
    </row>
    <row r="96" spans="1:33">
      <c r="Y96" s="7" t="s">
        <v>303</v>
      </c>
      <c r="AC96" s="8"/>
      <c r="AE96" s="10"/>
      <c r="AF96" s="10"/>
    </row>
    <row r="97" spans="5:33">
      <c r="Y97" t="s">
        <v>672</v>
      </c>
      <c r="AC97" s="8" t="s">
        <v>212</v>
      </c>
      <c r="AE97" s="10">
        <v>0.08</v>
      </c>
      <c r="AF97" s="12">
        <v>6.14</v>
      </c>
      <c r="AG97" s="12">
        <f>AE97*AF97</f>
        <v>0.49119999999999997</v>
      </c>
    </row>
    <row r="98" spans="5:33">
      <c r="Y98" t="s">
        <v>663</v>
      </c>
      <c r="AC98" s="8" t="s">
        <v>212</v>
      </c>
      <c r="AE98" s="10">
        <v>1.05</v>
      </c>
      <c r="AF98" s="12">
        <v>44.07</v>
      </c>
      <c r="AG98" s="12">
        <f>AE98*AF98</f>
        <v>46.273500000000006</v>
      </c>
    </row>
    <row r="99" spans="5:33">
      <c r="E99" s="12"/>
      <c r="F99" s="9"/>
      <c r="AC99" s="8"/>
      <c r="AE99" s="10"/>
      <c r="AF99" s="10"/>
      <c r="AG99" s="6">
        <f>SUM(AG97:AG98)</f>
        <v>46.764700000000005</v>
      </c>
    </row>
    <row r="100" spans="5:33">
      <c r="Y100" s="7" t="s">
        <v>327</v>
      </c>
      <c r="AC100" s="8"/>
      <c r="AD100" s="9"/>
    </row>
    <row r="101" spans="5:33">
      <c r="Y101" t="s">
        <v>319</v>
      </c>
      <c r="AC101" s="8" t="s">
        <v>320</v>
      </c>
      <c r="AD101" s="9"/>
      <c r="AE101" s="10">
        <v>3</v>
      </c>
      <c r="AF101" s="12">
        <f>AG95</f>
        <v>24.148160000000001</v>
      </c>
      <c r="AG101" s="12">
        <f>AE101%*AF101</f>
        <v>0.7244448</v>
      </c>
    </row>
    <row r="102" spans="5:33">
      <c r="Y102" t="s">
        <v>665</v>
      </c>
      <c r="AC102" s="8" t="s">
        <v>347</v>
      </c>
      <c r="AD102" s="9">
        <v>1</v>
      </c>
      <c r="AE102" s="10">
        <f>AD102*8/$AA$89</f>
        <v>0.32</v>
      </c>
      <c r="AF102" s="12">
        <v>17.47</v>
      </c>
      <c r="AG102" s="12">
        <f>AE102*AF102</f>
        <v>5.5903999999999998</v>
      </c>
    </row>
    <row r="103" spans="5:33">
      <c r="X103" s="14"/>
      <c r="Y103" s="14"/>
      <c r="Z103" s="14"/>
      <c r="AA103" s="14"/>
      <c r="AB103" s="14"/>
      <c r="AC103" s="14"/>
      <c r="AD103" s="14"/>
      <c r="AE103" s="14"/>
      <c r="AF103" s="14"/>
      <c r="AG103" s="16">
        <f>SUM(AG101:AG102)</f>
        <v>6.3148447999999995</v>
      </c>
    </row>
    <row r="104" spans="5:33">
      <c r="AC104" s="8"/>
      <c r="AD104" s="9"/>
      <c r="AE104" s="10"/>
      <c r="AF104" s="12"/>
      <c r="AG104" s="12"/>
    </row>
    <row r="105" spans="5:33">
      <c r="X105" s="2" t="s">
        <v>1344</v>
      </c>
      <c r="Y105" s="2"/>
      <c r="Z105" s="2" t="s">
        <v>602</v>
      </c>
      <c r="AA105" s="2"/>
      <c r="AB105" s="2"/>
      <c r="AC105" s="2"/>
      <c r="AD105" s="2"/>
      <c r="AE105" s="2"/>
      <c r="AF105" s="2"/>
    </row>
    <row r="106" spans="5:33">
      <c r="X106" s="2" t="s">
        <v>287</v>
      </c>
      <c r="Y106" s="2" t="s">
        <v>425</v>
      </c>
      <c r="Z106" s="4" t="s">
        <v>289</v>
      </c>
      <c r="AA106" s="5">
        <v>30</v>
      </c>
      <c r="AB106" s="4" t="s">
        <v>290</v>
      </c>
      <c r="AC106" s="5">
        <f>AA106</f>
        <v>30</v>
      </c>
      <c r="AD106" s="2" t="s">
        <v>291</v>
      </c>
      <c r="AF106" s="4" t="s">
        <v>212</v>
      </c>
      <c r="AG106" s="6">
        <f>AG113+AG118+AG122</f>
        <v>445.66922400000004</v>
      </c>
    </row>
    <row r="107" spans="5:33">
      <c r="X107" s="2" t="s">
        <v>292</v>
      </c>
      <c r="Y107" s="2" t="s">
        <v>293</v>
      </c>
      <c r="AC107" s="4" t="s">
        <v>127</v>
      </c>
      <c r="AD107" s="4" t="s">
        <v>294</v>
      </c>
      <c r="AE107" s="4" t="s">
        <v>295</v>
      </c>
      <c r="AF107" s="4" t="s">
        <v>296</v>
      </c>
      <c r="AG107" s="4" t="s">
        <v>297</v>
      </c>
    </row>
    <row r="108" spans="5:33">
      <c r="Y108" s="7" t="s">
        <v>298</v>
      </c>
    </row>
    <row r="109" spans="5:33">
      <c r="Y109" t="s">
        <v>659</v>
      </c>
      <c r="AC109" s="8" t="s">
        <v>300</v>
      </c>
      <c r="AD109" s="9">
        <v>0.1</v>
      </c>
      <c r="AE109" s="10">
        <f>AD109*8/$AA$106</f>
        <v>2.6666666666666668E-2</v>
      </c>
      <c r="AF109" s="12">
        <v>34.729999999999997</v>
      </c>
      <c r="AG109" s="12">
        <f>AE109*AF109</f>
        <v>0.92613333333333336</v>
      </c>
    </row>
    <row r="110" spans="5:33">
      <c r="Y110" t="s">
        <v>299</v>
      </c>
      <c r="AC110" s="8" t="s">
        <v>300</v>
      </c>
      <c r="AD110" s="9">
        <v>2</v>
      </c>
      <c r="AE110" s="10">
        <f>AD110*8/$AA$106</f>
        <v>0.53333333333333333</v>
      </c>
      <c r="AF110" s="12">
        <v>28.94</v>
      </c>
      <c r="AG110" s="12">
        <f>AE110*AF110</f>
        <v>15.434666666666667</v>
      </c>
    </row>
    <row r="111" spans="5:33">
      <c r="Y111" t="s">
        <v>301</v>
      </c>
      <c r="AC111" s="8" t="s">
        <v>300</v>
      </c>
      <c r="AD111" s="9">
        <v>1</v>
      </c>
      <c r="AE111" s="10">
        <f>AD111*8/$AA$106</f>
        <v>0.26666666666666666</v>
      </c>
      <c r="AF111" s="12">
        <v>22.66</v>
      </c>
      <c r="AG111" s="12">
        <f>AE111*AF111</f>
        <v>6.0426666666666664</v>
      </c>
    </row>
    <row r="112" spans="5:33">
      <c r="Y112" t="s">
        <v>302</v>
      </c>
      <c r="AC112" s="8" t="s">
        <v>300</v>
      </c>
      <c r="AD112" s="9">
        <v>4</v>
      </c>
      <c r="AE112" s="10">
        <f>AD112*8/$AA$106</f>
        <v>1.0666666666666667</v>
      </c>
      <c r="AF112" s="12">
        <v>20.51</v>
      </c>
      <c r="AG112" s="12">
        <f>AE112*AF112</f>
        <v>21.877333333333336</v>
      </c>
    </row>
    <row r="113" spans="24:33">
      <c r="AG113" s="6">
        <f>SUM(AG109:AG112)</f>
        <v>44.280799999999999</v>
      </c>
    </row>
    <row r="114" spans="24:33">
      <c r="Y114" s="7" t="s">
        <v>303</v>
      </c>
    </row>
    <row r="115" spans="24:33">
      <c r="Y115" t="s">
        <v>728</v>
      </c>
      <c r="AB115" t="s">
        <v>305</v>
      </c>
      <c r="AE115" s="10">
        <v>0.1</v>
      </c>
      <c r="AF115" s="12">
        <v>24.52</v>
      </c>
      <c r="AG115" s="12">
        <f>AE115*AF115</f>
        <v>2.452</v>
      </c>
    </row>
    <row r="116" spans="24:33">
      <c r="Y116" t="s">
        <v>729</v>
      </c>
      <c r="AB116" t="s">
        <v>305</v>
      </c>
      <c r="AE116" s="10">
        <v>1.02</v>
      </c>
      <c r="AF116" s="12">
        <v>358</v>
      </c>
      <c r="AG116" s="12">
        <f>AE116*AF116</f>
        <v>365.16</v>
      </c>
    </row>
    <row r="117" spans="24:33">
      <c r="Y117" t="s">
        <v>730</v>
      </c>
      <c r="AB117" t="s">
        <v>314</v>
      </c>
      <c r="AE117" s="10">
        <v>1.02</v>
      </c>
      <c r="AF117" s="12">
        <v>30</v>
      </c>
      <c r="AG117" s="12">
        <f>AE117*AF117</f>
        <v>30.6</v>
      </c>
    </row>
    <row r="118" spans="24:33">
      <c r="AG118" s="6">
        <f>SUM(AG115:AG117)</f>
        <v>398.21200000000005</v>
      </c>
    </row>
    <row r="119" spans="24:33">
      <c r="Y119" s="7" t="s">
        <v>327</v>
      </c>
    </row>
    <row r="120" spans="24:33">
      <c r="Y120" t="s">
        <v>319</v>
      </c>
      <c r="AC120" s="8" t="s">
        <v>320</v>
      </c>
      <c r="AE120" s="10">
        <v>3</v>
      </c>
      <c r="AF120" s="12">
        <f>AG113</f>
        <v>44.280799999999999</v>
      </c>
      <c r="AG120" s="12">
        <f>AE120%*AF120</f>
        <v>1.3284239999999998</v>
      </c>
    </row>
    <row r="121" spans="24:33">
      <c r="Y121" t="s">
        <v>731</v>
      </c>
      <c r="AC121" s="8" t="s">
        <v>347</v>
      </c>
      <c r="AD121" s="9">
        <v>1</v>
      </c>
      <c r="AE121" s="10">
        <f>AD121*8/$AA$106</f>
        <v>0.26666666666666666</v>
      </c>
      <c r="AF121" s="12">
        <v>6.93</v>
      </c>
      <c r="AG121" s="12">
        <f>AE121*AF121</f>
        <v>1.8479999999999999</v>
      </c>
    </row>
    <row r="122" spans="24:33">
      <c r="X122" s="14"/>
      <c r="Y122" s="14"/>
      <c r="Z122" s="14"/>
      <c r="AA122" s="14"/>
      <c r="AB122" s="14"/>
      <c r="AC122" s="14"/>
      <c r="AD122" s="14"/>
      <c r="AE122" s="14"/>
      <c r="AF122" s="14"/>
      <c r="AG122" s="16">
        <f>SUM(AG120:AG121)</f>
        <v>3.1764239999999999</v>
      </c>
    </row>
    <row r="124" spans="24:33">
      <c r="X124" s="2" t="s">
        <v>1344</v>
      </c>
      <c r="Y124" s="2"/>
      <c r="Z124" s="2" t="s">
        <v>604</v>
      </c>
      <c r="AA124" s="2"/>
      <c r="AB124" s="2"/>
      <c r="AC124" s="2"/>
      <c r="AD124" s="2"/>
      <c r="AE124" s="2"/>
      <c r="AF124" s="2"/>
    </row>
    <row r="125" spans="24:33">
      <c r="X125" s="2" t="s">
        <v>287</v>
      </c>
      <c r="Y125" s="2" t="s">
        <v>425</v>
      </c>
      <c r="Z125" s="4" t="s">
        <v>289</v>
      </c>
      <c r="AA125" s="5">
        <v>30</v>
      </c>
      <c r="AB125" s="4" t="s">
        <v>290</v>
      </c>
      <c r="AC125" s="5">
        <f>AA125</f>
        <v>30</v>
      </c>
      <c r="AD125" s="2" t="s">
        <v>291</v>
      </c>
      <c r="AF125" s="4" t="s">
        <v>212</v>
      </c>
      <c r="AG125" s="6">
        <f>AG132+AG137+AG141</f>
        <v>445.66922400000004</v>
      </c>
    </row>
    <row r="126" spans="24:33">
      <c r="X126" s="2" t="s">
        <v>292</v>
      </c>
      <c r="Y126" s="2" t="s">
        <v>293</v>
      </c>
      <c r="AC126" s="4" t="s">
        <v>127</v>
      </c>
      <c r="AD126" s="4" t="s">
        <v>294</v>
      </c>
      <c r="AE126" s="4" t="s">
        <v>295</v>
      </c>
      <c r="AF126" s="4" t="s">
        <v>296</v>
      </c>
      <c r="AG126" s="4" t="s">
        <v>297</v>
      </c>
    </row>
    <row r="127" spans="24:33">
      <c r="Y127" s="7" t="s">
        <v>298</v>
      </c>
    </row>
    <row r="128" spans="24:33">
      <c r="Y128" t="s">
        <v>659</v>
      </c>
      <c r="AC128" s="8" t="s">
        <v>300</v>
      </c>
      <c r="AD128" s="9">
        <v>0.1</v>
      </c>
      <c r="AE128" s="10">
        <f>AD128*8/$AA$125</f>
        <v>2.6666666666666668E-2</v>
      </c>
      <c r="AF128" s="12">
        <v>34.729999999999997</v>
      </c>
      <c r="AG128" s="12">
        <f>AE128*AF128</f>
        <v>0.92613333333333336</v>
      </c>
    </row>
    <row r="129" spans="24:45">
      <c r="Y129" t="s">
        <v>299</v>
      </c>
      <c r="AC129" s="8" t="s">
        <v>300</v>
      </c>
      <c r="AD129" s="9">
        <v>2</v>
      </c>
      <c r="AE129" s="10">
        <f>AD129*8/$AA$125</f>
        <v>0.53333333333333333</v>
      </c>
      <c r="AF129" s="12">
        <v>28.94</v>
      </c>
      <c r="AG129" s="12">
        <f>AE129*AF129</f>
        <v>15.434666666666667</v>
      </c>
    </row>
    <row r="130" spans="24:45">
      <c r="Y130" t="s">
        <v>301</v>
      </c>
      <c r="AC130" s="8" t="s">
        <v>300</v>
      </c>
      <c r="AD130" s="9">
        <v>1</v>
      </c>
      <c r="AE130" s="10">
        <f>AD130*8/$AA$125</f>
        <v>0.26666666666666666</v>
      </c>
      <c r="AF130" s="12">
        <v>22.66</v>
      </c>
      <c r="AG130" s="12">
        <f>AE130*AF130</f>
        <v>6.0426666666666664</v>
      </c>
    </row>
    <row r="131" spans="24:45">
      <c r="Y131" t="s">
        <v>302</v>
      </c>
      <c r="AC131" s="8" t="s">
        <v>300</v>
      </c>
      <c r="AD131" s="9">
        <v>4</v>
      </c>
      <c r="AE131" s="10">
        <f>AD131*8/$AA$125</f>
        <v>1.0666666666666667</v>
      </c>
      <c r="AF131" s="12">
        <v>20.51</v>
      </c>
      <c r="AG131" s="12">
        <f>AE131*AF131</f>
        <v>21.877333333333336</v>
      </c>
    </row>
    <row r="132" spans="24:45">
      <c r="AG132" s="6">
        <f>SUM(AG128:AG131)</f>
        <v>44.280799999999999</v>
      </c>
    </row>
    <row r="133" spans="24:45">
      <c r="Y133" s="7" t="s">
        <v>303</v>
      </c>
    </row>
    <row r="134" spans="24:45">
      <c r="Y134" t="s">
        <v>728</v>
      </c>
      <c r="AB134" t="s">
        <v>305</v>
      </c>
      <c r="AE134" s="10">
        <v>0.1</v>
      </c>
      <c r="AF134" s="12">
        <v>24.52</v>
      </c>
      <c r="AG134" s="12">
        <f>AE134*AF134</f>
        <v>2.452</v>
      </c>
    </row>
    <row r="135" spans="24:45">
      <c r="Y135" t="s">
        <v>729</v>
      </c>
      <c r="AB135" t="s">
        <v>305</v>
      </c>
      <c r="AE135" s="10">
        <v>1.02</v>
      </c>
      <c r="AF135">
        <v>358</v>
      </c>
      <c r="AG135" s="12">
        <f>AE135*AF135</f>
        <v>365.16</v>
      </c>
    </row>
    <row r="136" spans="24:45">
      <c r="Y136" t="s">
        <v>730</v>
      </c>
      <c r="AB136" t="s">
        <v>314</v>
      </c>
      <c r="AE136" s="10">
        <v>1.02</v>
      </c>
      <c r="AF136" s="12">
        <v>30</v>
      </c>
      <c r="AG136" s="12">
        <f>AE136*AF136</f>
        <v>30.6</v>
      </c>
    </row>
    <row r="137" spans="24:45">
      <c r="AG137" s="6">
        <f>SUM(AG134:AG136)</f>
        <v>398.21200000000005</v>
      </c>
    </row>
    <row r="138" spans="24:45">
      <c r="Y138" s="7" t="s">
        <v>327</v>
      </c>
    </row>
    <row r="139" spans="24:45">
      <c r="Y139" t="s">
        <v>319</v>
      </c>
      <c r="AC139" s="8" t="s">
        <v>320</v>
      </c>
      <c r="AE139" s="10">
        <v>3</v>
      </c>
      <c r="AF139" s="12">
        <f>AG132</f>
        <v>44.280799999999999</v>
      </c>
      <c r="AG139" s="12">
        <f>AE139%*AF139</f>
        <v>1.3284239999999998</v>
      </c>
    </row>
    <row r="140" spans="24:45">
      <c r="Y140" t="s">
        <v>731</v>
      </c>
      <c r="AC140" s="8" t="s">
        <v>347</v>
      </c>
      <c r="AD140" s="9">
        <v>1</v>
      </c>
      <c r="AE140" s="10">
        <f>AD140*8/$AA$125</f>
        <v>0.26666666666666666</v>
      </c>
      <c r="AF140" s="12">
        <v>6.93</v>
      </c>
      <c r="AG140" s="12">
        <f>AE140*AF140</f>
        <v>1.8479999999999999</v>
      </c>
    </row>
    <row r="141" spans="24:45">
      <c r="X141" s="14"/>
      <c r="Y141" s="14"/>
      <c r="Z141" s="14"/>
      <c r="AA141" s="14"/>
      <c r="AB141" s="14"/>
      <c r="AC141" s="14"/>
      <c r="AD141" s="14"/>
      <c r="AE141" s="14"/>
      <c r="AF141" s="14"/>
      <c r="AG141" s="16">
        <f>SUM(AG139:AG140)</f>
        <v>3.1764239999999999</v>
      </c>
    </row>
    <row r="143" spans="24:45">
      <c r="X143" s="2" t="s">
        <v>1344</v>
      </c>
      <c r="Y143" s="2"/>
      <c r="Z143" s="2" t="s">
        <v>606</v>
      </c>
      <c r="AA143" s="2"/>
      <c r="AB143" s="2"/>
      <c r="AC143" s="2"/>
      <c r="AD143" s="2"/>
      <c r="AE143" s="2"/>
      <c r="AF143" s="2"/>
      <c r="AI143" s="110"/>
      <c r="AJ143" s="111"/>
      <c r="AK143" s="111"/>
      <c r="AL143" s="112"/>
      <c r="AM143" s="111"/>
      <c r="AN143" s="111"/>
      <c r="AO143" s="111"/>
      <c r="AP143" s="111"/>
      <c r="AQ143" s="111"/>
      <c r="AR143" s="120"/>
      <c r="AS143" s="111"/>
    </row>
    <row r="144" spans="24:45">
      <c r="X144" s="2" t="s">
        <v>287</v>
      </c>
      <c r="Y144" s="2" t="s">
        <v>288</v>
      </c>
      <c r="Z144" s="4" t="s">
        <v>289</v>
      </c>
      <c r="AA144" s="5">
        <v>25</v>
      </c>
      <c r="AB144" s="4" t="s">
        <v>290</v>
      </c>
      <c r="AC144" s="5">
        <f>AA144</f>
        <v>25</v>
      </c>
      <c r="AD144" s="2" t="s">
        <v>291</v>
      </c>
      <c r="AF144" s="4" t="s">
        <v>142</v>
      </c>
      <c r="AG144" s="6">
        <f>AG151+AG156+AG160</f>
        <v>118.01356480000003</v>
      </c>
      <c r="AI144" s="113"/>
      <c r="AJ144" s="111"/>
      <c r="AK144" s="112"/>
      <c r="AL144" s="111"/>
      <c r="AM144" s="114"/>
      <c r="AN144" s="114"/>
      <c r="AO144" s="111"/>
      <c r="AP144" s="111"/>
      <c r="AQ144" s="114"/>
      <c r="AR144" s="115"/>
      <c r="AS144" s="111"/>
    </row>
    <row r="145" spans="24:45">
      <c r="X145" s="2" t="s">
        <v>292</v>
      </c>
      <c r="Y145" s="2" t="s">
        <v>293</v>
      </c>
      <c r="AC145" s="4" t="s">
        <v>127</v>
      </c>
      <c r="AD145" s="4" t="s">
        <v>294</v>
      </c>
      <c r="AE145" s="4" t="s">
        <v>295</v>
      </c>
      <c r="AF145" s="4" t="s">
        <v>296</v>
      </c>
      <c r="AG145" s="4" t="s">
        <v>297</v>
      </c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20"/>
      <c r="AS145" s="111"/>
    </row>
    <row r="146" spans="24:45">
      <c r="Y146" s="7" t="s">
        <v>298</v>
      </c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20"/>
      <c r="AS146" s="111"/>
    </row>
    <row r="147" spans="24:45">
      <c r="Y147" t="s">
        <v>659</v>
      </c>
      <c r="AC147" s="8" t="s">
        <v>300</v>
      </c>
      <c r="AD147" s="9">
        <v>0.1</v>
      </c>
      <c r="AE147" s="10">
        <f>AD147*8/$AA$144</f>
        <v>3.2000000000000001E-2</v>
      </c>
      <c r="AF147" s="12">
        <v>34.729999999999997</v>
      </c>
      <c r="AG147" s="12">
        <f>AE147*AF147</f>
        <v>1.1113599999999999</v>
      </c>
      <c r="AI147" s="116"/>
      <c r="AJ147" s="111"/>
      <c r="AK147" s="112"/>
      <c r="AL147" s="111"/>
      <c r="AM147" s="111"/>
      <c r="AN147" s="116"/>
      <c r="AO147" s="111"/>
      <c r="AP147" s="117"/>
      <c r="AQ147" s="117"/>
      <c r="AR147" s="120"/>
      <c r="AS147" s="117"/>
    </row>
    <row r="148" spans="24:45">
      <c r="Y148" t="s">
        <v>299</v>
      </c>
      <c r="AC148" s="8" t="s">
        <v>300</v>
      </c>
      <c r="AD148" s="9">
        <v>1</v>
      </c>
      <c r="AE148" s="10">
        <f>AD148*8/$AA$144</f>
        <v>0.32</v>
      </c>
      <c r="AF148" s="12">
        <v>28.94</v>
      </c>
      <c r="AG148" s="12">
        <f>AE148*AF148</f>
        <v>9.2608000000000015</v>
      </c>
      <c r="AI148" s="111"/>
      <c r="AJ148" s="111"/>
      <c r="AK148" s="111"/>
      <c r="AL148" s="111"/>
      <c r="AM148" s="118"/>
      <c r="AN148" s="111"/>
      <c r="AO148" s="111"/>
      <c r="AP148" s="111"/>
      <c r="AQ148" s="111"/>
      <c r="AR148" s="120"/>
      <c r="AS148" s="111"/>
    </row>
    <row r="149" spans="24:45">
      <c r="Y149" t="s">
        <v>301</v>
      </c>
      <c r="AC149" s="8" t="s">
        <v>300</v>
      </c>
      <c r="AD149" s="9">
        <v>2</v>
      </c>
      <c r="AE149" s="10">
        <f>AD149*8/$AA$144</f>
        <v>0.64</v>
      </c>
      <c r="AF149" s="12">
        <v>22.66</v>
      </c>
      <c r="AG149" s="12">
        <f>AE149*AF149</f>
        <v>14.5024</v>
      </c>
      <c r="AI149" s="113"/>
      <c r="AJ149" s="111"/>
      <c r="AK149" s="113"/>
      <c r="AL149" s="111"/>
      <c r="AM149" s="111"/>
      <c r="AN149" s="113"/>
      <c r="AO149" s="111"/>
      <c r="AP149" s="119"/>
      <c r="AQ149" s="119"/>
      <c r="AR149" s="120"/>
      <c r="AS149" s="120"/>
    </row>
    <row r="150" spans="24:45">
      <c r="Y150" t="s">
        <v>302</v>
      </c>
      <c r="AC150" s="8" t="s">
        <v>300</v>
      </c>
      <c r="AD150" s="9">
        <v>8</v>
      </c>
      <c r="AE150" s="10">
        <f>AD150*8/$AA$144</f>
        <v>2.56</v>
      </c>
      <c r="AF150" s="12">
        <v>20.51</v>
      </c>
      <c r="AG150" s="12">
        <f>AE150*AF150</f>
        <v>52.505600000000008</v>
      </c>
      <c r="AI150" s="113"/>
      <c r="AJ150" s="111"/>
      <c r="AK150" s="113"/>
      <c r="AL150" s="111"/>
      <c r="AM150" s="111"/>
      <c r="AN150" s="113"/>
      <c r="AO150" s="111"/>
      <c r="AP150" s="119"/>
      <c r="AQ150" s="119"/>
      <c r="AR150" s="120"/>
      <c r="AS150" s="120"/>
    </row>
    <row r="151" spans="24:45">
      <c r="AG151" s="6">
        <f>SUM(AG147:AG150)</f>
        <v>77.380160000000018</v>
      </c>
      <c r="AI151" s="113"/>
      <c r="AJ151" s="111"/>
      <c r="AK151" s="113"/>
      <c r="AL151" s="111"/>
      <c r="AM151" s="111"/>
      <c r="AN151" s="113"/>
      <c r="AO151" s="111"/>
      <c r="AP151" s="119"/>
      <c r="AQ151" s="119"/>
      <c r="AR151" s="120"/>
      <c r="AS151" s="120"/>
    </row>
    <row r="152" spans="24:45">
      <c r="Y152" s="7" t="s">
        <v>303</v>
      </c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20"/>
      <c r="AS152" s="115"/>
    </row>
    <row r="153" spans="24:45">
      <c r="Y153" t="s">
        <v>732</v>
      </c>
      <c r="AB153" t="s">
        <v>305</v>
      </c>
      <c r="AE153" s="10">
        <v>0.1</v>
      </c>
      <c r="AF153" s="12">
        <v>4.6399999999999997</v>
      </c>
      <c r="AG153" s="12">
        <f>AE153*AF153</f>
        <v>0.46399999999999997</v>
      </c>
      <c r="AI153" s="111"/>
      <c r="AJ153" s="111"/>
      <c r="AK153" s="111"/>
      <c r="AL153" s="111"/>
      <c r="AM153" s="118"/>
      <c r="AN153" s="111"/>
      <c r="AO153" s="111"/>
      <c r="AP153" s="111"/>
      <c r="AQ153" s="111"/>
      <c r="AR153" s="120"/>
      <c r="AS153" s="111"/>
    </row>
    <row r="154" spans="24:45">
      <c r="Y154" t="s">
        <v>733</v>
      </c>
      <c r="AB154" t="s">
        <v>305</v>
      </c>
      <c r="AE154" s="10">
        <v>0.15</v>
      </c>
      <c r="AF154">
        <v>4.16</v>
      </c>
      <c r="AG154" s="12">
        <f>AE154*AF154</f>
        <v>0.624</v>
      </c>
      <c r="AI154" s="113"/>
      <c r="AJ154" s="111"/>
      <c r="AK154" s="113"/>
      <c r="AL154" s="111"/>
      <c r="AM154" s="111"/>
      <c r="AN154" s="113"/>
      <c r="AO154" s="111"/>
      <c r="AP154" s="111"/>
      <c r="AQ154" s="119"/>
      <c r="AR154" s="120"/>
      <c r="AS154" s="120"/>
    </row>
    <row r="155" spans="24:45">
      <c r="Y155" t="s">
        <v>317</v>
      </c>
      <c r="AB155" t="s">
        <v>314</v>
      </c>
      <c r="AE155" s="10">
        <v>4.03</v>
      </c>
      <c r="AF155" s="12">
        <v>8.8000000000000007</v>
      </c>
      <c r="AG155" s="12">
        <f>AE155*AF155</f>
        <v>35.464000000000006</v>
      </c>
      <c r="AI155" s="113"/>
      <c r="AJ155" s="111"/>
      <c r="AK155" s="113"/>
      <c r="AL155" s="111"/>
      <c r="AM155" s="111"/>
      <c r="AN155" s="113"/>
      <c r="AO155" s="111"/>
      <c r="AP155" s="111"/>
      <c r="AQ155" s="119"/>
      <c r="AR155" s="120"/>
      <c r="AS155" s="120"/>
    </row>
    <row r="156" spans="24:45">
      <c r="AG156" s="6">
        <f>SUM(AG153:AG155)</f>
        <v>36.552000000000007</v>
      </c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20"/>
      <c r="AS156" s="115"/>
    </row>
    <row r="157" spans="24:45">
      <c r="Y157" s="7" t="s">
        <v>327</v>
      </c>
      <c r="AI157" s="111"/>
      <c r="AJ157" s="111"/>
      <c r="AK157" s="111"/>
      <c r="AL157" s="111"/>
      <c r="AM157" s="118"/>
      <c r="AN157" s="111"/>
      <c r="AO157" s="111"/>
      <c r="AP157" s="111"/>
      <c r="AQ157" s="111"/>
      <c r="AR157" s="120"/>
      <c r="AS157" s="111"/>
    </row>
    <row r="158" spans="24:45">
      <c r="Y158" t="s">
        <v>319</v>
      </c>
      <c r="AC158" s="8" t="s">
        <v>320</v>
      </c>
      <c r="AE158" s="10">
        <v>3</v>
      </c>
      <c r="AF158" s="12">
        <f>AG151</f>
        <v>77.380160000000018</v>
      </c>
      <c r="AG158" s="12">
        <f>AE158%*AF158</f>
        <v>2.3214048000000003</v>
      </c>
      <c r="AS158" s="120"/>
    </row>
    <row r="159" spans="24:45">
      <c r="Y159" t="s">
        <v>734</v>
      </c>
      <c r="AC159" s="8" t="s">
        <v>347</v>
      </c>
      <c r="AD159" s="9">
        <v>1</v>
      </c>
      <c r="AE159" s="10">
        <f>AD159*8/$AA$144</f>
        <v>0.32</v>
      </c>
      <c r="AF159" s="12">
        <v>5.5</v>
      </c>
      <c r="AG159" s="12">
        <f>AE159*AF159</f>
        <v>1.76</v>
      </c>
      <c r="AS159" s="120"/>
    </row>
    <row r="160" spans="24:45">
      <c r="X160" s="14"/>
      <c r="Y160" s="14"/>
      <c r="Z160" s="14"/>
      <c r="AA160" s="14"/>
      <c r="AB160" s="14"/>
      <c r="AC160" s="14"/>
      <c r="AD160" s="14"/>
      <c r="AE160" s="14"/>
      <c r="AF160" s="14"/>
      <c r="AG160" s="16">
        <f>SUM(AG158:AG159)</f>
        <v>4.0814048000000005</v>
      </c>
      <c r="AS160" s="115"/>
    </row>
    <row r="162" spans="24:33">
      <c r="X162" s="2" t="s">
        <v>286</v>
      </c>
      <c r="Y162" s="2"/>
      <c r="Z162" s="2" t="s">
        <v>608</v>
      </c>
      <c r="AA162" s="2"/>
    </row>
    <row r="163" spans="24:33">
      <c r="X163" s="2" t="s">
        <v>287</v>
      </c>
      <c r="Y163" s="2" t="s">
        <v>425</v>
      </c>
      <c r="Z163" s="4" t="s">
        <v>289</v>
      </c>
      <c r="AA163" s="5">
        <v>1</v>
      </c>
      <c r="AB163" s="4" t="s">
        <v>290</v>
      </c>
      <c r="AC163" s="5">
        <f>AA163</f>
        <v>1</v>
      </c>
      <c r="AD163" s="2" t="s">
        <v>291</v>
      </c>
      <c r="AF163" s="4" t="s">
        <v>212</v>
      </c>
      <c r="AG163" s="6">
        <f>AG167</f>
        <v>358</v>
      </c>
    </row>
    <row r="164" spans="24:33">
      <c r="X164" s="2" t="s">
        <v>292</v>
      </c>
      <c r="Y164" s="2" t="s">
        <v>293</v>
      </c>
      <c r="AC164" s="4" t="s">
        <v>127</v>
      </c>
      <c r="AD164" s="4" t="s">
        <v>294</v>
      </c>
      <c r="AE164" s="4" t="s">
        <v>295</v>
      </c>
      <c r="AF164" s="4" t="s">
        <v>296</v>
      </c>
      <c r="AG164" s="4" t="s">
        <v>297</v>
      </c>
    </row>
    <row r="165" spans="24:33">
      <c r="Y165" s="7" t="s">
        <v>298</v>
      </c>
    </row>
    <row r="166" spans="24:33">
      <c r="Y166" t="s">
        <v>608</v>
      </c>
      <c r="AE166" s="10">
        <v>1</v>
      </c>
      <c r="AF166" s="12">
        <v>358</v>
      </c>
      <c r="AG166" s="12">
        <f>AE166*AF166</f>
        <v>358</v>
      </c>
    </row>
    <row r="167" spans="24:33">
      <c r="X167" s="14"/>
      <c r="Y167" s="14"/>
      <c r="Z167" s="14"/>
      <c r="AA167" s="14"/>
      <c r="AB167" s="14"/>
      <c r="AC167" s="44"/>
      <c r="AD167" s="14"/>
      <c r="AE167" s="46"/>
      <c r="AF167" s="104"/>
      <c r="AG167" s="16">
        <f>SUM(AG166)</f>
        <v>358</v>
      </c>
    </row>
    <row r="169" spans="24:33">
      <c r="X169" s="2" t="s">
        <v>1344</v>
      </c>
      <c r="Y169" s="2"/>
      <c r="Z169" s="2" t="s">
        <v>1361</v>
      </c>
      <c r="AA169" s="2"/>
      <c r="AB169" s="2"/>
      <c r="AC169" s="2"/>
      <c r="AD169" s="2"/>
      <c r="AE169" s="2"/>
      <c r="AF169" s="2"/>
    </row>
    <row r="170" spans="24:33">
      <c r="X170" s="2" t="s">
        <v>287</v>
      </c>
      <c r="Y170" s="2" t="s">
        <v>288</v>
      </c>
      <c r="Z170" s="4" t="s">
        <v>289</v>
      </c>
      <c r="AA170" s="5">
        <v>250</v>
      </c>
      <c r="AB170" s="4" t="s">
        <v>290</v>
      </c>
      <c r="AC170" s="5">
        <f>AA170</f>
        <v>250</v>
      </c>
      <c r="AD170" s="2" t="s">
        <v>291</v>
      </c>
      <c r="AF170" s="4" t="s">
        <v>142</v>
      </c>
      <c r="AG170" s="6">
        <f>AG174+AG177+AG180</f>
        <v>2.9418735999999996</v>
      </c>
    </row>
    <row r="171" spans="24:33">
      <c r="X171" s="2" t="s">
        <v>292</v>
      </c>
      <c r="Y171" s="2" t="s">
        <v>293</v>
      </c>
      <c r="AC171" s="4" t="s">
        <v>127</v>
      </c>
      <c r="AD171" s="4" t="s">
        <v>294</v>
      </c>
      <c r="AE171" s="4" t="s">
        <v>295</v>
      </c>
      <c r="AF171" s="4" t="s">
        <v>296</v>
      </c>
      <c r="AG171" s="4" t="s">
        <v>297</v>
      </c>
    </row>
    <row r="172" spans="24:33">
      <c r="Y172" s="7" t="s">
        <v>298</v>
      </c>
    </row>
    <row r="173" spans="24:33">
      <c r="Y173" t="s">
        <v>301</v>
      </c>
      <c r="AC173" s="8" t="s">
        <v>300</v>
      </c>
      <c r="AD173" s="9">
        <v>1</v>
      </c>
      <c r="AE173" s="10">
        <f t="shared" ref="AE173" si="11">AD173*8/$AA$170</f>
        <v>3.2000000000000001E-2</v>
      </c>
      <c r="AF173" s="12">
        <v>22.66</v>
      </c>
      <c r="AG173" s="12">
        <f>AE173*AF173</f>
        <v>0.72511999999999999</v>
      </c>
    </row>
    <row r="174" spans="24:33">
      <c r="AC174" s="8"/>
      <c r="AD174" s="9"/>
      <c r="AE174" s="10"/>
      <c r="AF174" s="12"/>
      <c r="AG174" s="6">
        <f>SUM(AG173:AG173)</f>
        <v>0.72511999999999999</v>
      </c>
    </row>
    <row r="175" spans="24:33">
      <c r="Y175" s="7" t="s">
        <v>303</v>
      </c>
    </row>
    <row r="176" spans="24:33">
      <c r="Y176" t="s">
        <v>735</v>
      </c>
      <c r="AC176" s="8" t="s">
        <v>447</v>
      </c>
      <c r="AE176" s="10">
        <v>0.05</v>
      </c>
      <c r="AF176" s="12">
        <v>43.9</v>
      </c>
      <c r="AG176" s="12">
        <f>AE176*AF176</f>
        <v>2.1949999999999998</v>
      </c>
    </row>
    <row r="177" spans="24:33">
      <c r="AG177" s="6">
        <f>SUM(AG176)</f>
        <v>2.1949999999999998</v>
      </c>
    </row>
    <row r="178" spans="24:33">
      <c r="Y178" s="7" t="s">
        <v>327</v>
      </c>
    </row>
    <row r="179" spans="24:33">
      <c r="Y179" t="s">
        <v>319</v>
      </c>
      <c r="AC179" s="8" t="s">
        <v>320</v>
      </c>
      <c r="AE179" s="10">
        <v>3</v>
      </c>
      <c r="AF179" s="12">
        <f>AG174</f>
        <v>0.72511999999999999</v>
      </c>
      <c r="AG179" s="12">
        <f>AE179%*AF179</f>
        <v>2.1753599999999998E-2</v>
      </c>
    </row>
    <row r="180" spans="24:33">
      <c r="X180" s="14"/>
      <c r="Y180" s="14"/>
      <c r="Z180" s="14"/>
      <c r="AA180" s="14"/>
      <c r="AB180" s="14"/>
      <c r="AC180" s="14"/>
      <c r="AD180" s="14"/>
      <c r="AE180" s="14"/>
      <c r="AF180" s="14"/>
      <c r="AG180" s="16">
        <f>SUM(AG179)</f>
        <v>2.1753599999999998E-2</v>
      </c>
    </row>
    <row r="181" spans="24:33">
      <c r="AE181" s="10"/>
      <c r="AF181" s="12"/>
      <c r="AG181" s="12"/>
    </row>
    <row r="182" spans="24:33">
      <c r="X182" s="2" t="s">
        <v>1344</v>
      </c>
      <c r="Y182" s="2"/>
      <c r="Z182" s="2" t="s">
        <v>612</v>
      </c>
      <c r="AA182" s="2"/>
      <c r="AB182" s="2"/>
      <c r="AC182" s="2"/>
      <c r="AD182" s="2"/>
      <c r="AE182" s="2"/>
      <c r="AF182" s="2"/>
    </row>
    <row r="183" spans="24:33">
      <c r="X183" s="2" t="s">
        <v>287</v>
      </c>
      <c r="Y183" s="2" t="s">
        <v>323</v>
      </c>
      <c r="Z183" s="4" t="s">
        <v>289</v>
      </c>
      <c r="AA183" s="5">
        <v>100</v>
      </c>
      <c r="AB183" s="4" t="s">
        <v>290</v>
      </c>
      <c r="AC183" s="5">
        <f>AA183</f>
        <v>100</v>
      </c>
      <c r="AD183" s="2" t="s">
        <v>291</v>
      </c>
      <c r="AF183" s="4" t="s">
        <v>153</v>
      </c>
      <c r="AG183" s="6">
        <f>AG188+AG192+AG195</f>
        <v>19.238683200000001</v>
      </c>
    </row>
    <row r="184" spans="24:33">
      <c r="X184" s="2" t="s">
        <v>292</v>
      </c>
      <c r="Y184" s="2" t="s">
        <v>293</v>
      </c>
      <c r="AC184" s="4" t="s">
        <v>127</v>
      </c>
      <c r="AD184" s="4" t="s">
        <v>294</v>
      </c>
      <c r="AE184" s="4" t="s">
        <v>295</v>
      </c>
      <c r="AF184" s="4" t="s">
        <v>296</v>
      </c>
      <c r="AG184" s="4" t="s">
        <v>297</v>
      </c>
    </row>
    <row r="185" spans="24:33">
      <c r="Y185" s="7" t="s">
        <v>298</v>
      </c>
    </row>
    <row r="186" spans="24:33">
      <c r="Y186" t="s">
        <v>659</v>
      </c>
      <c r="AC186" s="8" t="s">
        <v>300</v>
      </c>
      <c r="AD186" s="9">
        <v>1</v>
      </c>
      <c r="AE186" s="10">
        <f>AD186*8/$AA$183</f>
        <v>0.08</v>
      </c>
      <c r="AF186" s="12">
        <v>34.729999999999997</v>
      </c>
      <c r="AG186" s="12">
        <f>AE186*AF186</f>
        <v>2.7784</v>
      </c>
    </row>
    <row r="187" spans="24:33">
      <c r="Y187" t="s">
        <v>299</v>
      </c>
      <c r="AC187" s="8" t="s">
        <v>300</v>
      </c>
      <c r="AD187" s="9">
        <v>0.2</v>
      </c>
      <c r="AE187" s="10">
        <f t="shared" ref="AE187" si="12">AD187*8/$AA$183</f>
        <v>1.6E-2</v>
      </c>
      <c r="AF187" s="12">
        <v>28.94</v>
      </c>
      <c r="AG187" s="12">
        <f>AE187*AF187</f>
        <v>0.46304000000000001</v>
      </c>
    </row>
    <row r="188" spans="24:33">
      <c r="AC188" s="8"/>
      <c r="AD188" s="9"/>
      <c r="AE188" s="10"/>
      <c r="AF188" s="12"/>
      <c r="AG188" s="6">
        <f>SUM(AG186:AG187)</f>
        <v>3.2414399999999999</v>
      </c>
    </row>
    <row r="189" spans="24:33">
      <c r="Y189" s="7" t="s">
        <v>303</v>
      </c>
      <c r="AC189" s="8"/>
    </row>
    <row r="190" spans="24:33">
      <c r="Y190" t="s">
        <v>736</v>
      </c>
      <c r="AC190" s="8" t="s">
        <v>142</v>
      </c>
      <c r="AE190" s="10">
        <v>0.05</v>
      </c>
      <c r="AF190" s="12">
        <v>18</v>
      </c>
      <c r="AG190" s="12">
        <f>AE190*AF190</f>
        <v>0.9</v>
      </c>
    </row>
    <row r="191" spans="24:33">
      <c r="Y191" t="s">
        <v>737</v>
      </c>
      <c r="AC191" s="8" t="s">
        <v>447</v>
      </c>
      <c r="AE191" s="10">
        <v>0.1</v>
      </c>
      <c r="AF191" s="12">
        <v>150</v>
      </c>
      <c r="AG191" s="12">
        <f>AE191*AF191</f>
        <v>15</v>
      </c>
    </row>
    <row r="192" spans="24:33">
      <c r="AG192" s="6">
        <f>SUM(AG190:AG191)</f>
        <v>15.9</v>
      </c>
    </row>
    <row r="193" spans="24:33">
      <c r="Y193" s="7" t="s">
        <v>327</v>
      </c>
    </row>
    <row r="194" spans="24:33">
      <c r="Y194" t="s">
        <v>319</v>
      </c>
      <c r="AC194" s="8" t="s">
        <v>320</v>
      </c>
      <c r="AE194" s="10">
        <v>3</v>
      </c>
      <c r="AF194" s="12">
        <f>AG188</f>
        <v>3.2414399999999999</v>
      </c>
      <c r="AG194" s="12">
        <f>AE194%*AF194</f>
        <v>9.7243199999999988E-2</v>
      </c>
    </row>
    <row r="195" spans="24:33">
      <c r="X195" s="14"/>
      <c r="Y195" s="14"/>
      <c r="Z195" s="14"/>
      <c r="AA195" s="14"/>
      <c r="AB195" s="14"/>
      <c r="AC195" s="14"/>
      <c r="AD195" s="14"/>
      <c r="AE195" s="14"/>
      <c r="AF195" s="14"/>
      <c r="AG195" s="16">
        <f>SUM(AG194)</f>
        <v>9.7243199999999988E-2</v>
      </c>
    </row>
    <row r="197" spans="24:33">
      <c r="X197" s="2" t="s">
        <v>1344</v>
      </c>
      <c r="Y197" s="2"/>
      <c r="Z197" s="2" t="s">
        <v>614</v>
      </c>
      <c r="AA197" s="2"/>
      <c r="AB197" s="2"/>
      <c r="AC197" s="2"/>
      <c r="AD197" s="2"/>
      <c r="AE197" s="2"/>
      <c r="AF197" s="2"/>
    </row>
    <row r="198" spans="24:33">
      <c r="X198" s="2" t="s">
        <v>287</v>
      </c>
      <c r="Y198" s="2" t="s">
        <v>323</v>
      </c>
      <c r="Z198" s="4" t="s">
        <v>289</v>
      </c>
      <c r="AA198" s="5">
        <v>100</v>
      </c>
      <c r="AB198" s="4" t="s">
        <v>290</v>
      </c>
      <c r="AC198" s="5">
        <f>AA198</f>
        <v>100</v>
      </c>
      <c r="AD198" s="2" t="s">
        <v>291</v>
      </c>
      <c r="AF198" s="4" t="s">
        <v>153</v>
      </c>
      <c r="AG198" s="6">
        <f>AG203+AG207+AG210</f>
        <v>19.238683200000001</v>
      </c>
    </row>
    <row r="199" spans="24:33">
      <c r="X199" s="2" t="s">
        <v>292</v>
      </c>
      <c r="Y199" s="2" t="s">
        <v>293</v>
      </c>
      <c r="AC199" s="4" t="s">
        <v>127</v>
      </c>
      <c r="AD199" s="4" t="s">
        <v>294</v>
      </c>
      <c r="AE199" s="4" t="s">
        <v>295</v>
      </c>
      <c r="AF199" s="4" t="s">
        <v>296</v>
      </c>
      <c r="AG199" s="4" t="s">
        <v>297</v>
      </c>
    </row>
    <row r="200" spans="24:33">
      <c r="Y200" s="7" t="s">
        <v>298</v>
      </c>
    </row>
    <row r="201" spans="24:33">
      <c r="Y201" t="s">
        <v>659</v>
      </c>
      <c r="AC201" s="8" t="s">
        <v>300</v>
      </c>
      <c r="AD201" s="9">
        <v>1</v>
      </c>
      <c r="AE201" s="10">
        <f>AD201*8/$AA$198</f>
        <v>0.08</v>
      </c>
      <c r="AF201" s="12">
        <v>34.729999999999997</v>
      </c>
      <c r="AG201" s="12">
        <f>AE201*AF201</f>
        <v>2.7784</v>
      </c>
    </row>
    <row r="202" spans="24:33">
      <c r="Y202" t="s">
        <v>299</v>
      </c>
      <c r="AC202" s="8" t="s">
        <v>300</v>
      </c>
      <c r="AD202" s="9">
        <v>0.2</v>
      </c>
      <c r="AE202" s="10">
        <f>AD202*8/$AA$198</f>
        <v>1.6E-2</v>
      </c>
      <c r="AF202" s="12">
        <v>28.94</v>
      </c>
      <c r="AG202" s="12">
        <f>AE202*AF202</f>
        <v>0.46304000000000001</v>
      </c>
    </row>
    <row r="203" spans="24:33">
      <c r="AC203" s="8"/>
      <c r="AD203" s="9"/>
      <c r="AE203" s="10"/>
      <c r="AF203" s="12"/>
      <c r="AG203" s="6">
        <f>SUM(AG201:AG202)</f>
        <v>3.2414399999999999</v>
      </c>
    </row>
    <row r="204" spans="24:33">
      <c r="Y204" s="7" t="s">
        <v>303</v>
      </c>
      <c r="AC204" s="8"/>
    </row>
    <row r="205" spans="24:33">
      <c r="Y205" t="s">
        <v>736</v>
      </c>
      <c r="AC205" s="8" t="s">
        <v>142</v>
      </c>
      <c r="AE205" s="10">
        <v>0.05</v>
      </c>
      <c r="AF205" s="12">
        <v>18</v>
      </c>
      <c r="AG205" s="12">
        <f>AE205*AF205</f>
        <v>0.9</v>
      </c>
    </row>
    <row r="206" spans="24:33">
      <c r="Y206" t="s">
        <v>737</v>
      </c>
      <c r="AC206" s="8" t="s">
        <v>447</v>
      </c>
      <c r="AE206" s="10">
        <v>0.1</v>
      </c>
      <c r="AF206" s="12">
        <v>150</v>
      </c>
      <c r="AG206" s="12">
        <f>AE206*AF206</f>
        <v>15</v>
      </c>
    </row>
    <row r="207" spans="24:33">
      <c r="AG207" s="6">
        <f>SUM(AG205:AG206)</f>
        <v>15.9</v>
      </c>
    </row>
    <row r="208" spans="24:33">
      <c r="Y208" s="7" t="s">
        <v>327</v>
      </c>
    </row>
    <row r="209" spans="24:33">
      <c r="Y209" t="s">
        <v>319</v>
      </c>
      <c r="AC209" s="8" t="s">
        <v>320</v>
      </c>
      <c r="AE209" s="10">
        <v>3</v>
      </c>
      <c r="AF209" s="12">
        <f>AG203</f>
        <v>3.2414399999999999</v>
      </c>
      <c r="AG209" s="12">
        <f>AE209%*AF209</f>
        <v>9.7243199999999988E-2</v>
      </c>
    </row>
    <row r="210" spans="24:33">
      <c r="X210" s="14"/>
      <c r="Y210" s="14"/>
      <c r="Z210" s="14"/>
      <c r="AA210" s="14"/>
      <c r="AB210" s="14"/>
      <c r="AC210" s="14"/>
      <c r="AD210" s="14"/>
      <c r="AE210" s="14"/>
      <c r="AF210" s="14"/>
      <c r="AG210" s="16">
        <f>SUM(AG209)</f>
        <v>9.7243199999999988E-2</v>
      </c>
    </row>
    <row r="212" spans="24:33">
      <c r="X212" s="2" t="s">
        <v>286</v>
      </c>
      <c r="Y212" s="2"/>
      <c r="Z212" s="2" t="s">
        <v>616</v>
      </c>
      <c r="AA212" s="2"/>
    </row>
    <row r="213" spans="24:33">
      <c r="X213" s="2" t="s">
        <v>287</v>
      </c>
      <c r="Y213" s="2" t="s">
        <v>323</v>
      </c>
      <c r="Z213" s="4" t="s">
        <v>289</v>
      </c>
      <c r="AA213" s="5">
        <v>1</v>
      </c>
      <c r="AB213" s="4" t="s">
        <v>290</v>
      </c>
      <c r="AC213" s="5">
        <f>AA213</f>
        <v>1</v>
      </c>
      <c r="AD213" s="2" t="s">
        <v>291</v>
      </c>
      <c r="AF213" s="4" t="s">
        <v>153</v>
      </c>
      <c r="AG213" s="6">
        <f>AG217</f>
        <v>616.64</v>
      </c>
    </row>
    <row r="214" spans="24:33">
      <c r="X214" s="2" t="s">
        <v>292</v>
      </c>
      <c r="Y214" s="2" t="s">
        <v>293</v>
      </c>
      <c r="AC214" s="4" t="s">
        <v>127</v>
      </c>
      <c r="AD214" s="4" t="s">
        <v>294</v>
      </c>
      <c r="AE214" s="4" t="s">
        <v>295</v>
      </c>
      <c r="AF214" s="4" t="s">
        <v>296</v>
      </c>
      <c r="AG214" s="4" t="s">
        <v>297</v>
      </c>
    </row>
    <row r="215" spans="24:33">
      <c r="Y215" s="7" t="s">
        <v>298</v>
      </c>
    </row>
    <row r="216" spans="24:33">
      <c r="Y216" t="s">
        <v>616</v>
      </c>
      <c r="AE216" s="10">
        <v>1</v>
      </c>
      <c r="AF216" s="12">
        <v>616.64</v>
      </c>
      <c r="AG216" s="12">
        <f>AE216*AF216</f>
        <v>616.64</v>
      </c>
    </row>
    <row r="217" spans="24:33">
      <c r="X217" s="14"/>
      <c r="Y217" s="14"/>
      <c r="Z217" s="14"/>
      <c r="AA217" s="14"/>
      <c r="AB217" s="14"/>
      <c r="AC217" s="44"/>
      <c r="AD217" s="14"/>
      <c r="AE217" s="46"/>
      <c r="AF217" s="104"/>
      <c r="AG217" s="16">
        <f>SUM(AG216)</f>
        <v>616.64</v>
      </c>
    </row>
    <row r="219" spans="24:33">
      <c r="X219" s="2" t="s">
        <v>1344</v>
      </c>
      <c r="Y219" s="2"/>
      <c r="Z219" s="2" t="s">
        <v>1356</v>
      </c>
      <c r="AA219" s="2"/>
      <c r="AB219" s="2"/>
      <c r="AC219" s="2"/>
      <c r="AD219" s="2"/>
      <c r="AE219" s="2"/>
      <c r="AF219" s="2"/>
    </row>
    <row r="220" spans="24:33">
      <c r="X220" s="2" t="s">
        <v>287</v>
      </c>
      <c r="Y220" s="2" t="s">
        <v>288</v>
      </c>
      <c r="Z220" s="4" t="s">
        <v>289</v>
      </c>
      <c r="AA220" s="5">
        <v>10</v>
      </c>
      <c r="AB220" s="4" t="s">
        <v>290</v>
      </c>
      <c r="AC220" s="5">
        <f>AA220</f>
        <v>10</v>
      </c>
      <c r="AD220" s="2" t="s">
        <v>291</v>
      </c>
      <c r="AF220" s="4" t="s">
        <v>142</v>
      </c>
      <c r="AG220" s="6">
        <f>AG226+AG230+AG233</f>
        <v>51.058431999999996</v>
      </c>
    </row>
    <row r="221" spans="24:33">
      <c r="X221" s="2" t="s">
        <v>292</v>
      </c>
      <c r="Y221" s="2" t="s">
        <v>293</v>
      </c>
      <c r="AC221" s="4" t="s">
        <v>127</v>
      </c>
      <c r="AD221" s="4" t="s">
        <v>294</v>
      </c>
      <c r="AE221" s="4" t="s">
        <v>295</v>
      </c>
      <c r="AF221" s="4" t="s">
        <v>296</v>
      </c>
      <c r="AG221" s="4" t="s">
        <v>297</v>
      </c>
    </row>
    <row r="222" spans="24:33">
      <c r="Y222" s="7" t="s">
        <v>298</v>
      </c>
    </row>
    <row r="223" spans="24:33">
      <c r="Y223" t="s">
        <v>659</v>
      </c>
      <c r="AC223" s="8" t="s">
        <v>300</v>
      </c>
      <c r="AD223" s="9">
        <v>0.1</v>
      </c>
      <c r="AE223" s="10">
        <f>AD223*8/$AA$220</f>
        <v>0.08</v>
      </c>
      <c r="AF223" s="12">
        <v>34.729999999999997</v>
      </c>
      <c r="AG223" s="12">
        <f>AE223*AF223</f>
        <v>2.7784</v>
      </c>
    </row>
    <row r="224" spans="24:33">
      <c r="Y224" t="s">
        <v>299</v>
      </c>
      <c r="AC224" s="8" t="s">
        <v>300</v>
      </c>
      <c r="AD224" s="9">
        <v>1</v>
      </c>
      <c r="AE224" s="10">
        <f t="shared" ref="AE224:AE225" si="13">AD224*8/$AA$220</f>
        <v>0.8</v>
      </c>
      <c r="AF224" s="12">
        <v>28.94</v>
      </c>
      <c r="AG224" s="12">
        <f>AE224*AF224</f>
        <v>23.152000000000001</v>
      </c>
    </row>
    <row r="225" spans="13:33">
      <c r="Y225" t="s">
        <v>302</v>
      </c>
      <c r="AC225" s="8" t="s">
        <v>300</v>
      </c>
      <c r="AD225" s="9">
        <v>0.5</v>
      </c>
      <c r="AE225" s="10">
        <f t="shared" si="13"/>
        <v>0.4</v>
      </c>
      <c r="AF225" s="12">
        <v>20.51</v>
      </c>
      <c r="AG225" s="12">
        <f>AE225*AF225</f>
        <v>8.2040000000000006</v>
      </c>
    </row>
    <row r="226" spans="13:33">
      <c r="AG226" s="6">
        <f>SUM(AG223:AG225)</f>
        <v>34.134399999999999</v>
      </c>
    </row>
    <row r="227" spans="13:33">
      <c r="Y227" s="7" t="s">
        <v>303</v>
      </c>
      <c r="AC227" s="8"/>
    </row>
    <row r="228" spans="13:33">
      <c r="Y228" t="s">
        <v>967</v>
      </c>
      <c r="AC228" s="8" t="s">
        <v>447</v>
      </c>
      <c r="AE228" s="10">
        <v>0.05</v>
      </c>
      <c r="AF228" s="12">
        <v>18</v>
      </c>
      <c r="AG228" s="12">
        <f>AE228*AF228</f>
        <v>0.9</v>
      </c>
    </row>
    <row r="229" spans="13:33">
      <c r="Y229" t="s">
        <v>968</v>
      </c>
      <c r="AC229" s="8" t="s">
        <v>447</v>
      </c>
      <c r="AE229" s="10">
        <v>0.1</v>
      </c>
      <c r="AF229" s="12">
        <v>150</v>
      </c>
      <c r="AG229" s="12">
        <f>AE229*AF229</f>
        <v>15</v>
      </c>
    </row>
    <row r="230" spans="13:33">
      <c r="AG230" s="6">
        <f>SUM(AG228:AG229)</f>
        <v>15.9</v>
      </c>
    </row>
    <row r="231" spans="13:33">
      <c r="Y231" s="7" t="s">
        <v>327</v>
      </c>
    </row>
    <row r="232" spans="13:33">
      <c r="Y232" t="s">
        <v>319</v>
      </c>
      <c r="AC232" s="8" t="s">
        <v>320</v>
      </c>
      <c r="AE232" s="10">
        <v>3</v>
      </c>
      <c r="AF232" s="12">
        <f>AG226</f>
        <v>34.134399999999999</v>
      </c>
      <c r="AG232" s="12">
        <f>AE232%*AF232</f>
        <v>1.0240320000000001</v>
      </c>
    </row>
    <row r="233" spans="13:33">
      <c r="X233" s="14"/>
      <c r="Y233" s="14"/>
      <c r="Z233" s="14"/>
      <c r="AA233" s="14"/>
      <c r="AB233" s="14"/>
      <c r="AC233" s="14"/>
      <c r="AD233" s="14"/>
      <c r="AE233" s="14"/>
      <c r="AF233" s="14"/>
      <c r="AG233" s="16">
        <f>SUM(AG232)</f>
        <v>1.0240320000000001</v>
      </c>
    </row>
    <row r="234" spans="13:33">
      <c r="AG234" s="6"/>
    </row>
    <row r="235" spans="13:33">
      <c r="M235" s="2" t="s">
        <v>286</v>
      </c>
      <c r="N235" s="2"/>
      <c r="O235" s="2" t="s">
        <v>1376</v>
      </c>
      <c r="P235" s="2"/>
      <c r="Q235" s="2"/>
      <c r="R235" s="2"/>
      <c r="S235" s="2"/>
      <c r="T235" s="2"/>
      <c r="U235" s="2"/>
    </row>
    <row r="236" spans="13:33">
      <c r="M236" s="2" t="s">
        <v>287</v>
      </c>
      <c r="N236" s="2" t="s">
        <v>288</v>
      </c>
      <c r="O236" s="4" t="s">
        <v>289</v>
      </c>
      <c r="P236" s="5">
        <v>1</v>
      </c>
      <c r="Q236" s="4" t="s">
        <v>290</v>
      </c>
      <c r="R236" s="5">
        <f>P236</f>
        <v>1</v>
      </c>
      <c r="S236" s="2" t="s">
        <v>291</v>
      </c>
      <c r="U236" s="4" t="s">
        <v>142</v>
      </c>
      <c r="V236" s="6">
        <f>V240</f>
        <v>169.49</v>
      </c>
    </row>
    <row r="237" spans="13:33">
      <c r="M237" s="2" t="s">
        <v>292</v>
      </c>
      <c r="N237" s="2" t="s">
        <v>293</v>
      </c>
      <c r="R237" s="4" t="s">
        <v>127</v>
      </c>
      <c r="S237" s="4" t="s">
        <v>294</v>
      </c>
      <c r="T237" s="4" t="s">
        <v>295</v>
      </c>
      <c r="U237" s="4" t="s">
        <v>296</v>
      </c>
      <c r="V237" s="4" t="s">
        <v>297</v>
      </c>
    </row>
    <row r="238" spans="13:33">
      <c r="N238" s="7" t="s">
        <v>303</v>
      </c>
    </row>
    <row r="239" spans="13:33">
      <c r="N239" t="s">
        <v>1376</v>
      </c>
      <c r="R239" s="8" t="s">
        <v>142</v>
      </c>
      <c r="S239" s="9"/>
      <c r="T239" s="10">
        <v>1</v>
      </c>
      <c r="U239" s="12">
        <v>169.49</v>
      </c>
      <c r="V239" s="12">
        <f>T239*U239</f>
        <v>169.49</v>
      </c>
    </row>
    <row r="240" spans="13:33">
      <c r="M240" s="14"/>
      <c r="N240" s="14"/>
      <c r="O240" s="14"/>
      <c r="P240" s="14"/>
      <c r="Q240" s="14"/>
      <c r="R240" s="14"/>
      <c r="S240" s="14"/>
      <c r="T240" s="14"/>
      <c r="U240" s="14"/>
      <c r="V240" s="16">
        <f>SUM(V239)</f>
        <v>169.49</v>
      </c>
    </row>
    <row r="241" spans="13:22">
      <c r="R241" s="8"/>
      <c r="S241" s="9"/>
      <c r="T241" s="10"/>
      <c r="U241" s="12"/>
      <c r="V241" s="12"/>
    </row>
    <row r="242" spans="13:22">
      <c r="M242" s="2" t="s">
        <v>286</v>
      </c>
      <c r="N242" s="2"/>
      <c r="O242" s="2" t="s">
        <v>83</v>
      </c>
      <c r="P242" s="2"/>
      <c r="Q242" s="2"/>
      <c r="R242" s="2"/>
      <c r="S242" s="2"/>
      <c r="T242" s="2"/>
      <c r="U242" s="2"/>
    </row>
    <row r="243" spans="13:22">
      <c r="M243" s="2" t="s">
        <v>287</v>
      </c>
      <c r="N243" s="2" t="s">
        <v>335</v>
      </c>
      <c r="O243" s="4" t="s">
        <v>289</v>
      </c>
      <c r="P243" s="5">
        <v>1</v>
      </c>
      <c r="Q243" s="4" t="s">
        <v>290</v>
      </c>
      <c r="R243" s="5">
        <f>P243</f>
        <v>1</v>
      </c>
      <c r="S243" s="2" t="s">
        <v>291</v>
      </c>
      <c r="U243" s="4" t="s">
        <v>158</v>
      </c>
      <c r="V243" s="6">
        <f>V250+V269+V272</f>
        <v>2147.2003312655197</v>
      </c>
    </row>
    <row r="244" spans="13:22">
      <c r="M244" s="2" t="s">
        <v>292</v>
      </c>
      <c r="N244" s="2" t="s">
        <v>293</v>
      </c>
      <c r="R244" s="4" t="s">
        <v>127</v>
      </c>
      <c r="S244" s="4" t="s">
        <v>294</v>
      </c>
      <c r="T244" s="4" t="s">
        <v>295</v>
      </c>
      <c r="U244" s="4" t="s">
        <v>296</v>
      </c>
      <c r="V244" s="4" t="s">
        <v>297</v>
      </c>
    </row>
    <row r="245" spans="13:22">
      <c r="N245" s="7" t="s">
        <v>298</v>
      </c>
    </row>
    <row r="246" spans="13:22">
      <c r="N246" t="s">
        <v>659</v>
      </c>
      <c r="R246" s="8" t="s">
        <v>300</v>
      </c>
      <c r="S246" s="9">
        <v>0.1</v>
      </c>
      <c r="T246" s="10">
        <f>S246*8/$P$243</f>
        <v>0.8</v>
      </c>
      <c r="U246" s="12">
        <v>34.729999999999997</v>
      </c>
      <c r="V246" s="12">
        <f>T246*U246</f>
        <v>27.783999999999999</v>
      </c>
    </row>
    <row r="247" spans="13:22">
      <c r="N247" t="s">
        <v>299</v>
      </c>
      <c r="R247" s="8" t="s">
        <v>300</v>
      </c>
      <c r="S247" s="9">
        <v>1</v>
      </c>
      <c r="T247" s="10">
        <f>S247*8/$P$243</f>
        <v>8</v>
      </c>
      <c r="U247" s="12">
        <v>28.94</v>
      </c>
      <c r="V247" s="12">
        <f>T247*U247</f>
        <v>231.52</v>
      </c>
    </row>
    <row r="248" spans="13:22">
      <c r="N248" t="s">
        <v>685</v>
      </c>
      <c r="R248" s="8" t="s">
        <v>300</v>
      </c>
      <c r="S248" s="9">
        <v>1</v>
      </c>
      <c r="T248" s="10">
        <f>S248*8/$P$243</f>
        <v>8</v>
      </c>
      <c r="U248">
        <v>22.66</v>
      </c>
      <c r="V248" s="12">
        <f>T248*U248</f>
        <v>181.28</v>
      </c>
    </row>
    <row r="249" spans="13:22">
      <c r="N249" t="s">
        <v>302</v>
      </c>
      <c r="R249" s="8" t="s">
        <v>300</v>
      </c>
      <c r="S249" s="9">
        <v>2</v>
      </c>
      <c r="T249" s="10">
        <f>S249*8/$P$243</f>
        <v>16</v>
      </c>
      <c r="U249" s="12">
        <v>20.51</v>
      </c>
      <c r="V249" s="12">
        <f>T249*U249</f>
        <v>328.16</v>
      </c>
    </row>
    <row r="250" spans="13:22">
      <c r="V250" s="6">
        <f>SUM(V246:V249)</f>
        <v>768.74400000000014</v>
      </c>
    </row>
    <row r="251" spans="13:22">
      <c r="N251" s="7" t="s">
        <v>303</v>
      </c>
      <c r="R251" s="8"/>
    </row>
    <row r="252" spans="13:22">
      <c r="N252" s="210" t="s">
        <v>304</v>
      </c>
      <c r="R252" s="8" t="s">
        <v>305</v>
      </c>
      <c r="T252" s="10">
        <v>0.5</v>
      </c>
      <c r="U252">
        <v>2.64</v>
      </c>
      <c r="V252" s="12">
        <f>T252*U252</f>
        <v>1.32</v>
      </c>
    </row>
    <row r="253" spans="13:22">
      <c r="N253" s="210" t="s">
        <v>733</v>
      </c>
      <c r="R253" s="8" t="s">
        <v>305</v>
      </c>
      <c r="T253" s="10">
        <v>0.59200000000000008</v>
      </c>
      <c r="U253">
        <v>4.16</v>
      </c>
      <c r="V253" s="12">
        <f t="shared" ref="V253:V268" si="14">T253*U253</f>
        <v>2.4627200000000005</v>
      </c>
    </row>
    <row r="254" spans="13:22">
      <c r="N254" s="210" t="s">
        <v>975</v>
      </c>
      <c r="R254" s="8" t="s">
        <v>142</v>
      </c>
      <c r="T254" s="10">
        <v>0.03</v>
      </c>
      <c r="U254">
        <v>83.22</v>
      </c>
      <c r="V254" s="12">
        <f t="shared" si="14"/>
        <v>2.4965999999999999</v>
      </c>
    </row>
    <row r="255" spans="13:22">
      <c r="N255" s="211" t="s">
        <v>902</v>
      </c>
      <c r="R255" s="8" t="s">
        <v>212</v>
      </c>
      <c r="T255" s="10">
        <v>0.13800000000000001</v>
      </c>
      <c r="U255">
        <v>50.85</v>
      </c>
      <c r="V255" s="12">
        <f t="shared" si="14"/>
        <v>7.0173000000000005</v>
      </c>
    </row>
    <row r="256" spans="13:22">
      <c r="N256" s="210" t="s">
        <v>707</v>
      </c>
      <c r="R256" s="8" t="s">
        <v>212</v>
      </c>
      <c r="T256" s="10">
        <v>0.255</v>
      </c>
      <c r="U256" s="12">
        <v>47</v>
      </c>
      <c r="V256" s="12">
        <f t="shared" si="14"/>
        <v>11.984999999999999</v>
      </c>
    </row>
    <row r="257" spans="13:22">
      <c r="N257" s="210" t="s">
        <v>728</v>
      </c>
      <c r="R257" s="8" t="s">
        <v>439</v>
      </c>
      <c r="T257" s="10">
        <v>4.3260000000000005</v>
      </c>
      <c r="U257">
        <v>24.52</v>
      </c>
      <c r="V257" s="12">
        <f t="shared" si="14"/>
        <v>106.07352000000002</v>
      </c>
    </row>
    <row r="258" spans="13:22">
      <c r="N258" s="210" t="s">
        <v>317</v>
      </c>
      <c r="R258" s="8" t="s">
        <v>314</v>
      </c>
      <c r="S258" s="9"/>
      <c r="T258" s="10">
        <v>12.116</v>
      </c>
      <c r="U258" s="12">
        <v>8.8000000000000007</v>
      </c>
      <c r="V258" s="12">
        <f t="shared" si="14"/>
        <v>106.6208</v>
      </c>
    </row>
    <row r="259" spans="13:22">
      <c r="N259" s="210" t="s">
        <v>976</v>
      </c>
      <c r="R259" s="8" t="s">
        <v>447</v>
      </c>
      <c r="S259" s="9"/>
      <c r="T259" s="10">
        <v>5.7000000000000002E-2</v>
      </c>
      <c r="U259" s="12">
        <v>38.979999999999997</v>
      </c>
      <c r="V259" s="12">
        <f t="shared" si="14"/>
        <v>2.2218599999999999</v>
      </c>
    </row>
    <row r="260" spans="13:22">
      <c r="N260" s="210" t="s">
        <v>977</v>
      </c>
      <c r="R260" s="8" t="s">
        <v>447</v>
      </c>
      <c r="S260" s="9"/>
      <c r="T260" s="10">
        <v>0.1</v>
      </c>
      <c r="U260" s="12">
        <v>94</v>
      </c>
      <c r="V260" s="12">
        <f t="shared" si="14"/>
        <v>9.4</v>
      </c>
    </row>
    <row r="261" spans="13:22">
      <c r="N261" s="210" t="s">
        <v>978</v>
      </c>
      <c r="R261" s="8" t="s">
        <v>153</v>
      </c>
      <c r="S261" s="9"/>
      <c r="T261" s="10">
        <v>2.7</v>
      </c>
      <c r="U261" s="12">
        <v>52.704000000000001</v>
      </c>
      <c r="V261" s="12">
        <f t="shared" si="14"/>
        <v>142.30080000000001</v>
      </c>
    </row>
    <row r="262" spans="13:22">
      <c r="N262" s="210" t="s">
        <v>979</v>
      </c>
      <c r="R262" s="8" t="s">
        <v>153</v>
      </c>
      <c r="T262" s="10">
        <v>2.7</v>
      </c>
      <c r="U262" s="12">
        <v>101.49180000000001</v>
      </c>
      <c r="V262" s="12">
        <f t="shared" si="14"/>
        <v>274.02786000000003</v>
      </c>
    </row>
    <row r="263" spans="13:22">
      <c r="N263" s="210" t="s">
        <v>980</v>
      </c>
      <c r="R263" s="8" t="s">
        <v>153</v>
      </c>
      <c r="T263" s="10">
        <v>3.3000000000000003</v>
      </c>
      <c r="U263" s="12">
        <v>123.01260000000001</v>
      </c>
      <c r="V263" s="12">
        <f t="shared" si="14"/>
        <v>405.94158000000004</v>
      </c>
    </row>
    <row r="264" spans="13:22">
      <c r="N264" s="210" t="s">
        <v>981</v>
      </c>
      <c r="R264" s="8" t="s">
        <v>153</v>
      </c>
      <c r="T264" s="10">
        <v>18</v>
      </c>
      <c r="U264" s="12">
        <v>14.815447614898712</v>
      </c>
      <c r="V264" s="12">
        <f t="shared" si="14"/>
        <v>266.67805706817683</v>
      </c>
    </row>
    <row r="265" spans="13:22">
      <c r="N265" s="210" t="s">
        <v>982</v>
      </c>
      <c r="R265" s="8" t="s">
        <v>158</v>
      </c>
      <c r="T265" s="10">
        <v>6</v>
      </c>
      <c r="U265" s="12">
        <v>0.67</v>
      </c>
      <c r="V265" s="12">
        <f t="shared" si="14"/>
        <v>4.0200000000000005</v>
      </c>
    </row>
    <row r="266" spans="13:22">
      <c r="N266" s="210" t="s">
        <v>983</v>
      </c>
      <c r="R266" s="8" t="s">
        <v>158</v>
      </c>
      <c r="T266" s="10">
        <v>6</v>
      </c>
      <c r="U266" s="12">
        <v>0.62883903289043774</v>
      </c>
      <c r="V266" s="12">
        <f t="shared" si="14"/>
        <v>3.7730341973426267</v>
      </c>
    </row>
    <row r="267" spans="13:22">
      <c r="N267" s="210" t="s">
        <v>984</v>
      </c>
      <c r="R267" s="8" t="s">
        <v>305</v>
      </c>
      <c r="T267" s="10">
        <v>0.1</v>
      </c>
      <c r="U267" s="12">
        <v>84.9</v>
      </c>
      <c r="V267" s="12">
        <f t="shared" si="14"/>
        <v>8.49</v>
      </c>
    </row>
    <row r="268" spans="13:22">
      <c r="N268" s="210" t="s">
        <v>672</v>
      </c>
      <c r="R268" s="8" t="s">
        <v>212</v>
      </c>
      <c r="T268" s="10">
        <v>9.1999999999999998E-2</v>
      </c>
      <c r="U268" s="12">
        <v>6.14</v>
      </c>
      <c r="V268" s="12">
        <f t="shared" si="14"/>
        <v>0.56487999999999994</v>
      </c>
    </row>
    <row r="269" spans="13:22">
      <c r="V269" s="6">
        <f>SUM(V252:V268)</f>
        <v>1355.3940112655196</v>
      </c>
    </row>
    <row r="270" spans="13:22">
      <c r="N270" s="7" t="s">
        <v>327</v>
      </c>
    </row>
    <row r="271" spans="13:22">
      <c r="N271" t="s">
        <v>319</v>
      </c>
      <c r="R271" s="8" t="s">
        <v>320</v>
      </c>
      <c r="T271" s="10">
        <v>3</v>
      </c>
      <c r="U271" s="12">
        <f>V250</f>
        <v>768.74400000000014</v>
      </c>
      <c r="V271" s="12">
        <f>T271%*U271</f>
        <v>23.062320000000003</v>
      </c>
    </row>
    <row r="272" spans="13:22">
      <c r="M272" s="14"/>
      <c r="N272" s="14"/>
      <c r="O272" s="14"/>
      <c r="P272" s="14"/>
      <c r="Q272" s="14"/>
      <c r="R272" s="14"/>
      <c r="S272" s="14"/>
      <c r="T272" s="14"/>
      <c r="U272" s="14"/>
      <c r="V272" s="16">
        <f>SUM(V271)</f>
        <v>23.062320000000003</v>
      </c>
    </row>
    <row r="273" spans="6:33">
      <c r="R273" s="8"/>
      <c r="S273" s="9"/>
      <c r="T273" s="10"/>
      <c r="U273" s="12"/>
      <c r="V273" s="12"/>
    </row>
    <row r="274" spans="6:33">
      <c r="F274" s="95"/>
      <c r="G274" s="101"/>
      <c r="H274" s="132"/>
      <c r="I274" s="200"/>
      <c r="J274" s="132"/>
      <c r="K274" s="207"/>
      <c r="M274" s="2" t="s">
        <v>286</v>
      </c>
      <c r="N274" s="2"/>
      <c r="O274" s="2" t="s">
        <v>1377</v>
      </c>
      <c r="P274" s="2"/>
      <c r="Q274" s="2"/>
      <c r="R274" s="2"/>
      <c r="S274" s="2"/>
      <c r="T274" s="2"/>
      <c r="U274" s="2"/>
    </row>
    <row r="275" spans="6:33">
      <c r="F275" s="95"/>
      <c r="G275" s="101"/>
      <c r="H275" s="132"/>
      <c r="I275" s="200"/>
      <c r="J275" s="132"/>
      <c r="K275" s="207"/>
      <c r="M275" s="2" t="s">
        <v>287</v>
      </c>
      <c r="N275" s="2" t="s">
        <v>288</v>
      </c>
      <c r="O275" s="4" t="s">
        <v>289</v>
      </c>
      <c r="P275" s="5">
        <v>1</v>
      </c>
      <c r="Q275" s="4" t="s">
        <v>290</v>
      </c>
      <c r="R275" s="5">
        <f>P275</f>
        <v>1</v>
      </c>
      <c r="S275" s="2" t="s">
        <v>291</v>
      </c>
      <c r="U275" s="4" t="s">
        <v>142</v>
      </c>
      <c r="V275" s="6">
        <f>V289</f>
        <v>136.58560240992</v>
      </c>
      <c r="X275" s="2" t="s">
        <v>1344</v>
      </c>
      <c r="Y275" s="2"/>
      <c r="Z275" s="2" t="s">
        <v>629</v>
      </c>
      <c r="AA275" s="2"/>
      <c r="AB275" s="2"/>
      <c r="AC275" s="2"/>
      <c r="AD275" s="2"/>
      <c r="AE275" s="2"/>
      <c r="AF275" s="2"/>
    </row>
    <row r="276" spans="6:33">
      <c r="F276" s="95"/>
      <c r="G276" s="101"/>
      <c r="H276" s="132"/>
      <c r="I276" s="200"/>
      <c r="J276" s="132"/>
      <c r="K276" s="207"/>
      <c r="M276" s="2" t="s">
        <v>292</v>
      </c>
      <c r="N276" s="2" t="s">
        <v>293</v>
      </c>
      <c r="R276" s="4" t="s">
        <v>127</v>
      </c>
      <c r="S276" s="4" t="s">
        <v>294</v>
      </c>
      <c r="T276" s="4" t="s">
        <v>295</v>
      </c>
      <c r="U276" s="4" t="s">
        <v>296</v>
      </c>
      <c r="V276" s="4" t="s">
        <v>297</v>
      </c>
      <c r="X276" s="2" t="s">
        <v>287</v>
      </c>
      <c r="Y276" s="2" t="s">
        <v>425</v>
      </c>
      <c r="Z276" s="4" t="s">
        <v>289</v>
      </c>
      <c r="AA276" s="5">
        <v>25</v>
      </c>
      <c r="AB276" s="4" t="s">
        <v>290</v>
      </c>
      <c r="AC276" s="5">
        <f>AA276</f>
        <v>25</v>
      </c>
      <c r="AD276" s="2" t="s">
        <v>291</v>
      </c>
      <c r="AF276" s="4" t="s">
        <v>212</v>
      </c>
      <c r="AG276" s="6">
        <f>AG283+AG288+AG292</f>
        <v>447.90066880000001</v>
      </c>
    </row>
    <row r="277" spans="6:33">
      <c r="F277" s="201"/>
      <c r="G277" s="208"/>
      <c r="H277" s="202"/>
      <c r="I277" s="203"/>
      <c r="J277" s="132"/>
      <c r="K277" s="207"/>
      <c r="N277" s="7" t="s">
        <v>303</v>
      </c>
      <c r="X277" s="2" t="s">
        <v>292</v>
      </c>
      <c r="Y277" s="2" t="s">
        <v>293</v>
      </c>
      <c r="AC277" s="4" t="s">
        <v>127</v>
      </c>
      <c r="AD277" s="4" t="s">
        <v>294</v>
      </c>
      <c r="AE277" s="4" t="s">
        <v>295</v>
      </c>
      <c r="AF277" s="4" t="s">
        <v>296</v>
      </c>
      <c r="AG277" s="4" t="s">
        <v>297</v>
      </c>
    </row>
    <row r="278" spans="6:33">
      <c r="F278" s="204"/>
      <c r="G278" s="209"/>
      <c r="H278" s="204"/>
      <c r="I278" s="205"/>
      <c r="J278" s="206"/>
      <c r="K278" s="207"/>
      <c r="N278" s="102"/>
      <c r="R278" s="8"/>
      <c r="S278" s="9"/>
      <c r="T278" s="200"/>
      <c r="U278" s="12"/>
      <c r="V278" s="12"/>
      <c r="Y278" s="7" t="s">
        <v>298</v>
      </c>
    </row>
    <row r="279" spans="6:33">
      <c r="F279" s="204"/>
      <c r="G279" s="209"/>
      <c r="H279" s="204"/>
      <c r="I279" s="205"/>
      <c r="J279" s="206"/>
      <c r="K279" s="207"/>
      <c r="N279" s="102"/>
      <c r="R279" s="8"/>
      <c r="T279" s="200"/>
      <c r="U279" s="12"/>
      <c r="V279" s="12"/>
      <c r="Y279" t="s">
        <v>659</v>
      </c>
      <c r="AC279" s="8" t="s">
        <v>300</v>
      </c>
      <c r="AD279" s="9">
        <v>0.1</v>
      </c>
      <c r="AE279" s="10">
        <f>AD279*8/$AA$276</f>
        <v>3.2000000000000001E-2</v>
      </c>
      <c r="AF279" s="12">
        <v>34.729999999999997</v>
      </c>
      <c r="AG279" s="12">
        <f>AE279*AF279</f>
        <v>1.1113599999999999</v>
      </c>
    </row>
    <row r="280" spans="6:33">
      <c r="F280" s="204"/>
      <c r="G280" s="209"/>
      <c r="H280" s="204"/>
      <c r="I280" s="205"/>
      <c r="J280" s="206"/>
      <c r="K280" s="207"/>
      <c r="N280" s="102" t="s">
        <v>1349</v>
      </c>
      <c r="R280" s="8" t="s">
        <v>142</v>
      </c>
      <c r="S280" s="9"/>
      <c r="T280" s="200">
        <v>1</v>
      </c>
      <c r="U280" s="12">
        <f>AG74</f>
        <v>7.9303440000000007</v>
      </c>
      <c r="V280" s="12">
        <f>T280*U280</f>
        <v>7.9303440000000007</v>
      </c>
      <c r="Y280" t="s">
        <v>299</v>
      </c>
      <c r="AC280" s="8" t="s">
        <v>300</v>
      </c>
      <c r="AD280" s="9">
        <v>2</v>
      </c>
      <c r="AE280" s="10">
        <f>AD280*8/$AA$276</f>
        <v>0.64</v>
      </c>
      <c r="AF280" s="12">
        <v>28.94</v>
      </c>
      <c r="AG280" s="12">
        <f>AE280*AF280</f>
        <v>18.521600000000003</v>
      </c>
    </row>
    <row r="281" spans="6:33">
      <c r="F281" s="204"/>
      <c r="G281" s="209"/>
      <c r="H281" s="204"/>
      <c r="I281" s="205"/>
      <c r="J281" s="206"/>
      <c r="K281" s="207"/>
      <c r="N281" s="201" t="s">
        <v>1351</v>
      </c>
      <c r="R281" s="8" t="s">
        <v>142</v>
      </c>
      <c r="S281" s="9"/>
      <c r="T281" s="203">
        <v>0.33</v>
      </c>
      <c r="U281" s="12">
        <f>AG89</f>
        <v>77.227704800000012</v>
      </c>
      <c r="V281" s="12">
        <f t="shared" ref="V281:V288" si="15">T281*U281</f>
        <v>25.485142584000005</v>
      </c>
      <c r="Y281" t="s">
        <v>301</v>
      </c>
      <c r="AC281" s="8" t="s">
        <v>300</v>
      </c>
      <c r="AD281" s="9">
        <v>1</v>
      </c>
      <c r="AE281" s="10">
        <f>AD281*8/$AA$276</f>
        <v>0.32</v>
      </c>
      <c r="AF281" s="12">
        <v>22.66</v>
      </c>
      <c r="AG281" s="12">
        <f>AE281*AF281</f>
        <v>7.2511999999999999</v>
      </c>
    </row>
    <row r="282" spans="6:33">
      <c r="F282" s="204"/>
      <c r="G282" s="209"/>
      <c r="H282" s="204"/>
      <c r="I282" s="205"/>
      <c r="J282" s="206"/>
      <c r="K282" s="207"/>
      <c r="N282" s="204" t="s">
        <v>629</v>
      </c>
      <c r="R282" s="8" t="s">
        <v>142</v>
      </c>
      <c r="S282" s="9"/>
      <c r="T282" s="205">
        <v>0.12</v>
      </c>
      <c r="U282" s="12">
        <f>AG276</f>
        <v>447.90066880000001</v>
      </c>
      <c r="V282" s="12">
        <f t="shared" si="15"/>
        <v>53.748080256000001</v>
      </c>
      <c r="Y282" t="s">
        <v>302</v>
      </c>
      <c r="AC282" s="8" t="s">
        <v>300</v>
      </c>
      <c r="AD282" s="9">
        <v>4</v>
      </c>
      <c r="AE282" s="10">
        <f>AD282*8/$AA$276</f>
        <v>1.28</v>
      </c>
      <c r="AF282" s="12">
        <v>20.51</v>
      </c>
      <c r="AG282" s="12">
        <f>AE282*AF282</f>
        <v>26.252800000000004</v>
      </c>
    </row>
    <row r="283" spans="6:33">
      <c r="F283" s="204"/>
      <c r="G283" s="209"/>
      <c r="H283" s="204"/>
      <c r="I283" s="205"/>
      <c r="J283" s="206"/>
      <c r="K283" s="207"/>
      <c r="N283" s="204" t="s">
        <v>631</v>
      </c>
      <c r="R283" s="8" t="s">
        <v>212</v>
      </c>
      <c r="S283" s="9"/>
      <c r="T283" s="205">
        <v>1.4E-2</v>
      </c>
      <c r="U283" s="12">
        <f>AG295</f>
        <v>447.90066880000001</v>
      </c>
      <c r="V283" s="12">
        <f t="shared" si="15"/>
        <v>6.2706093632000002</v>
      </c>
      <c r="AG283" s="6">
        <f>SUM(AG279:AG282)</f>
        <v>53.136960000000009</v>
      </c>
    </row>
    <row r="284" spans="6:33">
      <c r="F284" s="204"/>
      <c r="G284" s="209"/>
      <c r="H284" s="204"/>
      <c r="I284" s="205"/>
      <c r="J284" s="206"/>
      <c r="K284" s="207"/>
      <c r="N284" s="204" t="s">
        <v>606</v>
      </c>
      <c r="R284" s="8" t="s">
        <v>142</v>
      </c>
      <c r="S284" s="9"/>
      <c r="T284" s="205">
        <v>0.2</v>
      </c>
      <c r="U284" s="12">
        <f>AG144</f>
        <v>118.01356480000003</v>
      </c>
      <c r="V284" s="12">
        <f>T284*U284</f>
        <v>23.602712960000005</v>
      </c>
      <c r="Y284" s="7" t="s">
        <v>303</v>
      </c>
    </row>
    <row r="285" spans="6:33">
      <c r="N285" s="204" t="s">
        <v>610</v>
      </c>
      <c r="R285" s="8" t="s">
        <v>142</v>
      </c>
      <c r="S285" s="9"/>
      <c r="T285" s="205">
        <v>1</v>
      </c>
      <c r="U285" s="12">
        <f>AG170</f>
        <v>2.9418735999999996</v>
      </c>
      <c r="V285" s="12">
        <f t="shared" si="15"/>
        <v>2.9418735999999996</v>
      </c>
      <c r="Y285" t="s">
        <v>728</v>
      </c>
      <c r="AB285" t="s">
        <v>305</v>
      </c>
      <c r="AE285" s="10">
        <v>0.1</v>
      </c>
      <c r="AF285" s="12">
        <v>24.52</v>
      </c>
      <c r="AG285" s="12">
        <f>AE285*AF285</f>
        <v>2.452</v>
      </c>
    </row>
    <row r="286" spans="6:33">
      <c r="N286" s="204" t="s">
        <v>847</v>
      </c>
      <c r="R286" s="8" t="s">
        <v>142</v>
      </c>
      <c r="S286" s="9"/>
      <c r="T286" s="205">
        <v>1</v>
      </c>
      <c r="U286" s="12">
        <f>AG314</f>
        <v>9.8809960000000014</v>
      </c>
      <c r="V286" s="12">
        <f t="shared" si="15"/>
        <v>9.8809960000000014</v>
      </c>
      <c r="Y286" t="s">
        <v>739</v>
      </c>
      <c r="AB286" t="s">
        <v>305</v>
      </c>
      <c r="AE286" s="10">
        <v>1.05</v>
      </c>
      <c r="AF286" s="12">
        <v>340</v>
      </c>
      <c r="AG286" s="12">
        <f>AE286*AF286</f>
        <v>357</v>
      </c>
    </row>
    <row r="287" spans="6:33">
      <c r="N287" s="204" t="s">
        <v>612</v>
      </c>
      <c r="R287" s="8" t="s">
        <v>153</v>
      </c>
      <c r="S287" s="9"/>
      <c r="T287" s="205">
        <v>0.16070000000000001</v>
      </c>
      <c r="U287" s="12">
        <f>AG183</f>
        <v>19.238683200000001</v>
      </c>
      <c r="V287" s="12">
        <f t="shared" si="15"/>
        <v>3.0916563902400003</v>
      </c>
      <c r="Y287" t="s">
        <v>730</v>
      </c>
      <c r="AB287" t="s">
        <v>314</v>
      </c>
      <c r="AE287" s="10">
        <v>1.05</v>
      </c>
      <c r="AF287" s="12">
        <v>30</v>
      </c>
      <c r="AG287" s="12">
        <f>AE287*AF287</f>
        <v>31.5</v>
      </c>
    </row>
    <row r="288" spans="6:33">
      <c r="N288" s="204" t="s">
        <v>614</v>
      </c>
      <c r="R288" s="8" t="s">
        <v>153</v>
      </c>
      <c r="S288" s="9"/>
      <c r="T288" s="205">
        <v>0.18890000000000001</v>
      </c>
      <c r="U288" s="12">
        <f>AG198</f>
        <v>19.238683200000001</v>
      </c>
      <c r="V288" s="12">
        <f t="shared" si="15"/>
        <v>3.6341872564800002</v>
      </c>
      <c r="AG288" s="6">
        <f>SUM(AG285:AG287)</f>
        <v>390.952</v>
      </c>
    </row>
    <row r="289" spans="13:33">
      <c r="M289" s="14"/>
      <c r="N289" s="14"/>
      <c r="O289" s="14"/>
      <c r="P289" s="14"/>
      <c r="Q289" s="14"/>
      <c r="R289" s="14"/>
      <c r="S289" s="14"/>
      <c r="T289" s="14"/>
      <c r="U289" s="14"/>
      <c r="V289" s="16">
        <f>SUM(V278:V288)</f>
        <v>136.58560240992</v>
      </c>
      <c r="Y289" s="7" t="s">
        <v>327</v>
      </c>
    </row>
    <row r="290" spans="13:33">
      <c r="R290" s="8"/>
      <c r="S290" s="9"/>
      <c r="T290" s="10"/>
      <c r="U290" s="12"/>
      <c r="V290" s="12"/>
      <c r="Y290" t="s">
        <v>319</v>
      </c>
      <c r="AC290" s="8" t="s">
        <v>320</v>
      </c>
      <c r="AE290" s="10">
        <v>3</v>
      </c>
      <c r="AF290" s="12">
        <f>AG283</f>
        <v>53.136960000000009</v>
      </c>
      <c r="AG290" s="12">
        <f>AE290%*AF290</f>
        <v>1.5941088000000001</v>
      </c>
    </row>
    <row r="291" spans="13:33">
      <c r="R291" s="8"/>
      <c r="S291" s="9"/>
      <c r="T291" s="10"/>
      <c r="U291" s="12"/>
      <c r="V291" s="12"/>
      <c r="Y291" t="s">
        <v>731</v>
      </c>
      <c r="AC291" s="8" t="s">
        <v>347</v>
      </c>
      <c r="AD291" s="9">
        <v>1</v>
      </c>
      <c r="AE291" s="10">
        <f>AD291*8/$AA$276</f>
        <v>0.32</v>
      </c>
      <c r="AF291" s="12">
        <v>6.93</v>
      </c>
      <c r="AG291" s="12">
        <f>AE291*AF291</f>
        <v>2.2176</v>
      </c>
    </row>
    <row r="292" spans="13:33">
      <c r="R292" s="8"/>
      <c r="S292" s="9"/>
      <c r="T292" s="10"/>
      <c r="U292" s="12"/>
      <c r="V292" s="12"/>
      <c r="X292" s="14"/>
      <c r="Y292" s="14"/>
      <c r="Z292" s="14"/>
      <c r="AA292" s="14"/>
      <c r="AB292" s="14"/>
      <c r="AC292" s="14"/>
      <c r="AD292" s="14"/>
      <c r="AE292" s="14"/>
      <c r="AF292" s="14"/>
      <c r="AG292" s="16">
        <f>SUM(AG290:AG291)</f>
        <v>3.8117087999999999</v>
      </c>
    </row>
    <row r="293" spans="13:33">
      <c r="R293" s="8"/>
      <c r="S293" s="9"/>
      <c r="T293" s="10"/>
      <c r="U293" s="12"/>
      <c r="V293" s="12"/>
      <c r="AC293" s="8"/>
      <c r="AE293" s="10"/>
      <c r="AF293" s="12"/>
      <c r="AG293" s="12"/>
    </row>
    <row r="294" spans="13:33">
      <c r="R294" s="8"/>
      <c r="S294" s="9"/>
      <c r="T294" s="10"/>
      <c r="U294" s="12"/>
      <c r="V294" s="12"/>
      <c r="X294" s="2" t="s">
        <v>1344</v>
      </c>
      <c r="Y294" s="2"/>
      <c r="Z294" s="2" t="s">
        <v>631</v>
      </c>
      <c r="AA294" s="2"/>
      <c r="AB294" s="2"/>
      <c r="AC294" s="2"/>
      <c r="AD294" s="2"/>
      <c r="AE294" s="2"/>
      <c r="AF294" s="2"/>
    </row>
    <row r="295" spans="13:33">
      <c r="R295" s="8"/>
      <c r="S295" s="9"/>
      <c r="T295" s="10"/>
      <c r="U295" s="12"/>
      <c r="V295" s="12"/>
      <c r="X295" s="2" t="s">
        <v>287</v>
      </c>
      <c r="Y295" s="2" t="s">
        <v>425</v>
      </c>
      <c r="Z295" s="4" t="s">
        <v>289</v>
      </c>
      <c r="AA295" s="5">
        <v>25</v>
      </c>
      <c r="AB295" s="4" t="s">
        <v>290</v>
      </c>
      <c r="AC295" s="5">
        <f>AA295</f>
        <v>25</v>
      </c>
      <c r="AD295" s="2" t="s">
        <v>291</v>
      </c>
      <c r="AF295" s="4" t="s">
        <v>212</v>
      </c>
      <c r="AG295" s="6">
        <f>AG302+AG307+AG311</f>
        <v>447.90066880000001</v>
      </c>
    </row>
    <row r="296" spans="13:33">
      <c r="R296" s="8"/>
      <c r="S296" s="9"/>
      <c r="T296" s="10"/>
      <c r="U296" s="12"/>
      <c r="V296" s="12"/>
      <c r="X296" s="2" t="s">
        <v>292</v>
      </c>
      <c r="Y296" s="2" t="s">
        <v>293</v>
      </c>
      <c r="AC296" s="4" t="s">
        <v>127</v>
      </c>
      <c r="AD296" s="4" t="s">
        <v>294</v>
      </c>
      <c r="AE296" s="4" t="s">
        <v>295</v>
      </c>
      <c r="AF296" s="4" t="s">
        <v>296</v>
      </c>
      <c r="AG296" s="4" t="s">
        <v>297</v>
      </c>
    </row>
    <row r="297" spans="13:33">
      <c r="R297" s="8"/>
      <c r="S297" s="9"/>
      <c r="T297" s="10"/>
      <c r="U297" s="12"/>
      <c r="V297" s="12"/>
      <c r="Y297" s="7" t="s">
        <v>298</v>
      </c>
    </row>
    <row r="298" spans="13:33">
      <c r="R298" s="8"/>
      <c r="S298" s="9"/>
      <c r="T298" s="10"/>
      <c r="U298" s="12"/>
      <c r="V298" s="12"/>
      <c r="Y298" t="s">
        <v>659</v>
      </c>
      <c r="AC298" s="8" t="s">
        <v>300</v>
      </c>
      <c r="AD298" s="9">
        <v>0.1</v>
      </c>
      <c r="AE298" s="10">
        <f>AD298*8/$AA$295</f>
        <v>3.2000000000000001E-2</v>
      </c>
      <c r="AF298" s="12">
        <v>34.729999999999997</v>
      </c>
      <c r="AG298" s="12">
        <f>AE298*AF298</f>
        <v>1.1113599999999999</v>
      </c>
    </row>
    <row r="299" spans="13:33">
      <c r="R299" s="8"/>
      <c r="S299" s="9"/>
      <c r="T299" s="10"/>
      <c r="U299" s="12"/>
      <c r="V299" s="12"/>
      <c r="Y299" t="s">
        <v>299</v>
      </c>
      <c r="AC299" s="8" t="s">
        <v>300</v>
      </c>
      <c r="AD299" s="9">
        <v>2</v>
      </c>
      <c r="AE299" s="10">
        <f>AD299*8/$AA$295</f>
        <v>0.64</v>
      </c>
      <c r="AF299" s="12">
        <v>28.94</v>
      </c>
      <c r="AG299" s="12">
        <f>AE299*AF299</f>
        <v>18.521600000000003</v>
      </c>
    </row>
    <row r="300" spans="13:33">
      <c r="R300" s="8"/>
      <c r="S300" s="9"/>
      <c r="T300" s="10"/>
      <c r="U300" s="12"/>
      <c r="V300" s="12"/>
      <c r="Y300" t="s">
        <v>301</v>
      </c>
      <c r="AC300" s="8" t="s">
        <v>300</v>
      </c>
      <c r="AD300" s="9">
        <v>1</v>
      </c>
      <c r="AE300" s="10">
        <f>AD300*8/$AA$295</f>
        <v>0.32</v>
      </c>
      <c r="AF300" s="12">
        <v>22.66</v>
      </c>
      <c r="AG300" s="12">
        <f>AE300*AF300</f>
        <v>7.2511999999999999</v>
      </c>
    </row>
    <row r="301" spans="13:33">
      <c r="R301" s="8"/>
      <c r="S301" s="9"/>
      <c r="T301" s="10"/>
      <c r="U301" s="12"/>
      <c r="V301" s="12"/>
      <c r="Y301" t="s">
        <v>302</v>
      </c>
      <c r="AC301" s="8" t="s">
        <v>300</v>
      </c>
      <c r="AD301" s="9">
        <v>4</v>
      </c>
      <c r="AE301" s="10">
        <f>AD301*8/$AA$295</f>
        <v>1.28</v>
      </c>
      <c r="AF301" s="12">
        <v>20.51</v>
      </c>
      <c r="AG301" s="12">
        <f>AE301*AF301</f>
        <v>26.252800000000004</v>
      </c>
    </row>
    <row r="302" spans="13:33">
      <c r="R302" s="8"/>
      <c r="S302" s="9"/>
      <c r="T302" s="10"/>
      <c r="U302" s="12"/>
      <c r="V302" s="12"/>
      <c r="AG302" s="6">
        <f>SUM(AG298:AG301)</f>
        <v>53.136960000000009</v>
      </c>
    </row>
    <row r="303" spans="13:33">
      <c r="R303" s="8"/>
      <c r="S303" s="9"/>
      <c r="T303" s="10"/>
      <c r="U303" s="12"/>
      <c r="V303" s="12"/>
      <c r="Y303" s="7" t="s">
        <v>303</v>
      </c>
    </row>
    <row r="304" spans="13:33">
      <c r="R304" s="8"/>
      <c r="S304" s="9"/>
      <c r="T304" s="10"/>
      <c r="U304" s="12"/>
      <c r="V304" s="12"/>
      <c r="Y304" t="s">
        <v>728</v>
      </c>
      <c r="AB304" t="s">
        <v>305</v>
      </c>
      <c r="AE304" s="10">
        <v>0.1</v>
      </c>
      <c r="AF304" s="12">
        <v>24.52</v>
      </c>
      <c r="AG304" s="12">
        <f>AE304*AF304</f>
        <v>2.452</v>
      </c>
    </row>
    <row r="305" spans="18:33">
      <c r="R305" s="8"/>
      <c r="S305" s="9"/>
      <c r="T305" s="10"/>
      <c r="U305" s="12"/>
      <c r="V305" s="12"/>
      <c r="Y305" t="s">
        <v>739</v>
      </c>
      <c r="AB305" t="s">
        <v>305</v>
      </c>
      <c r="AE305" s="10">
        <v>1.05</v>
      </c>
      <c r="AF305" s="12">
        <v>340</v>
      </c>
      <c r="AG305" s="12">
        <f>AE305*AF305</f>
        <v>357</v>
      </c>
    </row>
    <row r="306" spans="18:33">
      <c r="R306" s="8"/>
      <c r="S306" s="9"/>
      <c r="T306" s="10"/>
      <c r="U306" s="12"/>
      <c r="V306" s="12"/>
      <c r="Y306" t="s">
        <v>730</v>
      </c>
      <c r="AB306" t="s">
        <v>314</v>
      </c>
      <c r="AE306" s="10">
        <v>1.05</v>
      </c>
      <c r="AF306" s="12">
        <v>30</v>
      </c>
      <c r="AG306" s="12">
        <f>AE306*AF306</f>
        <v>31.5</v>
      </c>
    </row>
    <row r="307" spans="18:33">
      <c r="R307" s="8"/>
      <c r="S307" s="9"/>
      <c r="T307" s="10"/>
      <c r="U307" s="12"/>
      <c r="V307" s="12"/>
      <c r="AG307" s="6">
        <f>SUM(AG304:AG306)</f>
        <v>390.952</v>
      </c>
    </row>
    <row r="308" spans="18:33">
      <c r="R308" s="8"/>
      <c r="S308" s="9"/>
      <c r="T308" s="10"/>
      <c r="U308" s="12"/>
      <c r="V308" s="12"/>
      <c r="Y308" s="7" t="s">
        <v>327</v>
      </c>
    </row>
    <row r="309" spans="18:33">
      <c r="R309" s="8"/>
      <c r="S309" s="9"/>
      <c r="T309" s="10"/>
      <c r="U309" s="12"/>
      <c r="V309" s="12"/>
      <c r="Y309" t="s">
        <v>319</v>
      </c>
      <c r="AC309" s="8" t="s">
        <v>320</v>
      </c>
      <c r="AE309" s="10">
        <v>3</v>
      </c>
      <c r="AF309" s="12">
        <f>AG302</f>
        <v>53.136960000000009</v>
      </c>
      <c r="AG309" s="12">
        <f>AE309%*AF309</f>
        <v>1.5941088000000001</v>
      </c>
    </row>
    <row r="310" spans="18:33">
      <c r="R310" s="8"/>
      <c r="S310" s="9"/>
      <c r="T310" s="10"/>
      <c r="U310" s="12"/>
      <c r="V310" s="12"/>
      <c r="Y310" t="s">
        <v>731</v>
      </c>
      <c r="AC310" s="8" t="s">
        <v>347</v>
      </c>
      <c r="AD310" s="9">
        <v>1</v>
      </c>
      <c r="AE310" s="10">
        <f>AD310*8/$AA$295</f>
        <v>0.32</v>
      </c>
      <c r="AF310" s="12">
        <v>6.93</v>
      </c>
      <c r="AG310" s="12">
        <f>AE310*AF310</f>
        <v>2.2176</v>
      </c>
    </row>
    <row r="311" spans="18:33">
      <c r="R311" s="8"/>
      <c r="S311" s="9"/>
      <c r="T311" s="10"/>
      <c r="U311" s="12"/>
      <c r="V311" s="12"/>
      <c r="X311" s="14"/>
      <c r="Y311" s="14"/>
      <c r="Z311" s="14"/>
      <c r="AA311" s="14"/>
      <c r="AB311" s="14"/>
      <c r="AC311" s="14"/>
      <c r="AD311" s="14"/>
      <c r="AE311" s="14"/>
      <c r="AF311" s="14"/>
      <c r="AG311" s="16">
        <f>SUM(AG309:AG310)</f>
        <v>3.8117087999999999</v>
      </c>
    </row>
    <row r="312" spans="18:33">
      <c r="R312" s="8"/>
      <c r="S312" s="9"/>
      <c r="T312" s="10"/>
      <c r="U312" s="12"/>
      <c r="V312" s="12"/>
      <c r="AC312" s="8"/>
      <c r="AE312" s="10"/>
      <c r="AF312" s="12"/>
      <c r="AG312" s="12"/>
    </row>
    <row r="313" spans="18:33">
      <c r="R313" s="8"/>
      <c r="S313" s="9"/>
      <c r="T313" s="10"/>
      <c r="U313" s="12"/>
      <c r="V313" s="12"/>
      <c r="X313" s="2" t="s">
        <v>1344</v>
      </c>
      <c r="Y313" s="2"/>
      <c r="Z313" s="2" t="s">
        <v>847</v>
      </c>
      <c r="AA313" s="2"/>
      <c r="AB313" s="2"/>
      <c r="AC313" s="2"/>
      <c r="AD313" s="2"/>
      <c r="AE313" s="2"/>
      <c r="AF313" s="2"/>
    </row>
    <row r="314" spans="18:33">
      <c r="R314" s="8"/>
      <c r="S314" s="9"/>
      <c r="T314" s="10"/>
      <c r="U314" s="12"/>
      <c r="V314" s="12"/>
      <c r="X314" s="2" t="s">
        <v>287</v>
      </c>
      <c r="Y314" s="2" t="s">
        <v>288</v>
      </c>
      <c r="Z314" s="4" t="s">
        <v>289</v>
      </c>
      <c r="AA314" s="5">
        <v>20</v>
      </c>
      <c r="AB314" s="4" t="s">
        <v>290</v>
      </c>
      <c r="AC314" s="5">
        <f>AA314</f>
        <v>20</v>
      </c>
      <c r="AD314" s="2" t="s">
        <v>291</v>
      </c>
      <c r="AF314" s="4" t="s">
        <v>142</v>
      </c>
      <c r="AG314" s="6">
        <f>AG319+AG322</f>
        <v>9.8809960000000014</v>
      </c>
    </row>
    <row r="315" spans="18:33">
      <c r="R315" s="8"/>
      <c r="S315" s="9"/>
      <c r="T315" s="10"/>
      <c r="U315" s="12"/>
      <c r="V315" s="12"/>
      <c r="X315" s="2" t="s">
        <v>292</v>
      </c>
      <c r="Y315" s="2" t="s">
        <v>293</v>
      </c>
      <c r="AC315" s="4" t="s">
        <v>127</v>
      </c>
      <c r="AD315" s="4" t="s">
        <v>294</v>
      </c>
      <c r="AE315" s="4" t="s">
        <v>295</v>
      </c>
      <c r="AF315" s="4" t="s">
        <v>296</v>
      </c>
      <c r="AG315" s="4" t="s">
        <v>297</v>
      </c>
    </row>
    <row r="316" spans="18:33">
      <c r="R316" s="8"/>
      <c r="S316" s="9"/>
      <c r="T316" s="10"/>
      <c r="U316" s="12"/>
      <c r="V316" s="12"/>
      <c r="Y316" s="7" t="s">
        <v>298</v>
      </c>
    </row>
    <row r="317" spans="18:33">
      <c r="R317" s="8"/>
      <c r="S317" s="9"/>
      <c r="T317" s="10"/>
      <c r="U317" s="12"/>
      <c r="V317" s="12"/>
      <c r="Y317" t="s">
        <v>659</v>
      </c>
      <c r="AC317" s="8" t="s">
        <v>300</v>
      </c>
      <c r="AD317" s="9">
        <v>0.1</v>
      </c>
      <c r="AE317" s="10">
        <f>AD317*8/$AA$314</f>
        <v>0.04</v>
      </c>
      <c r="AF317" s="12">
        <v>34.729999999999997</v>
      </c>
      <c r="AG317" s="12">
        <f>AE317*AF317</f>
        <v>1.3892</v>
      </c>
    </row>
    <row r="318" spans="18:33">
      <c r="R318" s="8"/>
      <c r="S318" s="9"/>
      <c r="T318" s="10"/>
      <c r="U318" s="12"/>
      <c r="V318" s="12"/>
      <c r="Y318" t="s">
        <v>302</v>
      </c>
      <c r="AC318" s="8" t="s">
        <v>300</v>
      </c>
      <c r="AD318" s="9">
        <v>1</v>
      </c>
      <c r="AE318" s="10">
        <f>AD318*8/$AA$314</f>
        <v>0.4</v>
      </c>
      <c r="AF318" s="12">
        <v>20.51</v>
      </c>
      <c r="AG318" s="12">
        <f>AE318*AF318</f>
        <v>8.2040000000000006</v>
      </c>
    </row>
    <row r="319" spans="18:33">
      <c r="R319" s="8"/>
      <c r="S319" s="9"/>
      <c r="T319" s="10"/>
      <c r="U319" s="12"/>
      <c r="V319" s="12"/>
      <c r="AG319" s="6">
        <f>SUM(AG317:AG318)</f>
        <v>9.5932000000000013</v>
      </c>
    </row>
    <row r="320" spans="18:33">
      <c r="R320" s="8"/>
      <c r="S320" s="9"/>
      <c r="T320" s="10"/>
      <c r="U320" s="12"/>
      <c r="V320" s="12"/>
      <c r="Y320" s="7" t="s">
        <v>327</v>
      </c>
    </row>
    <row r="321" spans="12:33">
      <c r="R321" s="8"/>
      <c r="S321" s="9"/>
      <c r="T321" s="10"/>
      <c r="U321" s="12"/>
      <c r="V321" s="12"/>
      <c r="Y321" t="s">
        <v>319</v>
      </c>
      <c r="AC321" s="8" t="s">
        <v>320</v>
      </c>
      <c r="AE321" s="10">
        <v>3</v>
      </c>
      <c r="AF321" s="12">
        <f>AG319</f>
        <v>9.5932000000000013</v>
      </c>
      <c r="AG321" s="12">
        <f>AE321%*AF321</f>
        <v>0.28779600000000005</v>
      </c>
    </row>
    <row r="322" spans="12:33">
      <c r="R322" s="8"/>
      <c r="S322" s="9"/>
      <c r="T322" s="10"/>
      <c r="U322" s="12"/>
      <c r="V322" s="12"/>
      <c r="X322" s="14"/>
      <c r="Y322" s="14"/>
      <c r="Z322" s="14"/>
      <c r="AA322" s="14"/>
      <c r="AB322" s="14"/>
      <c r="AC322" s="14"/>
      <c r="AD322" s="14"/>
      <c r="AE322" s="14"/>
      <c r="AF322" s="14"/>
      <c r="AG322" s="16">
        <f>SUM(AG321)</f>
        <v>0.28779600000000005</v>
      </c>
    </row>
    <row r="323" spans="12:33">
      <c r="R323" s="8"/>
      <c r="S323" s="9"/>
      <c r="T323" s="10"/>
      <c r="U323" s="12"/>
      <c r="V323" s="12"/>
    </row>
    <row r="324" spans="12:33">
      <c r="M324" s="2" t="s">
        <v>286</v>
      </c>
      <c r="N324" s="2"/>
      <c r="O324" s="2" t="s">
        <v>1378</v>
      </c>
      <c r="P324" s="2"/>
      <c r="Q324" s="2"/>
      <c r="R324" s="2"/>
      <c r="S324" s="2"/>
      <c r="T324" s="2"/>
      <c r="U324" s="2"/>
      <c r="X324" s="2" t="s">
        <v>1379</v>
      </c>
      <c r="Y324" s="2"/>
      <c r="Z324" s="2" t="s">
        <v>850</v>
      </c>
      <c r="AA324" s="2"/>
      <c r="AB324" s="2"/>
      <c r="AC324" s="2"/>
      <c r="AD324" s="2"/>
      <c r="AE324" s="2"/>
      <c r="AF324" s="2"/>
    </row>
    <row r="325" spans="12:33">
      <c r="M325" s="2" t="s">
        <v>287</v>
      </c>
      <c r="N325" s="2" t="s">
        <v>288</v>
      </c>
      <c r="O325" s="4" t="s">
        <v>289</v>
      </c>
      <c r="P325" s="5">
        <v>1</v>
      </c>
      <c r="Q325" s="4" t="s">
        <v>290</v>
      </c>
      <c r="R325" s="5">
        <f>P325</f>
        <v>1</v>
      </c>
      <c r="S325" s="2" t="s">
        <v>291</v>
      </c>
      <c r="U325" s="4" t="s">
        <v>142</v>
      </c>
      <c r="V325" s="6">
        <f>V338</f>
        <v>171.72583913333716</v>
      </c>
      <c r="X325" s="2" t="s">
        <v>287</v>
      </c>
      <c r="Y325" s="2" t="s">
        <v>341</v>
      </c>
      <c r="Z325" s="4" t="s">
        <v>289</v>
      </c>
      <c r="AA325" s="5">
        <v>1</v>
      </c>
      <c r="AB325" s="4" t="s">
        <v>290</v>
      </c>
      <c r="AC325" s="5">
        <f>AA325</f>
        <v>1</v>
      </c>
      <c r="AD325" s="2" t="s">
        <v>291</v>
      </c>
      <c r="AF325" s="4" t="s">
        <v>163</v>
      </c>
      <c r="AG325" s="6">
        <f>AG329</f>
        <v>22</v>
      </c>
    </row>
    <row r="326" spans="12:33">
      <c r="M326" s="2" t="s">
        <v>292</v>
      </c>
      <c r="N326" s="2" t="s">
        <v>293</v>
      </c>
      <c r="R326" s="4" t="s">
        <v>127</v>
      </c>
      <c r="S326" s="4" t="s">
        <v>294</v>
      </c>
      <c r="T326" s="4" t="s">
        <v>295</v>
      </c>
      <c r="U326" s="4" t="s">
        <v>296</v>
      </c>
      <c r="V326" s="4" t="s">
        <v>297</v>
      </c>
      <c r="X326" s="2" t="s">
        <v>292</v>
      </c>
      <c r="Y326" s="2" t="s">
        <v>293</v>
      </c>
      <c r="AC326" s="4" t="s">
        <v>127</v>
      </c>
      <c r="AD326" s="4" t="s">
        <v>294</v>
      </c>
      <c r="AE326" s="4" t="s">
        <v>295</v>
      </c>
      <c r="AF326" s="4" t="s">
        <v>296</v>
      </c>
      <c r="AG326" s="4" t="s">
        <v>297</v>
      </c>
    </row>
    <row r="327" spans="12:33">
      <c r="N327" s="7" t="s">
        <v>303</v>
      </c>
      <c r="Y327" s="7" t="s">
        <v>303</v>
      </c>
    </row>
    <row r="328" spans="12:33">
      <c r="L328" s="211"/>
      <c r="N328" s="211"/>
      <c r="R328" s="8"/>
      <c r="S328" s="9"/>
      <c r="T328" s="212"/>
      <c r="U328" s="12"/>
      <c r="V328" s="12"/>
      <c r="Y328" t="s">
        <v>970</v>
      </c>
      <c r="AC328" s="8" t="s">
        <v>158</v>
      </c>
      <c r="AD328" s="9"/>
      <c r="AE328" s="10">
        <v>1</v>
      </c>
      <c r="AF328">
        <v>22</v>
      </c>
      <c r="AG328" s="12">
        <f>AE328*AF328</f>
        <v>22</v>
      </c>
    </row>
    <row r="329" spans="12:33">
      <c r="L329" s="211"/>
      <c r="N329" s="211"/>
      <c r="R329" s="8"/>
      <c r="T329" s="212"/>
      <c r="U329" s="12"/>
      <c r="V329" s="12"/>
      <c r="X329" s="14"/>
      <c r="Y329" s="14"/>
      <c r="Z329" s="14"/>
      <c r="AA329" s="14"/>
      <c r="AB329" s="14"/>
      <c r="AC329" s="14"/>
      <c r="AD329" s="14"/>
      <c r="AE329" s="14"/>
      <c r="AF329" s="14"/>
      <c r="AG329" s="16">
        <f>SUM(AG328)</f>
        <v>22</v>
      </c>
    </row>
    <row r="330" spans="12:33">
      <c r="L330" s="211"/>
      <c r="N330" s="211" t="s">
        <v>1349</v>
      </c>
      <c r="R330" s="8" t="s">
        <v>212</v>
      </c>
      <c r="S330" s="9"/>
      <c r="T330" s="212">
        <v>1</v>
      </c>
      <c r="U330" s="12">
        <f>AG74</f>
        <v>7.9303440000000007</v>
      </c>
      <c r="V330" s="12">
        <f>T330*U330</f>
        <v>7.9303440000000007</v>
      </c>
    </row>
    <row r="331" spans="12:33">
      <c r="L331" s="213"/>
      <c r="N331" s="213" t="s">
        <v>1351</v>
      </c>
      <c r="R331" s="8" t="s">
        <v>142</v>
      </c>
      <c r="S331" s="9"/>
      <c r="T331" s="214">
        <v>0.33</v>
      </c>
      <c r="U331" s="12">
        <f>AG89</f>
        <v>77.227704800000012</v>
      </c>
      <c r="V331" s="12">
        <f t="shared" ref="V331:V337" si="16">T331*U331</f>
        <v>25.485142584000005</v>
      </c>
      <c r="X331" s="2" t="s">
        <v>1344</v>
      </c>
      <c r="Y331" s="2"/>
      <c r="Z331" s="2" t="s">
        <v>638</v>
      </c>
      <c r="AA331" s="2"/>
      <c r="AB331" s="2"/>
      <c r="AC331" s="2"/>
      <c r="AD331" s="2"/>
      <c r="AE331" s="2"/>
      <c r="AF331" s="2"/>
    </row>
    <row r="332" spans="12:33">
      <c r="L332" s="213"/>
      <c r="N332" s="210" t="s">
        <v>850</v>
      </c>
      <c r="R332" s="8" t="s">
        <v>163</v>
      </c>
      <c r="S332" s="9"/>
      <c r="T332" s="215">
        <v>1</v>
      </c>
      <c r="U332" s="12">
        <f>AG325</f>
        <v>22</v>
      </c>
      <c r="V332" s="12">
        <f t="shared" si="16"/>
        <v>22</v>
      </c>
      <c r="X332" s="2" t="s">
        <v>287</v>
      </c>
      <c r="Y332" s="2" t="s">
        <v>288</v>
      </c>
      <c r="Z332" s="4" t="s">
        <v>289</v>
      </c>
      <c r="AA332" s="5">
        <v>12</v>
      </c>
      <c r="AB332" s="4" t="s">
        <v>290</v>
      </c>
      <c r="AC332" s="5">
        <f>AA332</f>
        <v>12</v>
      </c>
      <c r="AD332" s="2" t="s">
        <v>291</v>
      </c>
      <c r="AF332" s="4" t="s">
        <v>142</v>
      </c>
      <c r="AG332" s="6">
        <f>AG339+AG345+AG348</f>
        <v>84.674043333333344</v>
      </c>
    </row>
    <row r="333" spans="12:33">
      <c r="L333" s="210"/>
      <c r="N333" s="210" t="s">
        <v>638</v>
      </c>
      <c r="R333" s="8" t="s">
        <v>142</v>
      </c>
      <c r="S333" s="9"/>
      <c r="T333" s="215">
        <v>0.22500000000000001</v>
      </c>
      <c r="U333" s="12">
        <f>AG332</f>
        <v>84.674043333333344</v>
      </c>
      <c r="V333" s="12">
        <f t="shared" si="16"/>
        <v>19.051659750000002</v>
      </c>
      <c r="X333" s="2" t="s">
        <v>292</v>
      </c>
      <c r="Y333" s="2" t="s">
        <v>293</v>
      </c>
      <c r="AC333" s="4" t="s">
        <v>127</v>
      </c>
      <c r="AD333" s="4" t="s">
        <v>294</v>
      </c>
      <c r="AE333" s="4" t="s">
        <v>295</v>
      </c>
      <c r="AF333" s="4" t="s">
        <v>296</v>
      </c>
      <c r="AG333" s="4" t="s">
        <v>297</v>
      </c>
    </row>
    <row r="334" spans="12:33">
      <c r="L334" s="210"/>
      <c r="N334" s="210" t="s">
        <v>640</v>
      </c>
      <c r="R334" s="8" t="s">
        <v>305</v>
      </c>
      <c r="S334" s="9"/>
      <c r="T334" s="215">
        <v>0.2</v>
      </c>
      <c r="U334" s="12">
        <f>AG351</f>
        <v>7.5057997142857147</v>
      </c>
      <c r="V334" s="12">
        <f t="shared" si="16"/>
        <v>1.5011599428571429</v>
      </c>
      <c r="Y334" s="7" t="s">
        <v>298</v>
      </c>
    </row>
    <row r="335" spans="12:33">
      <c r="L335" s="210"/>
      <c r="N335" s="210" t="s">
        <v>1361</v>
      </c>
      <c r="R335" s="8" t="s">
        <v>142</v>
      </c>
      <c r="S335" s="9"/>
      <c r="T335" s="215">
        <v>1</v>
      </c>
      <c r="U335" s="12">
        <f>AG170</f>
        <v>2.9418735999999996</v>
      </c>
      <c r="V335" s="12">
        <f t="shared" si="16"/>
        <v>2.9418735999999996</v>
      </c>
      <c r="Y335" t="s">
        <v>659</v>
      </c>
      <c r="AC335" s="8" t="s">
        <v>300</v>
      </c>
      <c r="AD335" s="9">
        <v>0.1</v>
      </c>
      <c r="AE335" s="10">
        <f>AD335*8/$AA$332</f>
        <v>6.6666666666666666E-2</v>
      </c>
      <c r="AF335" s="12">
        <v>34.729999999999997</v>
      </c>
      <c r="AG335" s="12">
        <f>AE335*AF335</f>
        <v>2.3153333333333332</v>
      </c>
    </row>
    <row r="336" spans="12:33">
      <c r="L336" s="210"/>
      <c r="N336" s="210" t="s">
        <v>643</v>
      </c>
      <c r="R336" s="8" t="s">
        <v>212</v>
      </c>
      <c r="S336" s="9"/>
      <c r="T336" s="215">
        <v>0.2</v>
      </c>
      <c r="U336" s="12">
        <f>AG367</f>
        <v>445.90736000000004</v>
      </c>
      <c r="V336" s="12">
        <f t="shared" si="16"/>
        <v>89.181472000000014</v>
      </c>
      <c r="Y336" t="s">
        <v>299</v>
      </c>
      <c r="AC336" s="8" t="s">
        <v>300</v>
      </c>
      <c r="AD336" s="9">
        <v>1</v>
      </c>
      <c r="AE336" s="10">
        <f>AD336*8/$AA$332</f>
        <v>0.66666666666666663</v>
      </c>
      <c r="AF336" s="12">
        <v>28.94</v>
      </c>
      <c r="AG336" s="12">
        <f>AE336*AF336</f>
        <v>19.293333333333333</v>
      </c>
    </row>
    <row r="337" spans="12:34">
      <c r="L337" s="210"/>
      <c r="N337" s="210" t="s">
        <v>614</v>
      </c>
      <c r="R337" s="8" t="s">
        <v>153</v>
      </c>
      <c r="S337" s="9"/>
      <c r="T337" s="215">
        <v>0.18890000000000001</v>
      </c>
      <c r="U337" s="12">
        <f>AG198</f>
        <v>19.238683200000001</v>
      </c>
      <c r="V337" s="12">
        <f t="shared" si="16"/>
        <v>3.6341872564800002</v>
      </c>
      <c r="Y337" t="s">
        <v>301</v>
      </c>
      <c r="AC337" s="8" t="s">
        <v>300</v>
      </c>
      <c r="AD337" s="9">
        <v>1</v>
      </c>
      <c r="AE337" s="10">
        <f>AD337*8/$AA$332</f>
        <v>0.66666666666666663</v>
      </c>
      <c r="AF337" s="12">
        <v>22.66</v>
      </c>
      <c r="AG337" s="12">
        <f>AE337*AF337</f>
        <v>15.106666666666666</v>
      </c>
    </row>
    <row r="338" spans="12:34">
      <c r="M338" s="14"/>
      <c r="N338" s="14"/>
      <c r="O338" s="14"/>
      <c r="P338" s="14"/>
      <c r="Q338" s="14"/>
      <c r="R338" s="14"/>
      <c r="S338" s="14"/>
      <c r="T338" s="14"/>
      <c r="U338" s="14"/>
      <c r="V338" s="16">
        <f>SUM(V328:V337)</f>
        <v>171.72583913333716</v>
      </c>
      <c r="Y338" t="s">
        <v>302</v>
      </c>
      <c r="AC338" s="8" t="s">
        <v>300</v>
      </c>
      <c r="AD338" s="9">
        <v>0.75</v>
      </c>
      <c r="AE338" s="10">
        <f>AD338*8/$AA$332</f>
        <v>0.5</v>
      </c>
      <c r="AF338" s="12">
        <v>20.51</v>
      </c>
      <c r="AG338" s="12">
        <f>AE338*AF338</f>
        <v>10.255000000000001</v>
      </c>
    </row>
    <row r="339" spans="12:34">
      <c r="AG339" s="6">
        <f>SUM(AG335:AG338)</f>
        <v>46.970333333333336</v>
      </c>
    </row>
    <row r="340" spans="12:34">
      <c r="R340" s="8"/>
      <c r="S340" s="9"/>
      <c r="T340" s="10"/>
      <c r="U340" s="12"/>
      <c r="V340" s="12"/>
      <c r="Y340" s="7" t="s">
        <v>303</v>
      </c>
      <c r="AC340" s="8"/>
      <c r="AH340" s="6"/>
    </row>
    <row r="341" spans="12:34">
      <c r="R341" s="8"/>
      <c r="S341" s="9"/>
      <c r="T341" s="10"/>
      <c r="U341" s="12"/>
      <c r="V341" s="12"/>
      <c r="Y341" t="s">
        <v>695</v>
      </c>
      <c r="AC341" s="8" t="s">
        <v>305</v>
      </c>
      <c r="AE341" s="10">
        <v>0.1</v>
      </c>
      <c r="AF341" s="12">
        <v>2.64</v>
      </c>
      <c r="AG341" s="12">
        <f>AE341*AF341</f>
        <v>0.26400000000000001</v>
      </c>
    </row>
    <row r="342" spans="12:34">
      <c r="R342" s="8"/>
      <c r="S342" s="9"/>
      <c r="T342" s="10"/>
      <c r="U342" s="12"/>
      <c r="V342" s="12"/>
      <c r="Y342" t="s">
        <v>733</v>
      </c>
      <c r="AC342" s="8" t="s">
        <v>305</v>
      </c>
      <c r="AE342" s="10">
        <v>0.2</v>
      </c>
      <c r="AF342">
        <v>4.16</v>
      </c>
      <c r="AG342" s="12">
        <f>AE342*AF342</f>
        <v>0.83200000000000007</v>
      </c>
    </row>
    <row r="343" spans="12:34">
      <c r="R343" s="8"/>
      <c r="S343" s="9"/>
      <c r="T343" s="10"/>
      <c r="U343" s="12"/>
      <c r="V343" s="12"/>
      <c r="Y343" t="s">
        <v>740</v>
      </c>
      <c r="AC343" s="8" t="s">
        <v>158</v>
      </c>
      <c r="AE343" s="10">
        <v>7.0000000000000007E-2</v>
      </c>
      <c r="AF343">
        <v>43.98</v>
      </c>
      <c r="AG343" s="12">
        <f>AE343*AF343</f>
        <v>3.0786000000000002</v>
      </c>
    </row>
    <row r="344" spans="12:34">
      <c r="R344" s="8"/>
      <c r="S344" s="9"/>
      <c r="T344" s="10"/>
      <c r="U344" s="12"/>
      <c r="V344" s="12"/>
      <c r="Y344" t="s">
        <v>317</v>
      </c>
      <c r="AC344" s="8" t="s">
        <v>314</v>
      </c>
      <c r="AE344" s="10">
        <v>3.65</v>
      </c>
      <c r="AF344" s="12">
        <v>8.8000000000000007</v>
      </c>
      <c r="AG344" s="12">
        <f>AE344*AF344</f>
        <v>32.120000000000005</v>
      </c>
    </row>
    <row r="345" spans="12:34">
      <c r="R345" s="8"/>
      <c r="S345" s="9"/>
      <c r="T345" s="10"/>
      <c r="U345" s="12"/>
      <c r="V345" s="12"/>
      <c r="AG345" s="6">
        <f>SUM(AG341:AG344)</f>
        <v>36.294600000000003</v>
      </c>
    </row>
    <row r="346" spans="12:34">
      <c r="R346" s="8"/>
      <c r="S346" s="9"/>
      <c r="T346" s="10"/>
      <c r="U346" s="12"/>
      <c r="V346" s="12"/>
      <c r="Y346" s="7" t="s">
        <v>327</v>
      </c>
    </row>
    <row r="347" spans="12:34">
      <c r="R347" s="8"/>
      <c r="S347" s="9"/>
      <c r="T347" s="10"/>
      <c r="U347" s="12"/>
      <c r="V347" s="12"/>
      <c r="Y347" t="s">
        <v>319</v>
      </c>
      <c r="AC347" s="8" t="s">
        <v>320</v>
      </c>
      <c r="AE347" s="10">
        <v>3</v>
      </c>
      <c r="AF347" s="12">
        <f>AG339</f>
        <v>46.970333333333336</v>
      </c>
      <c r="AG347" s="12">
        <f>AE347%*AF347</f>
        <v>1.4091100000000001</v>
      </c>
    </row>
    <row r="348" spans="12:34">
      <c r="R348" s="8"/>
      <c r="S348" s="9"/>
      <c r="T348" s="10"/>
      <c r="U348" s="12"/>
      <c r="V348" s="12"/>
      <c r="X348" s="14"/>
      <c r="Y348" s="14"/>
      <c r="Z348" s="14"/>
      <c r="AA348" s="14"/>
      <c r="AB348" s="14"/>
      <c r="AC348" s="14"/>
      <c r="AD348" s="14"/>
      <c r="AE348" s="14"/>
      <c r="AF348" s="14"/>
      <c r="AG348" s="16">
        <f>SUM(AG347:AG347)</f>
        <v>1.4091100000000001</v>
      </c>
    </row>
    <row r="349" spans="12:34">
      <c r="R349" s="8"/>
      <c r="S349" s="9"/>
      <c r="T349" s="10"/>
      <c r="U349" s="12"/>
      <c r="V349" s="12"/>
    </row>
    <row r="350" spans="12:34">
      <c r="R350" s="8"/>
      <c r="S350" s="9"/>
      <c r="T350" s="10"/>
      <c r="U350" s="12"/>
      <c r="V350" s="12"/>
      <c r="X350" s="2" t="s">
        <v>1344</v>
      </c>
      <c r="Y350" s="2"/>
      <c r="Z350" s="2" t="s">
        <v>640</v>
      </c>
      <c r="AA350" s="2"/>
      <c r="AB350" s="2"/>
      <c r="AC350" s="2"/>
      <c r="AD350" s="2"/>
      <c r="AE350" s="2"/>
      <c r="AF350" s="2"/>
    </row>
    <row r="351" spans="12:34">
      <c r="R351" s="8"/>
      <c r="S351" s="9"/>
      <c r="T351" s="10"/>
      <c r="U351" s="12"/>
      <c r="V351" s="12"/>
      <c r="X351" s="2" t="s">
        <v>287</v>
      </c>
      <c r="Y351" s="2" t="s">
        <v>684</v>
      </c>
      <c r="Z351" s="4" t="s">
        <v>289</v>
      </c>
      <c r="AA351" s="5">
        <v>280</v>
      </c>
      <c r="AB351" s="4" t="s">
        <v>290</v>
      </c>
      <c r="AC351" s="5">
        <f>AA351</f>
        <v>280</v>
      </c>
      <c r="AD351" s="2" t="s">
        <v>291</v>
      </c>
      <c r="AF351" s="4" t="s">
        <v>305</v>
      </c>
      <c r="AG351" s="6">
        <f>AG358+AG361+AG364</f>
        <v>7.5057997142857147</v>
      </c>
    </row>
    <row r="352" spans="12:34">
      <c r="R352" s="8"/>
      <c r="S352" s="9"/>
      <c r="T352" s="10"/>
      <c r="U352" s="12"/>
      <c r="V352" s="12"/>
      <c r="X352" s="2" t="s">
        <v>292</v>
      </c>
      <c r="Y352" s="2" t="s">
        <v>293</v>
      </c>
      <c r="AC352" s="4" t="s">
        <v>127</v>
      </c>
      <c r="AD352" s="4" t="s">
        <v>294</v>
      </c>
      <c r="AE352" s="4" t="s">
        <v>295</v>
      </c>
      <c r="AF352" s="4" t="s">
        <v>296</v>
      </c>
      <c r="AG352" s="4" t="s">
        <v>297</v>
      </c>
    </row>
    <row r="353" spans="18:33">
      <c r="R353" s="8"/>
      <c r="S353" s="9"/>
      <c r="T353" s="10"/>
      <c r="U353" s="12"/>
      <c r="V353" s="12"/>
      <c r="Y353" s="7" t="s">
        <v>298</v>
      </c>
    </row>
    <row r="354" spans="18:33">
      <c r="R354" s="8"/>
      <c r="S354" s="9"/>
      <c r="T354" s="10"/>
      <c r="U354" s="12"/>
      <c r="V354" s="12"/>
      <c r="Y354" t="s">
        <v>659</v>
      </c>
      <c r="AC354" s="8" t="s">
        <v>300</v>
      </c>
      <c r="AD354" s="9">
        <v>0.1</v>
      </c>
      <c r="AE354" s="10">
        <f>AD354*8/$AA$351</f>
        <v>2.8571428571428571E-3</v>
      </c>
      <c r="AF354" s="12">
        <v>34.729999999999997</v>
      </c>
      <c r="AG354" s="12">
        <f>AE354*AF354</f>
        <v>9.9228571428571416E-2</v>
      </c>
    </row>
    <row r="355" spans="18:33">
      <c r="R355" s="8"/>
      <c r="S355" s="9"/>
      <c r="T355" s="10"/>
      <c r="U355" s="12"/>
      <c r="V355" s="12"/>
      <c r="Y355" t="s">
        <v>299</v>
      </c>
      <c r="AC355" s="8" t="s">
        <v>300</v>
      </c>
      <c r="AD355" s="9">
        <v>1</v>
      </c>
      <c r="AE355" s="10">
        <f>AD355*8/$AA$351</f>
        <v>2.8571428571428571E-2</v>
      </c>
      <c r="AF355" s="12">
        <v>28.94</v>
      </c>
      <c r="AG355" s="12">
        <f>AE355*AF355</f>
        <v>0.82685714285714285</v>
      </c>
    </row>
    <row r="356" spans="18:33">
      <c r="R356" s="8"/>
      <c r="S356" s="9"/>
      <c r="T356" s="10"/>
      <c r="U356" s="12"/>
      <c r="V356" s="12"/>
      <c r="Y356" t="s">
        <v>301</v>
      </c>
      <c r="AC356" s="8" t="s">
        <v>300</v>
      </c>
      <c r="AD356" s="9">
        <v>1</v>
      </c>
      <c r="AE356" s="10">
        <f>AD356*8/$AA$351</f>
        <v>2.8571428571428571E-2</v>
      </c>
      <c r="AF356" s="12">
        <v>22.66</v>
      </c>
      <c r="AG356" s="12">
        <f>AE356*AF356</f>
        <v>0.64742857142857146</v>
      </c>
    </row>
    <row r="357" spans="18:33">
      <c r="R357" s="8"/>
      <c r="S357" s="9"/>
      <c r="T357" s="10"/>
      <c r="U357" s="12"/>
      <c r="V357" s="12"/>
      <c r="Y357" t="s">
        <v>302</v>
      </c>
      <c r="AC357" s="8" t="s">
        <v>300</v>
      </c>
      <c r="AD357" s="9">
        <v>1</v>
      </c>
      <c r="AE357" s="10">
        <f>AD357*8/$AA$351</f>
        <v>2.8571428571428571E-2</v>
      </c>
      <c r="AF357" s="12">
        <v>20.51</v>
      </c>
      <c r="AG357" s="12">
        <f>AE357*AF357</f>
        <v>0.58600000000000008</v>
      </c>
    </row>
    <row r="358" spans="18:33">
      <c r="R358" s="8"/>
      <c r="S358" s="9"/>
      <c r="T358" s="10"/>
      <c r="U358" s="12"/>
      <c r="V358" s="12"/>
      <c r="AG358" s="6">
        <f>SUM(AG354:AG357)</f>
        <v>2.1595142857142857</v>
      </c>
    </row>
    <row r="359" spans="18:33">
      <c r="R359" s="8"/>
      <c r="S359" s="9"/>
      <c r="T359" s="10"/>
      <c r="U359" s="12"/>
      <c r="V359" s="12"/>
      <c r="Y359" s="7" t="s">
        <v>303</v>
      </c>
      <c r="AC359" s="8"/>
    </row>
    <row r="360" spans="18:33">
      <c r="R360" s="8"/>
      <c r="S360" s="9"/>
      <c r="T360" s="10"/>
      <c r="U360" s="12"/>
      <c r="V360" s="12"/>
      <c r="Y360" t="s">
        <v>741</v>
      </c>
      <c r="AC360" s="8" t="s">
        <v>305</v>
      </c>
      <c r="AE360" s="10">
        <v>1.05</v>
      </c>
      <c r="AF360" s="12">
        <v>5.03</v>
      </c>
      <c r="AG360" s="12">
        <f>AE360*AF360</f>
        <v>5.2815000000000003</v>
      </c>
    </row>
    <row r="361" spans="18:33">
      <c r="R361" s="8"/>
      <c r="S361" s="9"/>
      <c r="T361" s="10"/>
      <c r="U361" s="12"/>
      <c r="V361" s="12"/>
      <c r="AG361" s="6">
        <f>SUM(AG360:AG360)</f>
        <v>5.2815000000000003</v>
      </c>
    </row>
    <row r="362" spans="18:33">
      <c r="R362" s="8"/>
      <c r="S362" s="9"/>
      <c r="T362" s="10"/>
      <c r="U362" s="12"/>
      <c r="V362" s="12"/>
      <c r="Y362" s="7" t="s">
        <v>327</v>
      </c>
    </row>
    <row r="363" spans="18:33">
      <c r="R363" s="8"/>
      <c r="S363" s="9"/>
      <c r="T363" s="10"/>
      <c r="U363" s="12"/>
      <c r="V363" s="12"/>
      <c r="Y363" t="s">
        <v>319</v>
      </c>
      <c r="AC363" s="8" t="s">
        <v>320</v>
      </c>
      <c r="AE363" s="10">
        <v>3</v>
      </c>
      <c r="AF363" s="12">
        <f>AG358</f>
        <v>2.1595142857142857</v>
      </c>
      <c r="AG363" s="12">
        <f>AE363%*AF363</f>
        <v>6.4785428571428563E-2</v>
      </c>
    </row>
    <row r="364" spans="18:33">
      <c r="R364" s="8"/>
      <c r="S364" s="9"/>
      <c r="T364" s="10"/>
      <c r="U364" s="12"/>
      <c r="V364" s="12"/>
      <c r="X364" s="14"/>
      <c r="Y364" s="14"/>
      <c r="Z364" s="14"/>
      <c r="AA364" s="14"/>
      <c r="AB364" s="14"/>
      <c r="AC364" s="14"/>
      <c r="AD364" s="14"/>
      <c r="AE364" s="14"/>
      <c r="AF364" s="14"/>
      <c r="AG364" s="16">
        <f>SUM(AG363:AG363)</f>
        <v>6.4785428571428563E-2</v>
      </c>
    </row>
    <row r="365" spans="18:33">
      <c r="R365" s="8"/>
      <c r="S365" s="9"/>
      <c r="T365" s="10"/>
      <c r="U365" s="12"/>
      <c r="V365" s="12"/>
    </row>
    <row r="366" spans="18:33">
      <c r="R366" s="8"/>
      <c r="S366" s="9"/>
      <c r="T366" s="10"/>
      <c r="U366" s="12"/>
      <c r="V366" s="12"/>
      <c r="X366" s="31" t="s">
        <v>286</v>
      </c>
      <c r="Y366" s="31"/>
      <c r="Z366" s="31" t="s">
        <v>643</v>
      </c>
      <c r="AA366" s="31"/>
    </row>
    <row r="367" spans="18:33">
      <c r="R367" s="8"/>
      <c r="S367" s="9"/>
      <c r="T367" s="10"/>
      <c r="U367" s="12"/>
      <c r="V367" s="12"/>
      <c r="X367" s="31" t="s">
        <v>287</v>
      </c>
      <c r="Y367" s="31" t="s">
        <v>425</v>
      </c>
      <c r="Z367" s="32" t="s">
        <v>289</v>
      </c>
      <c r="AA367" s="33">
        <v>30</v>
      </c>
      <c r="AB367" s="32" t="s">
        <v>290</v>
      </c>
      <c r="AC367" s="33">
        <f>AA367</f>
        <v>30</v>
      </c>
      <c r="AD367" s="31" t="s">
        <v>291</v>
      </c>
      <c r="AF367" s="32" t="s">
        <v>212</v>
      </c>
      <c r="AG367" s="34">
        <f>AG374+AG379+AG383</f>
        <v>445.90736000000004</v>
      </c>
    </row>
    <row r="368" spans="18:33">
      <c r="R368" s="8"/>
      <c r="S368" s="9"/>
      <c r="T368" s="10"/>
      <c r="U368" s="12"/>
      <c r="V368" s="12"/>
      <c r="X368" s="31" t="s">
        <v>292</v>
      </c>
      <c r="Y368" s="31" t="s">
        <v>293</v>
      </c>
      <c r="AC368" s="32" t="s">
        <v>127</v>
      </c>
      <c r="AD368" s="32" t="s">
        <v>294</v>
      </c>
      <c r="AE368" s="32" t="s">
        <v>295</v>
      </c>
      <c r="AF368" s="32" t="s">
        <v>296</v>
      </c>
      <c r="AG368" s="32" t="s">
        <v>297</v>
      </c>
    </row>
    <row r="369" spans="18:33">
      <c r="R369" s="8"/>
      <c r="S369" s="9"/>
      <c r="T369" s="10"/>
      <c r="U369" s="12"/>
      <c r="V369" s="12"/>
      <c r="Y369" s="35" t="s">
        <v>298</v>
      </c>
    </row>
    <row r="370" spans="18:33">
      <c r="R370" s="8"/>
      <c r="S370" s="9"/>
      <c r="T370" s="10"/>
      <c r="U370" s="12"/>
      <c r="V370" s="12"/>
      <c r="Y370" t="s">
        <v>659</v>
      </c>
      <c r="AC370" s="8" t="s">
        <v>300</v>
      </c>
      <c r="AD370" s="9">
        <v>0.1</v>
      </c>
      <c r="AE370" s="10">
        <f>AD370*8/$AA$367</f>
        <v>2.6666666666666668E-2</v>
      </c>
      <c r="AF370" s="12">
        <v>34.729999999999997</v>
      </c>
      <c r="AG370" s="12">
        <f>AE370*AF370</f>
        <v>0.92613333333333336</v>
      </c>
    </row>
    <row r="371" spans="18:33">
      <c r="R371" s="8"/>
      <c r="S371" s="9"/>
      <c r="T371" s="10"/>
      <c r="U371" s="12"/>
      <c r="V371" s="12"/>
      <c r="Y371" t="s">
        <v>299</v>
      </c>
      <c r="AC371" s="8" t="s">
        <v>300</v>
      </c>
      <c r="AD371" s="9">
        <v>2</v>
      </c>
      <c r="AE371" s="10">
        <f>AD371*8/$AA$367</f>
        <v>0.53333333333333333</v>
      </c>
      <c r="AF371" s="12">
        <v>28.94</v>
      </c>
      <c r="AG371" s="12">
        <f>AE371*AF371</f>
        <v>15.434666666666667</v>
      </c>
    </row>
    <row r="372" spans="18:33">
      <c r="R372" s="8"/>
      <c r="S372" s="9"/>
      <c r="T372" s="10"/>
      <c r="U372" s="12"/>
      <c r="V372" s="12"/>
      <c r="Y372" t="s">
        <v>301</v>
      </c>
      <c r="AC372" s="8" t="s">
        <v>300</v>
      </c>
      <c r="AD372" s="9">
        <v>1</v>
      </c>
      <c r="AE372" s="10">
        <f>AD372*8/$AA$367</f>
        <v>0.26666666666666666</v>
      </c>
      <c r="AF372" s="12">
        <v>23.6</v>
      </c>
      <c r="AG372" s="12">
        <f>AE372*AF372</f>
        <v>6.2933333333333339</v>
      </c>
    </row>
    <row r="373" spans="18:33">
      <c r="R373" s="8"/>
      <c r="S373" s="9"/>
      <c r="T373" s="10"/>
      <c r="U373" s="12"/>
      <c r="V373" s="12"/>
      <c r="Y373" t="s">
        <v>302</v>
      </c>
      <c r="AC373" s="8" t="s">
        <v>300</v>
      </c>
      <c r="AD373" s="9">
        <v>4</v>
      </c>
      <c r="AE373" s="10">
        <f>AD373*8/$AA$367</f>
        <v>1.0666666666666667</v>
      </c>
      <c r="AF373" s="12">
        <v>21.36</v>
      </c>
      <c r="AG373" s="12">
        <f>AE373*AF373</f>
        <v>22.783999999999999</v>
      </c>
    </row>
    <row r="374" spans="18:33">
      <c r="R374" s="8"/>
      <c r="S374" s="9"/>
      <c r="T374" s="10"/>
      <c r="U374" s="12"/>
      <c r="V374" s="12"/>
      <c r="AC374" s="8"/>
      <c r="AD374" s="9"/>
      <c r="AE374" s="10"/>
      <c r="AG374" s="34">
        <f>SUM(AG371:AG373)</f>
        <v>44.512</v>
      </c>
    </row>
    <row r="375" spans="18:33">
      <c r="R375" s="8"/>
      <c r="S375" s="9"/>
      <c r="T375" s="10"/>
      <c r="U375" s="12"/>
      <c r="V375" s="12"/>
      <c r="Y375" s="35" t="s">
        <v>662</v>
      </c>
      <c r="AC375" s="8"/>
      <c r="AD375" s="9"/>
      <c r="AE375" s="10"/>
      <c r="AG375" s="12"/>
    </row>
    <row r="376" spans="18:33">
      <c r="R376" s="8"/>
      <c r="S376" s="9"/>
      <c r="T376" s="10"/>
      <c r="U376" s="12"/>
      <c r="V376" s="12"/>
      <c r="Y376" s="184" t="s">
        <v>728</v>
      </c>
      <c r="AC376" s="8" t="s">
        <v>212</v>
      </c>
      <c r="AE376" s="10">
        <v>0.1</v>
      </c>
      <c r="AF376" s="12">
        <v>24.52</v>
      </c>
      <c r="AG376" s="12">
        <f>AE376*AF376</f>
        <v>2.452</v>
      </c>
    </row>
    <row r="377" spans="18:33">
      <c r="R377" s="8"/>
      <c r="S377" s="9"/>
      <c r="T377" s="10"/>
      <c r="U377" s="12"/>
      <c r="V377" s="12"/>
      <c r="Y377" s="184" t="s">
        <v>729</v>
      </c>
      <c r="AC377" s="8" t="s">
        <v>212</v>
      </c>
      <c r="AE377" s="10">
        <v>1.02</v>
      </c>
      <c r="AF377" s="12">
        <v>358</v>
      </c>
      <c r="AG377" s="12">
        <f>AE377*AF377</f>
        <v>365.16</v>
      </c>
    </row>
    <row r="378" spans="18:33">
      <c r="R378" s="8"/>
      <c r="S378" s="9"/>
      <c r="T378" s="10"/>
      <c r="U378" s="12"/>
      <c r="V378" s="12"/>
      <c r="Y378" s="184" t="s">
        <v>730</v>
      </c>
      <c r="AC378" s="8" t="s">
        <v>316</v>
      </c>
      <c r="AE378" s="10">
        <v>1.02</v>
      </c>
      <c r="AF378" s="12">
        <v>30</v>
      </c>
      <c r="AG378" s="12">
        <f>AE378*AF378</f>
        <v>30.6</v>
      </c>
    </row>
    <row r="379" spans="18:33">
      <c r="R379" s="8"/>
      <c r="S379" s="9"/>
      <c r="T379" s="10"/>
      <c r="U379" s="12"/>
      <c r="V379" s="12"/>
      <c r="AC379" s="8"/>
      <c r="AE379" s="10"/>
      <c r="AF379" s="12"/>
      <c r="AG379" s="34">
        <f>SUM(AG376:AG378)</f>
        <v>398.21200000000005</v>
      </c>
    </row>
    <row r="380" spans="18:33">
      <c r="R380" s="8"/>
      <c r="S380" s="9"/>
      <c r="T380" s="10"/>
      <c r="U380" s="12"/>
      <c r="V380" s="12"/>
      <c r="Y380" s="35" t="s">
        <v>318</v>
      </c>
    </row>
    <row r="381" spans="18:33">
      <c r="R381" s="8"/>
      <c r="S381" s="9"/>
      <c r="T381" s="10"/>
      <c r="U381" s="12"/>
      <c r="V381" s="12"/>
      <c r="Y381" t="s">
        <v>319</v>
      </c>
      <c r="AC381" s="8" t="s">
        <v>320</v>
      </c>
      <c r="AE381" s="10">
        <v>3</v>
      </c>
      <c r="AF381" s="12">
        <f>AG374</f>
        <v>44.512</v>
      </c>
      <c r="AG381" s="12">
        <f>AE381%*AF381</f>
        <v>1.3353599999999999</v>
      </c>
    </row>
    <row r="382" spans="18:33">
      <c r="R382" s="8"/>
      <c r="S382" s="9"/>
      <c r="T382" s="10"/>
      <c r="U382" s="12"/>
      <c r="V382" s="12"/>
      <c r="Y382" s="184" t="s">
        <v>731</v>
      </c>
      <c r="AC382" s="8" t="s">
        <v>347</v>
      </c>
      <c r="AD382" s="9">
        <v>1</v>
      </c>
      <c r="AE382" s="10">
        <f>AD382*8/$AA$367</f>
        <v>0.26666666666666666</v>
      </c>
      <c r="AF382" s="12">
        <v>6.93</v>
      </c>
      <c r="AG382" s="12">
        <f>AE382*AF382</f>
        <v>1.8479999999999999</v>
      </c>
    </row>
    <row r="383" spans="18:33">
      <c r="R383" s="8"/>
      <c r="S383" s="9"/>
      <c r="T383" s="10"/>
      <c r="U383" s="12"/>
      <c r="V383" s="12"/>
      <c r="X383" s="14"/>
      <c r="Y383" s="14"/>
      <c r="Z383" s="14"/>
      <c r="AA383" s="14"/>
      <c r="AB383" s="14"/>
      <c r="AC383" s="14"/>
      <c r="AD383" s="14"/>
      <c r="AE383" s="14"/>
      <c r="AF383" s="14"/>
      <c r="AG383" s="36">
        <f>SUM(AG381:AG382)</f>
        <v>3.1833599999999995</v>
      </c>
    </row>
    <row r="384" spans="18:33">
      <c r="R384" s="8"/>
      <c r="S384" s="9"/>
      <c r="T384" s="10"/>
      <c r="U384" s="12"/>
      <c r="V384" s="12"/>
    </row>
    <row r="385" spans="13:22">
      <c r="M385" s="2" t="s">
        <v>286</v>
      </c>
      <c r="N385" s="2"/>
      <c r="O385" s="2" t="s">
        <v>86</v>
      </c>
      <c r="P385" s="2"/>
      <c r="Q385" s="2"/>
      <c r="R385" s="2"/>
      <c r="S385" s="2"/>
      <c r="T385" s="2"/>
      <c r="U385" s="2"/>
    </row>
    <row r="386" spans="13:22">
      <c r="M386" s="2" t="s">
        <v>287</v>
      </c>
      <c r="N386" s="2" t="s">
        <v>288</v>
      </c>
      <c r="O386" s="4" t="s">
        <v>289</v>
      </c>
      <c r="P386" s="5">
        <v>1</v>
      </c>
      <c r="Q386" s="4" t="s">
        <v>290</v>
      </c>
      <c r="R386" s="5">
        <f>P386</f>
        <v>1</v>
      </c>
      <c r="S386" s="2" t="s">
        <v>291</v>
      </c>
      <c r="U386" s="4" t="s">
        <v>142</v>
      </c>
      <c r="V386" s="6">
        <f>V390</f>
        <v>75.459999999999994</v>
      </c>
    </row>
    <row r="387" spans="13:22">
      <c r="M387" s="2" t="s">
        <v>292</v>
      </c>
      <c r="N387" s="2" t="s">
        <v>293</v>
      </c>
      <c r="R387" s="4" t="s">
        <v>127</v>
      </c>
      <c r="S387" s="4" t="s">
        <v>294</v>
      </c>
      <c r="T387" s="4" t="s">
        <v>295</v>
      </c>
      <c r="U387" s="4" t="s">
        <v>296</v>
      </c>
      <c r="V387" s="4" t="s">
        <v>297</v>
      </c>
    </row>
    <row r="388" spans="13:22">
      <c r="N388" s="7" t="s">
        <v>303</v>
      </c>
    </row>
    <row r="389" spans="13:22">
      <c r="N389" t="s">
        <v>86</v>
      </c>
      <c r="R389" s="8" t="s">
        <v>142</v>
      </c>
      <c r="S389" s="9"/>
      <c r="T389" s="10">
        <v>1</v>
      </c>
      <c r="U389">
        <v>75.459999999999994</v>
      </c>
      <c r="V389" s="12">
        <f>T389*U389</f>
        <v>75.459999999999994</v>
      </c>
    </row>
    <row r="390" spans="13:22">
      <c r="M390" s="14"/>
      <c r="N390" s="14"/>
      <c r="O390" s="14"/>
      <c r="P390" s="14"/>
      <c r="Q390" s="14"/>
      <c r="R390" s="14"/>
      <c r="S390" s="14"/>
      <c r="T390" s="14"/>
      <c r="U390" s="14"/>
      <c r="V390" s="16">
        <f>SUM(V389)</f>
        <v>75.459999999999994</v>
      </c>
    </row>
    <row r="392" spans="13:22">
      <c r="M392" s="2" t="s">
        <v>286</v>
      </c>
      <c r="N392" s="2"/>
      <c r="O392" s="2" t="s">
        <v>84</v>
      </c>
      <c r="P392" s="2"/>
      <c r="Q392" s="2"/>
      <c r="R392" s="2"/>
      <c r="S392" s="2"/>
      <c r="T392" s="2"/>
      <c r="U392" s="2"/>
    </row>
    <row r="393" spans="13:22">
      <c r="M393" s="2" t="s">
        <v>287</v>
      </c>
      <c r="N393" s="2" t="s">
        <v>335</v>
      </c>
      <c r="O393" s="4" t="s">
        <v>289</v>
      </c>
      <c r="P393" s="5">
        <v>1</v>
      </c>
      <c r="Q393" s="4" t="s">
        <v>290</v>
      </c>
      <c r="R393" s="5">
        <f>P393</f>
        <v>1</v>
      </c>
      <c r="S393" s="2" t="s">
        <v>291</v>
      </c>
      <c r="U393" s="4" t="s">
        <v>158</v>
      </c>
      <c r="V393" s="6">
        <f>V397</f>
        <v>69.41</v>
      </c>
    </row>
    <row r="394" spans="13:22">
      <c r="M394" s="2" t="s">
        <v>292</v>
      </c>
      <c r="N394" s="2" t="s">
        <v>293</v>
      </c>
      <c r="R394" s="4" t="s">
        <v>127</v>
      </c>
      <c r="S394" s="4" t="s">
        <v>294</v>
      </c>
      <c r="T394" s="4" t="s">
        <v>295</v>
      </c>
      <c r="U394" s="4" t="s">
        <v>296</v>
      </c>
      <c r="V394" s="4" t="s">
        <v>297</v>
      </c>
    </row>
    <row r="395" spans="13:22">
      <c r="N395" s="7" t="s">
        <v>303</v>
      </c>
    </row>
    <row r="396" spans="13:22">
      <c r="N396" t="s">
        <v>84</v>
      </c>
      <c r="R396" s="8" t="s">
        <v>158</v>
      </c>
      <c r="S396" s="9"/>
      <c r="T396" s="10">
        <v>1</v>
      </c>
      <c r="U396">
        <v>69.41</v>
      </c>
      <c r="V396" s="12">
        <f>T396*U396</f>
        <v>69.41</v>
      </c>
    </row>
    <row r="397" spans="13:22">
      <c r="M397" s="14"/>
      <c r="N397" s="14"/>
      <c r="O397" s="14"/>
      <c r="P397" s="14"/>
      <c r="Q397" s="14"/>
      <c r="R397" s="14"/>
      <c r="S397" s="14"/>
      <c r="T397" s="14"/>
      <c r="U397" s="14"/>
      <c r="V397" s="16">
        <f>SUM(V396)</f>
        <v>69.41</v>
      </c>
    </row>
    <row r="398" spans="13:22">
      <c r="R398" s="8"/>
      <c r="S398" s="9"/>
      <c r="T398" s="10"/>
      <c r="U398" s="12"/>
      <c r="V398" s="12"/>
    </row>
    <row r="399" spans="13:22">
      <c r="M399" s="2" t="s">
        <v>286</v>
      </c>
      <c r="N399" s="2"/>
      <c r="O399" s="2" t="s">
        <v>1055</v>
      </c>
      <c r="P399" s="2"/>
      <c r="Q399" s="2"/>
      <c r="R399" s="2"/>
      <c r="S399" s="2"/>
      <c r="T399" s="2"/>
      <c r="U399" s="2"/>
    </row>
    <row r="400" spans="13:22">
      <c r="M400" s="2" t="s">
        <v>287</v>
      </c>
      <c r="N400" s="2" t="s">
        <v>341</v>
      </c>
      <c r="O400" s="4" t="s">
        <v>289</v>
      </c>
      <c r="P400" s="5">
        <v>1</v>
      </c>
      <c r="Q400" s="4" t="s">
        <v>290</v>
      </c>
      <c r="R400" s="5">
        <f>P400</f>
        <v>1</v>
      </c>
      <c r="S400" s="2" t="s">
        <v>291</v>
      </c>
      <c r="U400" s="4" t="s">
        <v>163</v>
      </c>
      <c r="V400" s="6">
        <f>V404</f>
        <v>2867.4</v>
      </c>
    </row>
    <row r="401" spans="13:22">
      <c r="M401" s="2" t="s">
        <v>292</v>
      </c>
      <c r="N401" s="2" t="s">
        <v>293</v>
      </c>
      <c r="R401" s="4" t="s">
        <v>127</v>
      </c>
      <c r="S401" s="4" t="s">
        <v>294</v>
      </c>
      <c r="T401" s="4" t="s">
        <v>295</v>
      </c>
      <c r="U401" s="4" t="s">
        <v>296</v>
      </c>
      <c r="V401" s="4" t="s">
        <v>297</v>
      </c>
    </row>
    <row r="402" spans="13:22">
      <c r="N402" s="7" t="s">
        <v>303</v>
      </c>
    </row>
    <row r="403" spans="13:22">
      <c r="N403" t="s">
        <v>1055</v>
      </c>
      <c r="R403" s="8" t="s">
        <v>163</v>
      </c>
      <c r="S403" s="9"/>
      <c r="T403" s="10">
        <v>1</v>
      </c>
      <c r="U403" s="17">
        <f>10.8*'Datos iniciales '!B3*(0.85+0.035*'Obras exteriores '!J15)</f>
        <v>2867.4</v>
      </c>
      <c r="V403" s="12">
        <f>T403*U403</f>
        <v>2867.4</v>
      </c>
    </row>
    <row r="404" spans="13:22">
      <c r="M404" s="14"/>
      <c r="N404" s="14"/>
      <c r="O404" s="14"/>
      <c r="P404" s="14"/>
      <c r="Q404" s="14"/>
      <c r="R404" s="14"/>
      <c r="S404" s="14"/>
      <c r="T404" s="14"/>
      <c r="U404" s="14"/>
      <c r="V404" s="16">
        <f>SUM(V403)</f>
        <v>2867.4</v>
      </c>
    </row>
    <row r="406" spans="13:22">
      <c r="M406" s="2" t="s">
        <v>286</v>
      </c>
      <c r="N406" s="2"/>
      <c r="O406" s="2" t="s">
        <v>1056</v>
      </c>
      <c r="P406" s="2"/>
      <c r="Q406" s="2"/>
      <c r="R406" s="2"/>
      <c r="S406" s="2"/>
      <c r="T406" s="2"/>
      <c r="U406" s="2"/>
    </row>
    <row r="407" spans="13:22">
      <c r="M407" s="2" t="s">
        <v>287</v>
      </c>
      <c r="N407" s="2" t="s">
        <v>341</v>
      </c>
      <c r="O407" s="4" t="s">
        <v>289</v>
      </c>
      <c r="P407" s="5">
        <v>1</v>
      </c>
      <c r="Q407" s="4" t="s">
        <v>290</v>
      </c>
      <c r="R407" s="5">
        <f>P407</f>
        <v>1</v>
      </c>
      <c r="S407" s="2" t="s">
        <v>291</v>
      </c>
      <c r="U407" s="4" t="s">
        <v>163</v>
      </c>
      <c r="V407" s="6">
        <f>V411</f>
        <v>6500</v>
      </c>
    </row>
    <row r="408" spans="13:22">
      <c r="M408" s="2" t="s">
        <v>292</v>
      </c>
      <c r="N408" s="2" t="s">
        <v>293</v>
      </c>
      <c r="R408" s="4" t="s">
        <v>127</v>
      </c>
      <c r="S408" s="4" t="s">
        <v>294</v>
      </c>
      <c r="T408" s="4" t="s">
        <v>295</v>
      </c>
      <c r="U408" s="4" t="s">
        <v>296</v>
      </c>
      <c r="V408" s="4" t="s">
        <v>297</v>
      </c>
    </row>
    <row r="409" spans="13:22">
      <c r="N409" s="7" t="s">
        <v>303</v>
      </c>
    </row>
    <row r="410" spans="13:22">
      <c r="N410" t="s">
        <v>1056</v>
      </c>
      <c r="R410" s="8" t="s">
        <v>163</v>
      </c>
      <c r="S410" s="9"/>
      <c r="T410" s="10">
        <v>1</v>
      </c>
      <c r="U410" s="17">
        <f>6.5*'Datos iniciales '!C3</f>
        <v>6500</v>
      </c>
      <c r="V410" s="12">
        <f>T410*U410</f>
        <v>6500</v>
      </c>
    </row>
    <row r="411" spans="13:22">
      <c r="M411" s="14"/>
      <c r="N411" s="14"/>
      <c r="O411" s="14"/>
      <c r="P411" s="14"/>
      <c r="Q411" s="14"/>
      <c r="R411" s="14"/>
      <c r="S411" s="14"/>
      <c r="T411" s="14"/>
      <c r="U411" s="14"/>
      <c r="V411" s="16">
        <f>SUM(V410)</f>
        <v>6500</v>
      </c>
    </row>
    <row r="413" spans="13:22">
      <c r="M413" s="2" t="s">
        <v>286</v>
      </c>
      <c r="N413" s="2"/>
      <c r="O413" s="2" t="s">
        <v>116</v>
      </c>
      <c r="P413" s="2"/>
      <c r="Q413" s="2"/>
      <c r="R413" s="2"/>
      <c r="S413" s="2"/>
      <c r="T413" s="2"/>
      <c r="U413" s="2"/>
    </row>
    <row r="414" spans="13:22">
      <c r="M414" s="2" t="s">
        <v>287</v>
      </c>
      <c r="N414" s="2" t="s">
        <v>341</v>
      </c>
      <c r="O414" s="4" t="s">
        <v>289</v>
      </c>
      <c r="P414" s="5">
        <v>1</v>
      </c>
      <c r="Q414" s="4" t="s">
        <v>290</v>
      </c>
      <c r="R414" s="5">
        <f>P414</f>
        <v>1</v>
      </c>
      <c r="S414" s="2" t="s">
        <v>291</v>
      </c>
      <c r="U414" s="4" t="s">
        <v>163</v>
      </c>
      <c r="V414" s="6">
        <f>V418</f>
        <v>6600</v>
      </c>
    </row>
    <row r="415" spans="13:22">
      <c r="M415" s="2" t="s">
        <v>292</v>
      </c>
      <c r="N415" s="2" t="s">
        <v>293</v>
      </c>
      <c r="R415" s="4" t="s">
        <v>127</v>
      </c>
      <c r="S415" s="4" t="s">
        <v>294</v>
      </c>
      <c r="T415" s="4" t="s">
        <v>295</v>
      </c>
      <c r="U415" s="4" t="s">
        <v>296</v>
      </c>
      <c r="V415" s="4" t="s">
        <v>297</v>
      </c>
    </row>
    <row r="416" spans="13:22">
      <c r="N416" s="7" t="s">
        <v>303</v>
      </c>
    </row>
    <row r="417" spans="13:33">
      <c r="N417" t="s">
        <v>116</v>
      </c>
      <c r="R417" s="8" t="s">
        <v>163</v>
      </c>
      <c r="S417" s="9"/>
      <c r="T417" s="10">
        <v>1</v>
      </c>
      <c r="U417" s="17">
        <f>22*'Datos iniciales '!B3</f>
        <v>6600</v>
      </c>
      <c r="V417" s="12">
        <f>T417*U417</f>
        <v>6600</v>
      </c>
    </row>
    <row r="418" spans="13:33">
      <c r="M418" s="14"/>
      <c r="N418" s="14"/>
      <c r="O418" s="14"/>
      <c r="P418" s="14"/>
      <c r="Q418" s="14"/>
      <c r="R418" s="14"/>
      <c r="S418" s="14"/>
      <c r="T418" s="14"/>
      <c r="U418" s="14"/>
      <c r="V418" s="16">
        <f>SUM(V417)</f>
        <v>6600</v>
      </c>
    </row>
    <row r="420" spans="13:33">
      <c r="M420" s="2" t="s">
        <v>286</v>
      </c>
      <c r="N420" s="2"/>
      <c r="O420" s="2" t="s">
        <v>1380</v>
      </c>
      <c r="P420" s="2"/>
      <c r="Q420" s="2"/>
      <c r="R420" s="2"/>
      <c r="S420" s="2"/>
      <c r="T420" s="2"/>
      <c r="U420" s="2"/>
    </row>
    <row r="421" spans="13:33">
      <c r="M421" s="2" t="s">
        <v>287</v>
      </c>
      <c r="N421" s="2" t="s">
        <v>341</v>
      </c>
      <c r="O421" s="4" t="s">
        <v>289</v>
      </c>
      <c r="P421" s="5">
        <v>1</v>
      </c>
      <c r="Q421" s="4" t="s">
        <v>290</v>
      </c>
      <c r="R421" s="5">
        <f>P421</f>
        <v>1</v>
      </c>
      <c r="S421" s="2" t="s">
        <v>291</v>
      </c>
      <c r="U421" s="4" t="s">
        <v>163</v>
      </c>
      <c r="V421" s="6">
        <f>V425</f>
        <v>95160</v>
      </c>
    </row>
    <row r="422" spans="13:33">
      <c r="M422" s="2" t="s">
        <v>292</v>
      </c>
      <c r="N422" s="2" t="s">
        <v>293</v>
      </c>
      <c r="R422" s="4" t="s">
        <v>127</v>
      </c>
      <c r="S422" s="4" t="s">
        <v>294</v>
      </c>
      <c r="T422" s="4" t="s">
        <v>295</v>
      </c>
      <c r="U422" s="4" t="s">
        <v>296</v>
      </c>
      <c r="V422" s="4" t="s">
        <v>297</v>
      </c>
    </row>
    <row r="423" spans="13:33">
      <c r="N423" s="7" t="s">
        <v>303</v>
      </c>
    </row>
    <row r="424" spans="13:33">
      <c r="N424" t="s">
        <v>1380</v>
      </c>
      <c r="R424" s="8" t="s">
        <v>163</v>
      </c>
      <c r="S424" s="9"/>
      <c r="T424" s="10">
        <v>1</v>
      </c>
      <c r="U424">
        <v>95160</v>
      </c>
      <c r="V424" s="12">
        <f>T424*U424</f>
        <v>95160</v>
      </c>
    </row>
    <row r="425" spans="13:33">
      <c r="M425" s="14"/>
      <c r="N425" s="14"/>
      <c r="O425" s="14"/>
      <c r="P425" s="14"/>
      <c r="Q425" s="14"/>
      <c r="R425" s="14"/>
      <c r="S425" s="14"/>
      <c r="T425" s="14"/>
      <c r="U425" s="14"/>
      <c r="V425" s="16">
        <f>SUM(V424)</f>
        <v>95160</v>
      </c>
    </row>
    <row r="427" spans="13:33">
      <c r="M427" s="2" t="s">
        <v>286</v>
      </c>
      <c r="N427" s="2"/>
      <c r="O427" s="2" t="s">
        <v>111</v>
      </c>
      <c r="P427" s="2"/>
      <c r="Q427" s="2"/>
      <c r="R427" s="2"/>
      <c r="S427" s="2"/>
      <c r="T427" s="2"/>
      <c r="U427" s="2"/>
    </row>
    <row r="428" spans="13:33">
      <c r="M428" s="2" t="s">
        <v>287</v>
      </c>
      <c r="N428" s="2" t="s">
        <v>1381</v>
      </c>
      <c r="O428" s="4" t="s">
        <v>289</v>
      </c>
      <c r="P428" s="5">
        <v>1</v>
      </c>
      <c r="Q428" s="4" t="s">
        <v>290</v>
      </c>
      <c r="R428" s="5">
        <f>P428</f>
        <v>1</v>
      </c>
      <c r="S428" s="2" t="s">
        <v>291</v>
      </c>
      <c r="U428" s="4" t="s">
        <v>1370</v>
      </c>
      <c r="V428" s="6">
        <f>V444</f>
        <v>3770.838940859569</v>
      </c>
      <c r="X428" s="2" t="s">
        <v>1379</v>
      </c>
      <c r="Y428" s="2"/>
      <c r="Z428" s="2" t="s">
        <v>1371</v>
      </c>
      <c r="AA428" s="2"/>
      <c r="AB428" s="2"/>
      <c r="AC428" s="2"/>
      <c r="AD428" s="2"/>
      <c r="AE428" s="2"/>
      <c r="AF428" s="2"/>
    </row>
    <row r="429" spans="13:33">
      <c r="M429" s="2" t="s">
        <v>292</v>
      </c>
      <c r="N429" s="2" t="s">
        <v>293</v>
      </c>
      <c r="R429" s="4" t="s">
        <v>127</v>
      </c>
      <c r="S429" s="4" t="s">
        <v>294</v>
      </c>
      <c r="T429" s="4" t="s">
        <v>295</v>
      </c>
      <c r="U429" s="4" t="s">
        <v>296</v>
      </c>
      <c r="V429" s="4" t="s">
        <v>297</v>
      </c>
      <c r="X429" s="2" t="s">
        <v>287</v>
      </c>
      <c r="Y429" s="2" t="s">
        <v>425</v>
      </c>
      <c r="Z429" s="4" t="s">
        <v>289</v>
      </c>
      <c r="AA429" s="5">
        <v>3.5</v>
      </c>
      <c r="AB429" s="4" t="s">
        <v>290</v>
      </c>
      <c r="AC429" s="5">
        <f>AA429</f>
        <v>3.5</v>
      </c>
      <c r="AD429" s="2" t="s">
        <v>291</v>
      </c>
      <c r="AF429" s="4" t="s">
        <v>212</v>
      </c>
      <c r="AG429" s="6">
        <f>AG434+AG437</f>
        <v>56.462834285714287</v>
      </c>
    </row>
    <row r="430" spans="13:33">
      <c r="N430" s="7" t="s">
        <v>303</v>
      </c>
      <c r="X430" s="2" t="s">
        <v>292</v>
      </c>
      <c r="Y430" s="2" t="s">
        <v>293</v>
      </c>
      <c r="AC430" s="4" t="s">
        <v>127</v>
      </c>
      <c r="AD430" s="4" t="s">
        <v>294</v>
      </c>
      <c r="AE430" s="4" t="s">
        <v>295</v>
      </c>
      <c r="AF430" s="4" t="s">
        <v>296</v>
      </c>
      <c r="AG430" s="4" t="s">
        <v>297</v>
      </c>
    </row>
    <row r="431" spans="13:33">
      <c r="N431" t="s">
        <v>1371</v>
      </c>
      <c r="R431" s="8" t="s">
        <v>212</v>
      </c>
      <c r="S431" s="9"/>
      <c r="T431" s="10">
        <v>1.9800000000000002</v>
      </c>
      <c r="U431" s="12">
        <f>AG429</f>
        <v>56.462834285714287</v>
      </c>
      <c r="V431" s="12">
        <f>T431*U431</f>
        <v>111.79641188571431</v>
      </c>
      <c r="Y431" s="7" t="s">
        <v>298</v>
      </c>
    </row>
    <row r="432" spans="13:33">
      <c r="N432" t="s">
        <v>471</v>
      </c>
      <c r="R432" s="8" t="s">
        <v>212</v>
      </c>
      <c r="T432" s="10">
        <v>0.6820588235294115</v>
      </c>
      <c r="U432" s="12">
        <f>AG440</f>
        <v>77.227704800000012</v>
      </c>
      <c r="V432" s="12">
        <f t="shared" ref="V432:V443" si="17">T432*U432</f>
        <v>52.673837479764693</v>
      </c>
      <c r="Y432" t="s">
        <v>659</v>
      </c>
      <c r="AC432" s="8" t="s">
        <v>300</v>
      </c>
      <c r="AD432" s="9">
        <v>0.1</v>
      </c>
      <c r="AE432" s="10">
        <f>AD432*8/$AA$429</f>
        <v>0.22857142857142859</v>
      </c>
      <c r="AF432">
        <v>34.729999999999997</v>
      </c>
      <c r="AG432" s="12">
        <f>AE432*AF432</f>
        <v>7.9382857142857146</v>
      </c>
    </row>
    <row r="433" spans="13:33">
      <c r="N433" t="s">
        <v>473</v>
      </c>
      <c r="R433" s="8" t="s">
        <v>212</v>
      </c>
      <c r="T433" s="10">
        <v>0.89294117647058824</v>
      </c>
      <c r="U433" s="12">
        <f>AG457</f>
        <v>30.614538000000003</v>
      </c>
      <c r="V433" s="12">
        <f t="shared" si="17"/>
        <v>27.336981578823533</v>
      </c>
      <c r="Y433" t="s">
        <v>302</v>
      </c>
      <c r="AC433" s="8" t="s">
        <v>300</v>
      </c>
      <c r="AD433" s="9">
        <v>1</v>
      </c>
      <c r="AE433" s="10">
        <f>AD433*8/$AA$429</f>
        <v>2.2857142857142856</v>
      </c>
      <c r="AF433">
        <v>20.51</v>
      </c>
      <c r="AG433" s="12">
        <f>AE433*AF433</f>
        <v>46.88</v>
      </c>
    </row>
    <row r="434" spans="13:33">
      <c r="N434" t="s">
        <v>477</v>
      </c>
      <c r="R434" s="8" t="s">
        <v>212</v>
      </c>
      <c r="T434" s="10">
        <v>0.50625000000000031</v>
      </c>
      <c r="U434" s="12">
        <f>AG474</f>
        <v>12.11253</v>
      </c>
      <c r="V434" s="12">
        <f t="shared" si="17"/>
        <v>6.1319683125000033</v>
      </c>
      <c r="AG434" s="6">
        <f>SUM(AG432:AG433)</f>
        <v>54.818285714285715</v>
      </c>
    </row>
    <row r="435" spans="13:33">
      <c r="N435" t="s">
        <v>479</v>
      </c>
      <c r="R435" s="8" t="s">
        <v>212</v>
      </c>
      <c r="T435" s="10">
        <v>0.50625000000000031</v>
      </c>
      <c r="U435" s="12">
        <f>AG485</f>
        <v>22.910007466666666</v>
      </c>
      <c r="V435" s="12">
        <f t="shared" si="17"/>
        <v>11.598191280000007</v>
      </c>
      <c r="Y435" s="7" t="s">
        <v>327</v>
      </c>
    </row>
    <row r="436" spans="13:33">
      <c r="N436" t="s">
        <v>650</v>
      </c>
      <c r="R436" s="8" t="s">
        <v>153</v>
      </c>
      <c r="T436" s="10">
        <v>1</v>
      </c>
      <c r="U436" s="12">
        <f>AG498</f>
        <v>1489.7348144000002</v>
      </c>
      <c r="V436" s="12">
        <f t="shared" si="17"/>
        <v>1489.7348144000002</v>
      </c>
      <c r="Y436" t="s">
        <v>319</v>
      </c>
      <c r="AC436" s="8" t="s">
        <v>320</v>
      </c>
      <c r="AE436" s="10">
        <v>3</v>
      </c>
      <c r="AF436" s="12">
        <f>AG434</f>
        <v>54.818285714285715</v>
      </c>
      <c r="AG436" s="12">
        <f>AE436%*AF436</f>
        <v>1.6445485714285715</v>
      </c>
    </row>
    <row r="437" spans="13:33">
      <c r="N437" t="s">
        <v>1372</v>
      </c>
      <c r="R437" s="8" t="s">
        <v>153</v>
      </c>
      <c r="T437" s="10">
        <v>1</v>
      </c>
      <c r="U437" s="12">
        <f>AG507</f>
        <v>1583.5817403999999</v>
      </c>
      <c r="V437" s="12">
        <f t="shared" si="17"/>
        <v>1583.5817403999999</v>
      </c>
      <c r="X437" s="14"/>
      <c r="Y437" s="14"/>
      <c r="Z437" s="14"/>
      <c r="AA437" s="14"/>
      <c r="AB437" s="14"/>
      <c r="AC437" s="44"/>
      <c r="AD437" s="45"/>
      <c r="AE437" s="46"/>
      <c r="AF437" s="104"/>
      <c r="AG437" s="16">
        <f>SUM(AG436:AG436)</f>
        <v>1.6445485714285715</v>
      </c>
    </row>
    <row r="438" spans="13:33">
      <c r="N438" t="s">
        <v>654</v>
      </c>
      <c r="R438" s="8" t="s">
        <v>153</v>
      </c>
      <c r="T438" s="10">
        <v>1</v>
      </c>
      <c r="U438" s="12">
        <f>AG517</f>
        <v>107.84565577777778</v>
      </c>
      <c r="V438" s="12">
        <f t="shared" si="17"/>
        <v>107.84565577777778</v>
      </c>
    </row>
    <row r="439" spans="13:33">
      <c r="N439" t="s">
        <v>855</v>
      </c>
      <c r="R439" s="8" t="s">
        <v>153</v>
      </c>
      <c r="T439" s="10">
        <v>2.1606060606060606</v>
      </c>
      <c r="U439" s="12">
        <f>AG659</f>
        <v>110.42</v>
      </c>
      <c r="V439" s="12">
        <f t="shared" si="17"/>
        <v>238.57412121212121</v>
      </c>
      <c r="X439" s="2" t="s">
        <v>1379</v>
      </c>
      <c r="Y439" s="2"/>
      <c r="Z439" s="2" t="s">
        <v>471</v>
      </c>
      <c r="AA439" s="2"/>
      <c r="AB439" s="2"/>
      <c r="AC439" s="2"/>
      <c r="AD439" s="2"/>
      <c r="AE439" s="2"/>
      <c r="AF439" s="2"/>
    </row>
    <row r="440" spans="13:33">
      <c r="N440" t="s">
        <v>656</v>
      </c>
      <c r="R440" s="8" t="s">
        <v>153</v>
      </c>
      <c r="T440" s="10">
        <v>0.11931818181818182</v>
      </c>
      <c r="U440" s="12">
        <f>AG666</f>
        <v>18.857006400000003</v>
      </c>
      <c r="V440" s="12">
        <f t="shared" si="17"/>
        <v>2.2499837181818187</v>
      </c>
      <c r="X440" s="2" t="s">
        <v>287</v>
      </c>
      <c r="Y440" s="2" t="s">
        <v>425</v>
      </c>
      <c r="Z440" s="4" t="s">
        <v>289</v>
      </c>
      <c r="AA440" s="5">
        <v>25</v>
      </c>
      <c r="AB440" s="4" t="s">
        <v>290</v>
      </c>
      <c r="AC440" s="5">
        <f>AA440</f>
        <v>25</v>
      </c>
      <c r="AD440" s="2" t="s">
        <v>291</v>
      </c>
      <c r="AF440" s="4" t="s">
        <v>212</v>
      </c>
      <c r="AG440" s="6">
        <f>AG446+AG450+AG454</f>
        <v>77.227704800000012</v>
      </c>
    </row>
    <row r="441" spans="13:33">
      <c r="N441" t="s">
        <v>857</v>
      </c>
      <c r="R441" s="8" t="s">
        <v>142</v>
      </c>
      <c r="T441" s="10">
        <v>0.38636363636363635</v>
      </c>
      <c r="U441" s="12">
        <f>AG681</f>
        <v>67.768372461538462</v>
      </c>
      <c r="V441" s="12">
        <f t="shared" si="17"/>
        <v>26.183234814685314</v>
      </c>
      <c r="X441" s="2" t="s">
        <v>292</v>
      </c>
      <c r="Y441" s="2" t="s">
        <v>293</v>
      </c>
      <c r="AC441" s="4" t="s">
        <v>127</v>
      </c>
      <c r="AD441" s="4" t="s">
        <v>294</v>
      </c>
      <c r="AE441" s="4" t="s">
        <v>295</v>
      </c>
      <c r="AF441" s="4" t="s">
        <v>296</v>
      </c>
      <c r="AG441" s="4" t="s">
        <v>297</v>
      </c>
    </row>
    <row r="442" spans="13:33">
      <c r="N442" t="s">
        <v>859</v>
      </c>
      <c r="R442" s="8" t="s">
        <v>142</v>
      </c>
      <c r="T442" s="10">
        <v>0.4</v>
      </c>
      <c r="U442" s="12">
        <f>AG701</f>
        <v>39.51</v>
      </c>
      <c r="V442" s="12">
        <f t="shared" si="17"/>
        <v>15.804</v>
      </c>
      <c r="Y442" s="7" t="s">
        <v>298</v>
      </c>
    </row>
    <row r="443" spans="13:33">
      <c r="N443" t="s">
        <v>861</v>
      </c>
      <c r="R443" s="8" t="s">
        <v>142</v>
      </c>
      <c r="T443" s="10">
        <v>5.6</v>
      </c>
      <c r="U443" s="12">
        <f>AG708</f>
        <v>17.38</v>
      </c>
      <c r="V443" s="12">
        <f t="shared" si="17"/>
        <v>97.327999999999989</v>
      </c>
      <c r="Y443" t="s">
        <v>659</v>
      </c>
      <c r="AC443" s="8" t="s">
        <v>300</v>
      </c>
      <c r="AD443" s="9">
        <v>0.1</v>
      </c>
      <c r="AE443" s="10">
        <f>AD443*8/$AA$440</f>
        <v>3.2000000000000001E-2</v>
      </c>
      <c r="AF443">
        <v>34.729999999999997</v>
      </c>
      <c r="AG443" s="12">
        <f>AE443*AF443</f>
        <v>1.1113599999999999</v>
      </c>
    </row>
    <row r="444" spans="13:33">
      <c r="M444" s="14"/>
      <c r="N444" s="14"/>
      <c r="O444" s="14"/>
      <c r="P444" s="14"/>
      <c r="Q444" s="14"/>
      <c r="R444" s="14"/>
      <c r="S444" s="14"/>
      <c r="T444" s="14"/>
      <c r="U444" s="14"/>
      <c r="V444" s="16">
        <f>SUM(V431:V443)</f>
        <v>3770.838940859569</v>
      </c>
      <c r="Y444" t="s">
        <v>1375</v>
      </c>
      <c r="AC444" s="8" t="s">
        <v>300</v>
      </c>
      <c r="AD444" s="9">
        <v>1</v>
      </c>
      <c r="AE444" s="10">
        <f>AD444*8/$AA$440</f>
        <v>0.32</v>
      </c>
      <c r="AF444">
        <v>30.97</v>
      </c>
      <c r="AG444" s="12">
        <f>AE444*AF444</f>
        <v>9.9103999999999992</v>
      </c>
    </row>
    <row r="445" spans="13:33">
      <c r="Y445" t="s">
        <v>302</v>
      </c>
      <c r="AC445" s="8" t="s">
        <v>300</v>
      </c>
      <c r="AD445" s="9">
        <v>2</v>
      </c>
      <c r="AE445" s="10">
        <f>AD445*8/$AA$440</f>
        <v>0.64</v>
      </c>
      <c r="AF445">
        <v>20.51</v>
      </c>
      <c r="AG445" s="12">
        <f>AE445*AF445</f>
        <v>13.126400000000002</v>
      </c>
    </row>
    <row r="446" spans="13:33">
      <c r="AG446" s="6">
        <f>SUM(AG443:AG445)</f>
        <v>24.148160000000001</v>
      </c>
    </row>
    <row r="447" spans="13:33">
      <c r="Y447" s="7" t="s">
        <v>303</v>
      </c>
    </row>
    <row r="448" spans="13:33">
      <c r="Y448" t="s">
        <v>672</v>
      </c>
      <c r="AC448" s="8" t="s">
        <v>212</v>
      </c>
      <c r="AE448" s="10">
        <v>0.08</v>
      </c>
      <c r="AF448">
        <v>6.14</v>
      </c>
      <c r="AG448" s="12">
        <f>AE448*AF448</f>
        <v>0.49119999999999997</v>
      </c>
    </row>
    <row r="449" spans="24:33">
      <c r="Y449" t="s">
        <v>663</v>
      </c>
      <c r="AC449" s="8" t="s">
        <v>212</v>
      </c>
      <c r="AE449" s="10">
        <v>1.05</v>
      </c>
      <c r="AF449">
        <v>44.07</v>
      </c>
      <c r="AG449" s="12">
        <f>AE449*AF449</f>
        <v>46.273500000000006</v>
      </c>
    </row>
    <row r="450" spans="24:33">
      <c r="AG450" s="6">
        <f>SUM(AG448:AG449)</f>
        <v>46.764700000000005</v>
      </c>
    </row>
    <row r="451" spans="24:33">
      <c r="Y451" s="7" t="s">
        <v>327</v>
      </c>
    </row>
    <row r="452" spans="24:33">
      <c r="Y452" t="s">
        <v>319</v>
      </c>
      <c r="AC452" s="8" t="s">
        <v>320</v>
      </c>
      <c r="AE452" s="10">
        <v>3</v>
      </c>
      <c r="AF452" s="12">
        <f>AG446</f>
        <v>24.148160000000001</v>
      </c>
      <c r="AG452" s="12">
        <f>AE452%*AF452</f>
        <v>0.7244448</v>
      </c>
    </row>
    <row r="453" spans="24:33">
      <c r="Y453" t="s">
        <v>665</v>
      </c>
      <c r="AC453" s="8" t="s">
        <v>347</v>
      </c>
      <c r="AD453" s="9">
        <v>1</v>
      </c>
      <c r="AE453" s="10">
        <f>AD453*8/$AA$440</f>
        <v>0.32</v>
      </c>
      <c r="AF453">
        <v>17.47</v>
      </c>
      <c r="AG453" s="12">
        <f>AE453*AF453</f>
        <v>5.5903999999999998</v>
      </c>
    </row>
    <row r="454" spans="24:33">
      <c r="X454" s="14"/>
      <c r="Y454" s="14"/>
      <c r="Z454" s="14"/>
      <c r="AA454" s="14"/>
      <c r="AB454" s="14"/>
      <c r="AC454" s="44"/>
      <c r="AD454" s="45"/>
      <c r="AE454" s="46"/>
      <c r="AF454" s="104"/>
      <c r="AG454" s="16">
        <f>SUM(AG452:AG453)</f>
        <v>6.3148447999999995</v>
      </c>
    </row>
    <row r="456" spans="24:33">
      <c r="X456" s="2" t="s">
        <v>1379</v>
      </c>
      <c r="Y456" s="2"/>
      <c r="Z456" s="2" t="s">
        <v>473</v>
      </c>
      <c r="AA456" s="2"/>
      <c r="AB456" s="2"/>
      <c r="AC456" s="2"/>
      <c r="AD456" s="2"/>
      <c r="AE456" s="2"/>
      <c r="AF456" s="2"/>
    </row>
    <row r="457" spans="24:33">
      <c r="X457" s="2" t="s">
        <v>287</v>
      </c>
      <c r="Y457" s="2" t="s">
        <v>425</v>
      </c>
      <c r="Z457" s="4" t="s">
        <v>289</v>
      </c>
      <c r="AA457" s="5">
        <v>40</v>
      </c>
      <c r="AB457" s="4" t="s">
        <v>290</v>
      </c>
      <c r="AC457" s="5">
        <f>AA457</f>
        <v>40</v>
      </c>
      <c r="AD457" s="2" t="s">
        <v>291</v>
      </c>
      <c r="AF457" s="4" t="s">
        <v>212</v>
      </c>
      <c r="AG457" s="6">
        <f>AG463+AG466+AG471</f>
        <v>30.614538000000003</v>
      </c>
    </row>
    <row r="458" spans="24:33">
      <c r="X458" s="2" t="s">
        <v>292</v>
      </c>
      <c r="Y458" s="2" t="s">
        <v>293</v>
      </c>
      <c r="AC458" s="4" t="s">
        <v>127</v>
      </c>
      <c r="AD458" s="4" t="s">
        <v>294</v>
      </c>
      <c r="AE458" s="4" t="s">
        <v>295</v>
      </c>
      <c r="AF458" s="4" t="s">
        <v>296</v>
      </c>
      <c r="AG458" s="4" t="s">
        <v>297</v>
      </c>
    </row>
    <row r="459" spans="24:33">
      <c r="Y459" s="7" t="s">
        <v>298</v>
      </c>
    </row>
    <row r="460" spans="24:33">
      <c r="Y460" t="s">
        <v>659</v>
      </c>
      <c r="AC460" s="8" t="s">
        <v>300</v>
      </c>
      <c r="AD460" s="9">
        <v>0.1</v>
      </c>
      <c r="AE460" s="10">
        <f>AD460*8/$AA$457</f>
        <v>0.02</v>
      </c>
      <c r="AF460">
        <v>34.729999999999997</v>
      </c>
      <c r="AG460" s="12">
        <f>AE460*AF460</f>
        <v>0.6946</v>
      </c>
    </row>
    <row r="461" spans="24:33">
      <c r="Y461" t="s">
        <v>1375</v>
      </c>
      <c r="AC461" s="8" t="s">
        <v>300</v>
      </c>
      <c r="AD461" s="9">
        <v>1</v>
      </c>
      <c r="AE461" s="10">
        <f>AD461*8/$AA$457</f>
        <v>0.2</v>
      </c>
      <c r="AF461">
        <v>30.97</v>
      </c>
      <c r="AG461" s="12">
        <f>AE461*AF461</f>
        <v>6.194</v>
      </c>
    </row>
    <row r="462" spans="24:33">
      <c r="Y462" t="s">
        <v>302</v>
      </c>
      <c r="AC462" s="8" t="s">
        <v>300</v>
      </c>
      <c r="AD462" s="9">
        <v>3</v>
      </c>
      <c r="AE462" s="10">
        <f>AD462*8/$AA$457</f>
        <v>0.6</v>
      </c>
      <c r="AF462">
        <v>20.51</v>
      </c>
      <c r="AG462" s="12">
        <f>AE462*AF462</f>
        <v>12.306000000000001</v>
      </c>
    </row>
    <row r="463" spans="24:33">
      <c r="AG463" s="6">
        <f>SUM(AG460:AG462)</f>
        <v>19.194600000000001</v>
      </c>
    </row>
    <row r="464" spans="24:33">
      <c r="Y464" s="7" t="s">
        <v>303</v>
      </c>
    </row>
    <row r="465" spans="24:33">
      <c r="Y465" t="s">
        <v>672</v>
      </c>
      <c r="AC465" s="8" t="s">
        <v>212</v>
      </c>
      <c r="AE465" s="10">
        <v>0.08</v>
      </c>
      <c r="AF465">
        <v>6.14</v>
      </c>
      <c r="AG465" s="12">
        <f>AE465*AF465</f>
        <v>0.49119999999999997</v>
      </c>
    </row>
    <row r="466" spans="24:33">
      <c r="AG466" s="6">
        <f>SUM(AG465:AG465)</f>
        <v>0.49119999999999997</v>
      </c>
    </row>
    <row r="467" spans="24:33">
      <c r="Y467" s="7" t="s">
        <v>327</v>
      </c>
    </row>
    <row r="468" spans="24:33">
      <c r="Y468" t="s">
        <v>319</v>
      </c>
      <c r="AC468" s="8" t="s">
        <v>320</v>
      </c>
      <c r="AE468" s="10">
        <v>3</v>
      </c>
      <c r="AF468" s="12">
        <f>AG463</f>
        <v>19.194600000000001</v>
      </c>
      <c r="AG468" s="12">
        <f>AE468%*AF468</f>
        <v>0.57583799999999996</v>
      </c>
    </row>
    <row r="469" spans="24:33">
      <c r="Y469" s="184" t="s">
        <v>666</v>
      </c>
      <c r="AC469" s="8" t="s">
        <v>347</v>
      </c>
      <c r="AD469" s="9">
        <v>0.05</v>
      </c>
      <c r="AE469" s="10">
        <f>AD469*8/$AA$457</f>
        <v>0.01</v>
      </c>
      <c r="AF469">
        <v>167.49</v>
      </c>
      <c r="AG469" s="12">
        <f>AE469*AF469</f>
        <v>1.6749000000000001</v>
      </c>
    </row>
    <row r="470" spans="24:33">
      <c r="Y470" s="184" t="s">
        <v>1382</v>
      </c>
      <c r="AC470" s="8" t="s">
        <v>347</v>
      </c>
      <c r="AD470" s="9">
        <v>1</v>
      </c>
      <c r="AE470" s="10">
        <f>AD470*8/$AA$457</f>
        <v>0.2</v>
      </c>
      <c r="AF470">
        <v>43.39</v>
      </c>
      <c r="AG470" s="12">
        <f>AE470*AF470</f>
        <v>8.6780000000000008</v>
      </c>
    </row>
    <row r="471" spans="24:33">
      <c r="X471" s="14"/>
      <c r="Y471" s="14"/>
      <c r="Z471" s="14"/>
      <c r="AA471" s="14"/>
      <c r="AB471" s="14"/>
      <c r="AC471" s="44"/>
      <c r="AD471" s="45"/>
      <c r="AE471" s="46"/>
      <c r="AF471" s="104"/>
      <c r="AG471" s="16">
        <f>SUM(AG468:AG470)</f>
        <v>10.928738000000001</v>
      </c>
    </row>
    <row r="473" spans="24:33">
      <c r="X473" s="2" t="s">
        <v>286</v>
      </c>
      <c r="Y473" s="2"/>
      <c r="Z473" s="2" t="s">
        <v>477</v>
      </c>
      <c r="AA473" s="2"/>
    </row>
    <row r="474" spans="24:33">
      <c r="X474" s="2" t="s">
        <v>287</v>
      </c>
      <c r="Y474" s="2" t="s">
        <v>323</v>
      </c>
      <c r="Z474" s="4" t="s">
        <v>289</v>
      </c>
      <c r="AA474" s="5">
        <v>80</v>
      </c>
      <c r="AB474" s="4" t="s">
        <v>290</v>
      </c>
      <c r="AC474" s="5">
        <f>AA474</f>
        <v>80</v>
      </c>
      <c r="AD474" s="2" t="s">
        <v>291</v>
      </c>
      <c r="AF474" s="4" t="s">
        <v>153</v>
      </c>
      <c r="AG474" s="6">
        <f>AG478+AG482</f>
        <v>12.11253</v>
      </c>
    </row>
    <row r="475" spans="24:33">
      <c r="X475" s="2" t="s">
        <v>292</v>
      </c>
      <c r="Y475" s="2" t="s">
        <v>293</v>
      </c>
      <c r="AC475" s="4" t="s">
        <v>127</v>
      </c>
      <c r="AD475" s="4" t="s">
        <v>294</v>
      </c>
      <c r="AE475" s="4" t="s">
        <v>295</v>
      </c>
      <c r="AF475" s="4" t="s">
        <v>296</v>
      </c>
      <c r="AG475" s="4" t="s">
        <v>297</v>
      </c>
    </row>
    <row r="476" spans="24:33">
      <c r="Y476" s="7" t="s">
        <v>298</v>
      </c>
    </row>
    <row r="477" spans="24:33">
      <c r="Y477" t="s">
        <v>302</v>
      </c>
      <c r="AC477" s="8" t="s">
        <v>300</v>
      </c>
      <c r="AD477" s="9">
        <v>1</v>
      </c>
      <c r="AE477" s="10">
        <f>AD477*8/$AA$474</f>
        <v>0.1</v>
      </c>
      <c r="AF477">
        <v>20.51</v>
      </c>
      <c r="AG477" s="12">
        <f>AE477*AF477</f>
        <v>2.0510000000000002</v>
      </c>
    </row>
    <row r="478" spans="24:33">
      <c r="AC478" s="8"/>
      <c r="AD478" s="9"/>
      <c r="AE478" s="10"/>
      <c r="AG478" s="6">
        <f>SUM(AG477:AG477)</f>
        <v>2.0510000000000002</v>
      </c>
    </row>
    <row r="479" spans="24:33">
      <c r="Y479" s="7" t="s">
        <v>318</v>
      </c>
    </row>
    <row r="480" spans="24:33">
      <c r="Y480" t="s">
        <v>319</v>
      </c>
      <c r="AC480" s="8" t="s">
        <v>320</v>
      </c>
      <c r="AE480" s="10">
        <v>3</v>
      </c>
      <c r="AF480" s="12">
        <f>AG478</f>
        <v>2.0510000000000002</v>
      </c>
      <c r="AG480" s="12">
        <f>AE480%*AF480</f>
        <v>6.1530000000000001E-2</v>
      </c>
    </row>
    <row r="481" spans="24:36">
      <c r="Y481" t="s">
        <v>669</v>
      </c>
      <c r="AC481" s="8" t="s">
        <v>347</v>
      </c>
      <c r="AD481" s="9">
        <v>1</v>
      </c>
      <c r="AE481" s="10">
        <f>AD481*8/$AA$474</f>
        <v>0.1</v>
      </c>
      <c r="AF481">
        <v>100</v>
      </c>
      <c r="AG481" s="12">
        <f>AE481*AF481</f>
        <v>10</v>
      </c>
    </row>
    <row r="482" spans="24:36">
      <c r="X482" s="14"/>
      <c r="Y482" s="14"/>
      <c r="Z482" s="14"/>
      <c r="AA482" s="14"/>
      <c r="AB482" s="14"/>
      <c r="AC482" s="14"/>
      <c r="AD482" s="14"/>
      <c r="AE482" s="14"/>
      <c r="AF482" s="15"/>
      <c r="AG482" s="16">
        <f>SUM(AG480:AG481)</f>
        <v>10.061529999999999</v>
      </c>
    </row>
    <row r="484" spans="24:36">
      <c r="X484" s="2" t="s">
        <v>286</v>
      </c>
      <c r="Y484" s="2"/>
      <c r="Z484" s="2" t="s">
        <v>479</v>
      </c>
      <c r="AA484" s="2"/>
    </row>
    <row r="485" spans="24:36">
      <c r="X485" s="2" t="s">
        <v>287</v>
      </c>
      <c r="Y485" s="2" t="s">
        <v>425</v>
      </c>
      <c r="Z485" s="4" t="s">
        <v>289</v>
      </c>
      <c r="AA485" s="5">
        <v>187.5</v>
      </c>
      <c r="AB485" s="4" t="s">
        <v>290</v>
      </c>
      <c r="AC485" s="5">
        <f>AA485</f>
        <v>187.5</v>
      </c>
      <c r="AD485" s="2" t="s">
        <v>291</v>
      </c>
      <c r="AF485" s="4" t="s">
        <v>212</v>
      </c>
      <c r="AG485" s="6">
        <f>AG490+AG495</f>
        <v>22.910007466666666</v>
      </c>
    </row>
    <row r="486" spans="24:36">
      <c r="X486" s="2" t="s">
        <v>292</v>
      </c>
      <c r="Y486" s="2" t="s">
        <v>293</v>
      </c>
      <c r="AC486" s="4" t="s">
        <v>127</v>
      </c>
      <c r="AD486" s="4" t="s">
        <v>294</v>
      </c>
      <c r="AE486" s="4" t="s">
        <v>295</v>
      </c>
      <c r="AF486" s="4" t="s">
        <v>296</v>
      </c>
      <c r="AG486" s="4" t="s">
        <v>297</v>
      </c>
      <c r="AJ486" t="s">
        <v>1383</v>
      </c>
    </row>
    <row r="487" spans="24:36">
      <c r="Y487" s="7" t="s">
        <v>298</v>
      </c>
    </row>
    <row r="488" spans="24:36">
      <c r="Y488" t="s">
        <v>301</v>
      </c>
      <c r="AC488" s="8" t="s">
        <v>300</v>
      </c>
      <c r="AD488" s="9">
        <v>1</v>
      </c>
      <c r="AE488" s="10">
        <f>AD488*8/$AA$485</f>
        <v>4.2666666666666665E-2</v>
      </c>
      <c r="AF488">
        <v>23.6</v>
      </c>
      <c r="AG488" s="12">
        <f>AE488*AF488</f>
        <v>1.0069333333333335</v>
      </c>
    </row>
    <row r="489" spans="24:36">
      <c r="Y489" t="s">
        <v>302</v>
      </c>
      <c r="AC489" s="8" t="s">
        <v>300</v>
      </c>
      <c r="AD489" s="9">
        <v>1</v>
      </c>
      <c r="AE489" s="10">
        <f>AD489*8/$AA$485</f>
        <v>4.2666666666666665E-2</v>
      </c>
      <c r="AF489">
        <v>20.51</v>
      </c>
      <c r="AG489" s="12">
        <f>AE489*AF489</f>
        <v>0.87509333333333339</v>
      </c>
    </row>
    <row r="490" spans="24:36">
      <c r="AC490" s="8"/>
      <c r="AD490" s="9"/>
      <c r="AE490" s="10"/>
      <c r="AG490" s="6">
        <f>SUM(AG488:AG489)</f>
        <v>1.882026666666667</v>
      </c>
    </row>
    <row r="491" spans="24:36">
      <c r="Y491" s="7" t="s">
        <v>318</v>
      </c>
    </row>
    <row r="492" spans="24:36">
      <c r="Y492" t="s">
        <v>319</v>
      </c>
      <c r="AC492" s="8" t="s">
        <v>320</v>
      </c>
      <c r="AE492" s="10">
        <v>3</v>
      </c>
      <c r="AF492" s="12">
        <f>AG490</f>
        <v>1.882026666666667</v>
      </c>
      <c r="AG492" s="12">
        <f>AE492%*AF492</f>
        <v>5.6460800000000005E-2</v>
      </c>
    </row>
    <row r="493" spans="24:36">
      <c r="Y493" t="s">
        <v>670</v>
      </c>
      <c r="AC493" s="8" t="s">
        <v>347</v>
      </c>
      <c r="AD493" s="9">
        <v>1</v>
      </c>
      <c r="AE493" s="10">
        <f>AD493*8/$AA$485</f>
        <v>4.2666666666666665E-2</v>
      </c>
      <c r="AF493" s="12">
        <v>118.64</v>
      </c>
      <c r="AG493" s="12">
        <f>AE493*AF493</f>
        <v>5.0619733333333334</v>
      </c>
    </row>
    <row r="494" spans="24:36">
      <c r="Y494" t="s">
        <v>671</v>
      </c>
      <c r="AC494" s="8" t="s">
        <v>347</v>
      </c>
      <c r="AD494" s="9">
        <v>2</v>
      </c>
      <c r="AE494" s="10">
        <f>AD494*8/$AA$485</f>
        <v>8.533333333333333E-2</v>
      </c>
      <c r="AF494" s="12">
        <v>186.44</v>
      </c>
      <c r="AG494" s="12">
        <f>AE494*AF494</f>
        <v>15.909546666666666</v>
      </c>
    </row>
    <row r="495" spans="24:36">
      <c r="X495" s="14"/>
      <c r="Y495" s="14"/>
      <c r="Z495" s="14"/>
      <c r="AA495" s="14"/>
      <c r="AB495" s="14"/>
      <c r="AC495" s="14"/>
      <c r="AD495" s="14"/>
      <c r="AE495" s="14"/>
      <c r="AF495" s="15"/>
      <c r="AG495" s="16">
        <f>SUM(AG492:AG494)</f>
        <v>21.027980799999998</v>
      </c>
    </row>
    <row r="497" spans="24:45">
      <c r="X497" s="2" t="s">
        <v>286</v>
      </c>
      <c r="Y497" s="2"/>
      <c r="Z497" s="2" t="s">
        <v>650</v>
      </c>
      <c r="AA497" s="2"/>
      <c r="AJ497" s="31" t="s">
        <v>286</v>
      </c>
      <c r="AK497" s="31"/>
      <c r="AL497" s="31" t="s">
        <v>742</v>
      </c>
      <c r="AM497" s="31"/>
    </row>
    <row r="498" spans="24:45">
      <c r="X498" s="2" t="s">
        <v>287</v>
      </c>
      <c r="Y498" s="2" t="s">
        <v>425</v>
      </c>
      <c r="Z498" s="4" t="s">
        <v>289</v>
      </c>
      <c r="AA498" s="5">
        <v>187.5</v>
      </c>
      <c r="AB498" s="4" t="s">
        <v>290</v>
      </c>
      <c r="AC498" s="5">
        <f>AA498</f>
        <v>187.5</v>
      </c>
      <c r="AD498" s="2" t="s">
        <v>291</v>
      </c>
      <c r="AF498" s="4" t="s">
        <v>212</v>
      </c>
      <c r="AG498" s="6">
        <f>AG504</f>
        <v>1489.7348144000002</v>
      </c>
      <c r="AJ498" s="31" t="s">
        <v>287</v>
      </c>
      <c r="AK498" s="31" t="s">
        <v>288</v>
      </c>
      <c r="AL498" s="32" t="s">
        <v>289</v>
      </c>
      <c r="AM498" s="33">
        <v>10</v>
      </c>
      <c r="AN498" s="32" t="s">
        <v>290</v>
      </c>
      <c r="AO498" s="33">
        <f>AM498</f>
        <v>10</v>
      </c>
      <c r="AP498" s="31" t="s">
        <v>291</v>
      </c>
      <c r="AR498" s="32" t="s">
        <v>142</v>
      </c>
      <c r="AS498" s="34">
        <f>AS504+AS509+AS512</f>
        <v>76.557780000000008</v>
      </c>
    </row>
    <row r="499" spans="24:45">
      <c r="X499" s="2" t="s">
        <v>292</v>
      </c>
      <c r="Y499" s="2" t="s">
        <v>293</v>
      </c>
      <c r="AC499" s="4" t="s">
        <v>127</v>
      </c>
      <c r="AD499" s="4" t="s">
        <v>294</v>
      </c>
      <c r="AE499" s="4" t="s">
        <v>295</v>
      </c>
      <c r="AF499" s="4" t="s">
        <v>296</v>
      </c>
      <c r="AG499" s="4" t="s">
        <v>297</v>
      </c>
      <c r="AJ499" s="31" t="s">
        <v>292</v>
      </c>
      <c r="AK499" s="31" t="s">
        <v>293</v>
      </c>
      <c r="AO499" s="32" t="s">
        <v>127</v>
      </c>
      <c r="AP499" s="32" t="s">
        <v>294</v>
      </c>
      <c r="AQ499" s="32" t="s">
        <v>295</v>
      </c>
      <c r="AR499" s="32" t="s">
        <v>296</v>
      </c>
      <c r="AS499" s="32" t="s">
        <v>297</v>
      </c>
    </row>
    <row r="500" spans="24:45">
      <c r="Y500" s="7" t="s">
        <v>743</v>
      </c>
      <c r="AK500" s="35" t="s">
        <v>298</v>
      </c>
    </row>
    <row r="501" spans="24:45">
      <c r="Y501" t="s">
        <v>742</v>
      </c>
      <c r="AC501" s="8" t="s">
        <v>142</v>
      </c>
      <c r="AE501" s="10">
        <v>6.88</v>
      </c>
      <c r="AF501" s="12">
        <f>AS498</f>
        <v>76.557780000000008</v>
      </c>
      <c r="AG501" s="12">
        <f>AE501*AF501</f>
        <v>526.7175264</v>
      </c>
      <c r="AK501" t="s">
        <v>299</v>
      </c>
      <c r="AO501" s="8" t="s">
        <v>300</v>
      </c>
      <c r="AP501" s="9">
        <v>1</v>
      </c>
      <c r="AQ501" s="10">
        <f>AP501*8/$AM$498</f>
        <v>0.8</v>
      </c>
      <c r="AR501" s="12">
        <v>28.94</v>
      </c>
      <c r="AS501" s="12">
        <f>AQ501*AR501</f>
        <v>23.152000000000001</v>
      </c>
    </row>
    <row r="502" spans="24:45">
      <c r="Y502" t="s">
        <v>744</v>
      </c>
      <c r="AC502" s="8" t="s">
        <v>212</v>
      </c>
      <c r="AD502" s="9"/>
      <c r="AE502" s="10">
        <v>0.95</v>
      </c>
      <c r="AF502" s="12">
        <f>AS515</f>
        <v>469.75504000000001</v>
      </c>
      <c r="AG502" s="12">
        <f>AE502*AF502</f>
        <v>446.26728800000001</v>
      </c>
      <c r="AK502" t="s">
        <v>301</v>
      </c>
      <c r="AO502" s="8" t="s">
        <v>300</v>
      </c>
      <c r="AP502" s="9">
        <v>1</v>
      </c>
      <c r="AQ502" s="10">
        <f>AP502*8/$AM$498</f>
        <v>0.8</v>
      </c>
      <c r="AR502" s="12">
        <v>23.6</v>
      </c>
      <c r="AS502" s="12">
        <f>AQ502*AR502</f>
        <v>18.880000000000003</v>
      </c>
    </row>
    <row r="503" spans="24:45">
      <c r="Y503" t="s">
        <v>745</v>
      </c>
      <c r="AC503" s="8" t="s">
        <v>305</v>
      </c>
      <c r="AE503">
        <v>79.500000000000014</v>
      </c>
      <c r="AF503" s="12">
        <v>6.5</v>
      </c>
      <c r="AG503" s="12">
        <f>AE503*AF503</f>
        <v>516.75000000000011</v>
      </c>
      <c r="AK503" t="s">
        <v>302</v>
      </c>
      <c r="AO503" s="8" t="s">
        <v>300</v>
      </c>
      <c r="AP503" s="9">
        <v>0.5</v>
      </c>
      <c r="AQ503" s="10">
        <f>AP503*8/$AM$498</f>
        <v>0.4</v>
      </c>
      <c r="AR503" s="12">
        <v>21.36</v>
      </c>
      <c r="AS503" s="12">
        <f>AQ503*AR503</f>
        <v>8.5440000000000005</v>
      </c>
    </row>
    <row r="504" spans="24:45">
      <c r="X504" s="14"/>
      <c r="Y504" s="14"/>
      <c r="Z504" s="14"/>
      <c r="AA504" s="14"/>
      <c r="AB504" s="14"/>
      <c r="AC504" s="14"/>
      <c r="AD504" s="14"/>
      <c r="AE504" s="14"/>
      <c r="AF504" s="15"/>
      <c r="AG504" s="16">
        <f>SUM(AG501:AG503)</f>
        <v>1489.7348144000002</v>
      </c>
      <c r="AO504" s="8"/>
      <c r="AP504" s="9"/>
      <c r="AQ504" s="10"/>
      <c r="AS504" s="34">
        <f>SUM(AS501:AS503)</f>
        <v>50.576000000000008</v>
      </c>
    </row>
    <row r="505" spans="24:45">
      <c r="AK505" s="35" t="s">
        <v>662</v>
      </c>
      <c r="AO505" s="8"/>
      <c r="AP505" s="9"/>
      <c r="AQ505" s="10"/>
      <c r="AS505" s="12"/>
    </row>
    <row r="506" spans="24:45">
      <c r="X506" s="2" t="s">
        <v>286</v>
      </c>
      <c r="Y506" s="2"/>
      <c r="Z506" s="2" t="s">
        <v>746</v>
      </c>
      <c r="AA506" s="2"/>
      <c r="AK506" t="s">
        <v>695</v>
      </c>
      <c r="AO506" s="8" t="s">
        <v>305</v>
      </c>
      <c r="AQ506" s="10">
        <v>0.1</v>
      </c>
      <c r="AR506" s="12">
        <v>2.64</v>
      </c>
      <c r="AS506" s="12">
        <f>AQ506*AR506</f>
        <v>0.26400000000000001</v>
      </c>
    </row>
    <row r="507" spans="24:45">
      <c r="X507" s="2" t="s">
        <v>287</v>
      </c>
      <c r="Y507" s="2" t="s">
        <v>425</v>
      </c>
      <c r="Z507" s="4" t="s">
        <v>289</v>
      </c>
      <c r="AA507" s="5">
        <v>187.5</v>
      </c>
      <c r="AB507" s="4" t="s">
        <v>290</v>
      </c>
      <c r="AC507" s="5">
        <f>AA507</f>
        <v>187.5</v>
      </c>
      <c r="AD507" s="2" t="s">
        <v>291</v>
      </c>
      <c r="AF507" s="4" t="s">
        <v>212</v>
      </c>
      <c r="AG507" s="6">
        <f>AG513</f>
        <v>1583.5817403999999</v>
      </c>
      <c r="AK507" t="s">
        <v>310</v>
      </c>
      <c r="AO507" s="8" t="s">
        <v>305</v>
      </c>
      <c r="AQ507" s="10">
        <v>0.15</v>
      </c>
      <c r="AR507" s="12">
        <v>5.51</v>
      </c>
      <c r="AS507" s="12">
        <f>AQ507*AR507</f>
        <v>0.8264999999999999</v>
      </c>
    </row>
    <row r="508" spans="24:45">
      <c r="X508" s="2" t="s">
        <v>292</v>
      </c>
      <c r="Y508" s="2" t="s">
        <v>293</v>
      </c>
      <c r="AC508" s="4" t="s">
        <v>127</v>
      </c>
      <c r="AD508" s="4" t="s">
        <v>294</v>
      </c>
      <c r="AE508" s="4" t="s">
        <v>295</v>
      </c>
      <c r="AF508" s="4" t="s">
        <v>296</v>
      </c>
      <c r="AG508" s="4" t="s">
        <v>297</v>
      </c>
      <c r="AK508" t="s">
        <v>677</v>
      </c>
      <c r="AO508" s="8" t="s">
        <v>314</v>
      </c>
      <c r="AQ508" s="10">
        <v>4.03</v>
      </c>
      <c r="AR508" s="12">
        <v>5.8</v>
      </c>
      <c r="AS508" s="12">
        <f>AQ508*AR508</f>
        <v>23.374000000000002</v>
      </c>
    </row>
    <row r="509" spans="24:45">
      <c r="Y509" s="7" t="s">
        <v>743</v>
      </c>
      <c r="AO509" s="8"/>
      <c r="AQ509" s="10"/>
      <c r="AR509" s="12"/>
      <c r="AS509" s="34">
        <f>SUM(AS506:AS508)</f>
        <v>24.464500000000001</v>
      </c>
    </row>
    <row r="510" spans="24:45">
      <c r="Y510" t="s">
        <v>1384</v>
      </c>
      <c r="AC510" s="8" t="s">
        <v>142</v>
      </c>
      <c r="AE510">
        <v>6.88</v>
      </c>
      <c r="AF510" s="12">
        <f>AS549</f>
        <v>79.243380000000002</v>
      </c>
      <c r="AG510" s="12">
        <f>AE510*AF510</f>
        <v>545.19445440000004</v>
      </c>
      <c r="AK510" s="35" t="s">
        <v>318</v>
      </c>
    </row>
    <row r="511" spans="24:45">
      <c r="Y511" t="s">
        <v>1385</v>
      </c>
      <c r="AC511" s="8" t="s">
        <v>212</v>
      </c>
      <c r="AD511" s="9"/>
      <c r="AE511">
        <v>0.95</v>
      </c>
      <c r="AF511" s="12">
        <f>AS566</f>
        <v>549.09188000000006</v>
      </c>
      <c r="AG511" s="12">
        <f>AE511*AF511</f>
        <v>521.63728600000002</v>
      </c>
      <c r="AK511" t="s">
        <v>319</v>
      </c>
      <c r="AO511" s="8" t="s">
        <v>320</v>
      </c>
      <c r="AQ511" s="10">
        <v>3</v>
      </c>
      <c r="AR511" s="12">
        <f>AS504</f>
        <v>50.576000000000008</v>
      </c>
      <c r="AS511" s="12">
        <f>AQ511%*AR511</f>
        <v>1.5172800000000002</v>
      </c>
    </row>
    <row r="512" spans="24:45">
      <c r="Y512" t="s">
        <v>1386</v>
      </c>
      <c r="AC512" s="8" t="s">
        <v>305</v>
      </c>
      <c r="AE512">
        <v>79.500000000000014</v>
      </c>
      <c r="AF512" s="12">
        <v>6.5</v>
      </c>
      <c r="AG512" s="12">
        <f>AE512*AF512</f>
        <v>516.75000000000011</v>
      </c>
      <c r="AJ512" s="14"/>
      <c r="AK512" s="14"/>
      <c r="AL512" s="14"/>
      <c r="AM512" s="14"/>
      <c r="AN512" s="14"/>
      <c r="AO512" s="14"/>
      <c r="AP512" s="14"/>
      <c r="AQ512" s="14"/>
      <c r="AR512" s="14"/>
      <c r="AS512" s="36">
        <f>SUM(AS511)</f>
        <v>1.5172800000000002</v>
      </c>
    </row>
    <row r="513" spans="24:45">
      <c r="X513" s="14"/>
      <c r="Y513" s="14"/>
      <c r="Z513" s="14"/>
      <c r="AA513" s="14"/>
      <c r="AB513" s="14"/>
      <c r="AC513" s="14"/>
      <c r="AD513" s="14"/>
      <c r="AE513" s="14"/>
      <c r="AF513" s="15"/>
      <c r="AG513" s="16">
        <f>SUM(AG510:AG512)</f>
        <v>1583.5817403999999</v>
      </c>
    </row>
    <row r="514" spans="24:45">
      <c r="AJ514" s="31" t="s">
        <v>286</v>
      </c>
      <c r="AK514" s="31"/>
      <c r="AL514" s="31" t="s">
        <v>744</v>
      </c>
      <c r="AM514" s="31"/>
    </row>
    <row r="515" spans="24:45">
      <c r="AC515" s="8"/>
      <c r="AJ515" s="31" t="s">
        <v>287</v>
      </c>
      <c r="AK515" s="31" t="s">
        <v>425</v>
      </c>
      <c r="AL515" s="32" t="s">
        <v>289</v>
      </c>
      <c r="AM515" s="33">
        <v>20</v>
      </c>
      <c r="AN515" s="32" t="s">
        <v>290</v>
      </c>
      <c r="AO515" s="33">
        <f>AM515</f>
        <v>20</v>
      </c>
      <c r="AP515" s="31" t="s">
        <v>291</v>
      </c>
      <c r="AR515" s="32" t="s">
        <v>212</v>
      </c>
      <c r="AS515" s="34">
        <f>AS521+AS526+AS530</f>
        <v>469.75504000000001</v>
      </c>
    </row>
    <row r="516" spans="24:45">
      <c r="X516" s="2" t="s">
        <v>286</v>
      </c>
      <c r="Y516" s="2"/>
      <c r="Z516" s="2" t="s">
        <v>654</v>
      </c>
      <c r="AA516" s="2"/>
      <c r="AJ516" s="31" t="s">
        <v>292</v>
      </c>
      <c r="AK516" s="31" t="s">
        <v>293</v>
      </c>
      <c r="AO516" s="32" t="s">
        <v>127</v>
      </c>
      <c r="AP516" s="32" t="s">
        <v>294</v>
      </c>
      <c r="AQ516" s="32" t="s">
        <v>295</v>
      </c>
      <c r="AR516" s="32" t="s">
        <v>296</v>
      </c>
      <c r="AS516" s="32" t="s">
        <v>297</v>
      </c>
    </row>
    <row r="517" spans="24:45">
      <c r="X517" s="2" t="s">
        <v>287</v>
      </c>
      <c r="Y517" s="2" t="s">
        <v>425</v>
      </c>
      <c r="Z517" s="4" t="s">
        <v>289</v>
      </c>
      <c r="AA517" s="5">
        <v>187.5</v>
      </c>
      <c r="AB517" s="4" t="s">
        <v>290</v>
      </c>
      <c r="AC517" s="5">
        <f>AA517</f>
        <v>187.5</v>
      </c>
      <c r="AD517" s="2" t="s">
        <v>291</v>
      </c>
      <c r="AF517" s="4" t="s">
        <v>212</v>
      </c>
      <c r="AG517" s="6">
        <f>AG523</f>
        <v>107.84565577777778</v>
      </c>
      <c r="AK517" s="35" t="s">
        <v>298</v>
      </c>
    </row>
    <row r="518" spans="24:45">
      <c r="X518" s="2" t="s">
        <v>292</v>
      </c>
      <c r="Y518" s="2" t="s">
        <v>293</v>
      </c>
      <c r="AC518" s="4" t="s">
        <v>127</v>
      </c>
      <c r="AD518" s="4" t="s">
        <v>294</v>
      </c>
      <c r="AE518" s="4" t="s">
        <v>295</v>
      </c>
      <c r="AF518" s="4" t="s">
        <v>296</v>
      </c>
      <c r="AG518" s="4" t="s">
        <v>297</v>
      </c>
      <c r="AK518" t="s">
        <v>299</v>
      </c>
      <c r="AO518" s="8" t="s">
        <v>300</v>
      </c>
      <c r="AP518" s="9">
        <v>2</v>
      </c>
      <c r="AQ518" s="10">
        <f>AP518*8/$AM$515</f>
        <v>0.8</v>
      </c>
      <c r="AR518" s="12">
        <v>28.94</v>
      </c>
      <c r="AS518" s="12">
        <f>AQ518*AR518</f>
        <v>23.152000000000001</v>
      </c>
    </row>
    <row r="519" spans="24:45">
      <c r="Y519" s="7" t="s">
        <v>743</v>
      </c>
      <c r="AK519" t="s">
        <v>301</v>
      </c>
      <c r="AO519" s="8" t="s">
        <v>300</v>
      </c>
      <c r="AP519" s="9">
        <v>1</v>
      </c>
      <c r="AQ519" s="10">
        <f>AP519*8/$AM$515</f>
        <v>0.4</v>
      </c>
      <c r="AR519" s="12">
        <v>23.6</v>
      </c>
      <c r="AS519" s="12">
        <f>AQ519*AR519</f>
        <v>9.4400000000000013</v>
      </c>
    </row>
    <row r="520" spans="24:45">
      <c r="Y520" t="s">
        <v>1387</v>
      </c>
      <c r="AC520" s="8" t="s">
        <v>142</v>
      </c>
      <c r="AE520">
        <v>0.4</v>
      </c>
      <c r="AF520" s="12">
        <f>AS603</f>
        <v>79.016844444444445</v>
      </c>
      <c r="AG520" s="12">
        <f>AE520*AF520</f>
        <v>31.606737777777781</v>
      </c>
      <c r="AK520" t="s">
        <v>302</v>
      </c>
      <c r="AO520" s="8" t="s">
        <v>300</v>
      </c>
      <c r="AP520" s="9">
        <v>4</v>
      </c>
      <c r="AQ520" s="10">
        <f>AP520*8/$AM$515</f>
        <v>1.6</v>
      </c>
      <c r="AR520" s="12">
        <v>21.36</v>
      </c>
      <c r="AS520" s="12">
        <f>AQ520*AR520</f>
        <v>34.176000000000002</v>
      </c>
    </row>
    <row r="521" spans="24:45">
      <c r="Y521" t="s">
        <v>1388</v>
      </c>
      <c r="AC521" s="8" t="s">
        <v>212</v>
      </c>
      <c r="AE521">
        <v>0.05</v>
      </c>
      <c r="AF521" s="12">
        <f>AS619</f>
        <v>419.77836000000002</v>
      </c>
      <c r="AG521" s="12">
        <f>AE521*AF521</f>
        <v>20.988918000000002</v>
      </c>
      <c r="AO521" s="8"/>
      <c r="AP521" s="9"/>
      <c r="AQ521" s="10"/>
      <c r="AS521" s="34">
        <f>SUM(AS518:AS520)</f>
        <v>66.768000000000001</v>
      </c>
    </row>
    <row r="522" spans="24:45">
      <c r="Y522" t="s">
        <v>1389</v>
      </c>
      <c r="AC522" s="8" t="s">
        <v>305</v>
      </c>
      <c r="AD522" s="9"/>
      <c r="AE522" s="10">
        <v>8.5</v>
      </c>
      <c r="AF522" s="12">
        <v>6.5</v>
      </c>
      <c r="AG522" s="12">
        <f>AE522*AF522</f>
        <v>55.25</v>
      </c>
      <c r="AK522" s="35" t="s">
        <v>662</v>
      </c>
      <c r="AO522" s="8"/>
      <c r="AP522" s="9"/>
      <c r="AQ522" s="10"/>
      <c r="AS522" s="12"/>
    </row>
    <row r="523" spans="24:45">
      <c r="X523" s="14"/>
      <c r="Y523" s="14"/>
      <c r="Z523" s="14"/>
      <c r="AA523" s="14"/>
      <c r="AB523" s="14"/>
      <c r="AC523" s="14"/>
      <c r="AD523" s="14"/>
      <c r="AE523" s="14"/>
      <c r="AF523" s="15"/>
      <c r="AG523" s="16">
        <f>SUM(AG520:AG522)</f>
        <v>107.84565577777778</v>
      </c>
      <c r="AK523" s="184" t="s">
        <v>728</v>
      </c>
      <c r="AO523" s="8" t="s">
        <v>212</v>
      </c>
      <c r="AQ523" s="10">
        <v>0.1</v>
      </c>
      <c r="AR523" s="12">
        <v>24.52</v>
      </c>
      <c r="AS523" s="12">
        <f>AQ523*AR523</f>
        <v>2.452</v>
      </c>
    </row>
    <row r="524" spans="24:45">
      <c r="AK524" s="184" t="s">
        <v>729</v>
      </c>
      <c r="AO524" s="8" t="s">
        <v>212</v>
      </c>
      <c r="AQ524" s="10">
        <v>1.02</v>
      </c>
      <c r="AR524" s="12">
        <v>358</v>
      </c>
      <c r="AS524" s="12">
        <f>AQ524*AR524</f>
        <v>365.16</v>
      </c>
    </row>
    <row r="525" spans="24:45">
      <c r="AK525" s="184" t="s">
        <v>730</v>
      </c>
      <c r="AO525" s="8" t="s">
        <v>316</v>
      </c>
      <c r="AQ525" s="10">
        <v>1.02</v>
      </c>
      <c r="AR525" s="12">
        <v>30</v>
      </c>
      <c r="AS525" s="12">
        <f>AQ525*AR525</f>
        <v>30.6</v>
      </c>
    </row>
    <row r="526" spans="24:45">
      <c r="AC526" s="8"/>
      <c r="AO526" s="8"/>
      <c r="AQ526" s="10"/>
      <c r="AR526" s="12"/>
      <c r="AS526" s="34">
        <f>SUM(AS523:AS525)</f>
        <v>398.21200000000005</v>
      </c>
    </row>
    <row r="527" spans="24:45">
      <c r="AC527" s="8"/>
      <c r="AK527" s="35" t="s">
        <v>318</v>
      </c>
    </row>
    <row r="528" spans="24:45">
      <c r="AC528" s="8"/>
      <c r="AD528" s="9"/>
      <c r="AE528" s="10"/>
      <c r="AF528" s="12"/>
      <c r="AG528" s="12"/>
      <c r="AK528" t="s">
        <v>319</v>
      </c>
      <c r="AO528" s="8" t="s">
        <v>320</v>
      </c>
      <c r="AQ528" s="10">
        <v>3</v>
      </c>
      <c r="AR528" s="12">
        <f>AS521</f>
        <v>66.768000000000001</v>
      </c>
      <c r="AS528" s="12">
        <f>AQ528%*AR528</f>
        <v>2.0030399999999999</v>
      </c>
    </row>
    <row r="529" spans="36:45">
      <c r="AK529" s="184" t="s">
        <v>731</v>
      </c>
      <c r="AO529" s="8" t="s">
        <v>347</v>
      </c>
      <c r="AP529" s="9">
        <v>1</v>
      </c>
      <c r="AQ529" s="10">
        <f>AP529*8/$AM$515</f>
        <v>0.4</v>
      </c>
      <c r="AR529" s="12">
        <v>6.93</v>
      </c>
      <c r="AS529" s="12">
        <f>AQ529*AR529</f>
        <v>2.7720000000000002</v>
      </c>
    </row>
    <row r="530" spans="36:45">
      <c r="AJ530" s="14"/>
      <c r="AK530" s="14"/>
      <c r="AL530" s="14"/>
      <c r="AM530" s="14"/>
      <c r="AN530" s="14"/>
      <c r="AO530" s="14"/>
      <c r="AP530" s="14"/>
      <c r="AQ530" s="14"/>
      <c r="AR530" s="14"/>
      <c r="AS530" s="36">
        <f>SUM(AS528:AS529)</f>
        <v>4.7750400000000006</v>
      </c>
    </row>
    <row r="532" spans="36:45">
      <c r="AJ532" s="31" t="s">
        <v>286</v>
      </c>
      <c r="AK532" s="31"/>
      <c r="AL532" s="31" t="s">
        <v>745</v>
      </c>
      <c r="AM532" s="31"/>
    </row>
    <row r="533" spans="36:45">
      <c r="AJ533" s="31" t="s">
        <v>287</v>
      </c>
      <c r="AK533" s="31" t="s">
        <v>288</v>
      </c>
      <c r="AL533" s="32" t="s">
        <v>289</v>
      </c>
      <c r="AM533" s="33">
        <v>250</v>
      </c>
      <c r="AN533" s="32" t="s">
        <v>290</v>
      </c>
      <c r="AO533" s="33">
        <f>AM533</f>
        <v>250</v>
      </c>
      <c r="AP533" s="31" t="s">
        <v>291</v>
      </c>
      <c r="AR533" s="32" t="s">
        <v>142</v>
      </c>
      <c r="AS533" s="34">
        <f>AS538+AS542+AS546</f>
        <v>8.7959183999999997</v>
      </c>
    </row>
    <row r="534" spans="36:45">
      <c r="AJ534" s="31" t="s">
        <v>292</v>
      </c>
      <c r="AK534" s="31" t="s">
        <v>293</v>
      </c>
      <c r="AO534" s="32" t="s">
        <v>127</v>
      </c>
      <c r="AP534" s="32" t="s">
        <v>294</v>
      </c>
      <c r="AQ534" s="32" t="s">
        <v>295</v>
      </c>
      <c r="AR534" s="32" t="s">
        <v>296</v>
      </c>
      <c r="AS534" s="32" t="s">
        <v>297</v>
      </c>
    </row>
    <row r="535" spans="36:45">
      <c r="AK535" s="35" t="s">
        <v>298</v>
      </c>
    </row>
    <row r="536" spans="36:45">
      <c r="AK536" t="s">
        <v>299</v>
      </c>
      <c r="AO536" s="8" t="s">
        <v>300</v>
      </c>
      <c r="AP536" s="9">
        <v>1</v>
      </c>
      <c r="AQ536" s="10">
        <f>AP536*8/$AM$533</f>
        <v>3.2000000000000001E-2</v>
      </c>
      <c r="AR536" s="12">
        <v>28.94</v>
      </c>
      <c r="AS536" s="12">
        <f>AQ536*AR536</f>
        <v>0.92608000000000001</v>
      </c>
    </row>
    <row r="537" spans="36:45">
      <c r="AK537" t="s">
        <v>685</v>
      </c>
      <c r="AO537" s="8" t="s">
        <v>300</v>
      </c>
      <c r="AP537" s="9">
        <v>1</v>
      </c>
      <c r="AQ537" s="10">
        <f>AP537*8/$AM$533</f>
        <v>3.2000000000000001E-2</v>
      </c>
      <c r="AR537" s="12">
        <v>23.6</v>
      </c>
      <c r="AS537" s="12">
        <f>AQ537*AR537</f>
        <v>0.75520000000000009</v>
      </c>
    </row>
    <row r="538" spans="36:45">
      <c r="AO538" s="8"/>
      <c r="AP538" s="9"/>
      <c r="AS538" s="34">
        <f>SUM(AS536:AS537)</f>
        <v>1.6812800000000001</v>
      </c>
    </row>
    <row r="539" spans="36:45">
      <c r="AK539" s="35" t="s">
        <v>303</v>
      </c>
      <c r="AO539" s="8"/>
      <c r="AP539" s="9"/>
      <c r="AQ539" s="18"/>
    </row>
    <row r="540" spans="36:45">
      <c r="AK540" t="s">
        <v>304</v>
      </c>
      <c r="AO540" s="8" t="s">
        <v>305</v>
      </c>
      <c r="AP540" s="9"/>
      <c r="AQ540" s="18">
        <v>0.03</v>
      </c>
      <c r="AR540" s="12">
        <v>2.64</v>
      </c>
      <c r="AS540" s="12">
        <f>AQ540*AR540</f>
        <v>7.9200000000000007E-2</v>
      </c>
    </row>
    <row r="541" spans="36:45">
      <c r="AK541" t="s">
        <v>686</v>
      </c>
      <c r="AO541" s="8" t="s">
        <v>305</v>
      </c>
      <c r="AP541" s="9"/>
      <c r="AQ541" s="18">
        <v>1.05</v>
      </c>
      <c r="AR541" s="12">
        <v>6.5</v>
      </c>
      <c r="AS541" s="12">
        <f>AQ541*AR541</f>
        <v>6.8250000000000002</v>
      </c>
    </row>
    <row r="542" spans="36:45">
      <c r="AO542" s="8"/>
      <c r="AP542" s="9"/>
      <c r="AS542" s="34">
        <f>SUM(AS540:AS541)</f>
        <v>6.9042000000000003</v>
      </c>
    </row>
    <row r="543" spans="36:45">
      <c r="AK543" s="35" t="s">
        <v>327</v>
      </c>
      <c r="AO543" s="8"/>
      <c r="AP543" s="9"/>
    </row>
    <row r="544" spans="36:45">
      <c r="AK544" t="s">
        <v>319</v>
      </c>
      <c r="AO544" s="8" t="s">
        <v>320</v>
      </c>
      <c r="AQ544" s="10">
        <v>3</v>
      </c>
      <c r="AR544" s="12">
        <f>AS538</f>
        <v>1.6812800000000001</v>
      </c>
      <c r="AS544" s="12">
        <f>AQ544%*AR544</f>
        <v>5.0438400000000001E-2</v>
      </c>
    </row>
    <row r="545" spans="36:45">
      <c r="AK545" t="s">
        <v>687</v>
      </c>
      <c r="AO545" s="8" t="s">
        <v>300</v>
      </c>
      <c r="AP545" s="9">
        <v>1</v>
      </c>
      <c r="AQ545" s="10">
        <f>AP545*8/$AM$533</f>
        <v>3.2000000000000001E-2</v>
      </c>
      <c r="AR545" s="12">
        <v>5</v>
      </c>
      <c r="AS545" s="12">
        <f>AQ545*AR545</f>
        <v>0.16</v>
      </c>
    </row>
    <row r="546" spans="36:45">
      <c r="AJ546" s="14"/>
      <c r="AK546" s="14"/>
      <c r="AL546" s="14"/>
      <c r="AM546" s="14"/>
      <c r="AN546" s="14"/>
      <c r="AO546" s="14"/>
      <c r="AP546" s="14"/>
      <c r="AQ546" s="14"/>
      <c r="AR546" s="14"/>
      <c r="AS546" s="36">
        <f>SUM(AS544:AS545)</f>
        <v>0.2104384</v>
      </c>
    </row>
    <row r="547" spans="36:45">
      <c r="AO547" s="8"/>
      <c r="AQ547" s="10"/>
      <c r="AS547" s="12"/>
    </row>
    <row r="548" spans="36:45">
      <c r="AJ548" s="31" t="s">
        <v>286</v>
      </c>
      <c r="AK548" s="31"/>
      <c r="AL548" s="31" t="s">
        <v>537</v>
      </c>
      <c r="AM548" s="31"/>
    </row>
    <row r="549" spans="36:45">
      <c r="AJ549" s="31" t="s">
        <v>287</v>
      </c>
      <c r="AK549" s="31" t="s">
        <v>288</v>
      </c>
      <c r="AL549" s="32" t="s">
        <v>289</v>
      </c>
      <c r="AM549" s="33">
        <v>20</v>
      </c>
      <c r="AN549" s="32" t="s">
        <v>290</v>
      </c>
      <c r="AO549" s="33">
        <f>AM549</f>
        <v>20</v>
      </c>
      <c r="AP549" s="31" t="s">
        <v>291</v>
      </c>
      <c r="AR549" s="32" t="s">
        <v>142</v>
      </c>
      <c r="AS549" s="34">
        <f>AS555+AS560+AS563</f>
        <v>79.243380000000002</v>
      </c>
    </row>
    <row r="550" spans="36:45">
      <c r="AJ550" s="31" t="s">
        <v>292</v>
      </c>
      <c r="AK550" s="31" t="s">
        <v>293</v>
      </c>
      <c r="AO550" s="32" t="s">
        <v>127</v>
      </c>
      <c r="AP550" s="32" t="s">
        <v>294</v>
      </c>
      <c r="AQ550" s="32" t="s">
        <v>295</v>
      </c>
      <c r="AR550" s="32" t="s">
        <v>296</v>
      </c>
      <c r="AS550" s="32" t="s">
        <v>297</v>
      </c>
    </row>
    <row r="551" spans="36:45">
      <c r="AK551" s="35" t="s">
        <v>298</v>
      </c>
    </row>
    <row r="552" spans="36:45">
      <c r="AK552" t="s">
        <v>299</v>
      </c>
      <c r="AO552" s="8" t="s">
        <v>300</v>
      </c>
      <c r="AP552" s="9">
        <v>2</v>
      </c>
      <c r="AQ552" s="10">
        <f>AP552*8/$AM$549</f>
        <v>0.8</v>
      </c>
      <c r="AR552" s="12">
        <v>28.94</v>
      </c>
      <c r="AS552" s="12">
        <f>AQ552*AR552</f>
        <v>23.152000000000001</v>
      </c>
    </row>
    <row r="553" spans="36:45">
      <c r="AK553" t="s">
        <v>301</v>
      </c>
      <c r="AO553" s="8" t="s">
        <v>300</v>
      </c>
      <c r="AP553" s="9">
        <v>2</v>
      </c>
      <c r="AQ553" s="10">
        <f>AP553*8/$AM$549</f>
        <v>0.8</v>
      </c>
      <c r="AR553" s="12">
        <v>23.6</v>
      </c>
      <c r="AS553" s="12">
        <f>AQ553*AR553</f>
        <v>18.880000000000003</v>
      </c>
    </row>
    <row r="554" spans="36:45">
      <c r="AK554" t="s">
        <v>302</v>
      </c>
      <c r="AO554" s="8" t="s">
        <v>300</v>
      </c>
      <c r="AP554" s="9">
        <v>1</v>
      </c>
      <c r="AQ554" s="10">
        <f>AP554*8/$AM$549</f>
        <v>0.4</v>
      </c>
      <c r="AR554" s="12">
        <v>21.36</v>
      </c>
      <c r="AS554" s="12">
        <f>AQ554*AR554</f>
        <v>8.5440000000000005</v>
      </c>
    </row>
    <row r="555" spans="36:45">
      <c r="AO555" s="8"/>
      <c r="AP555" s="9"/>
      <c r="AQ555" s="10"/>
      <c r="AS555" s="34">
        <f>SUM(AS552:AS554)</f>
        <v>50.576000000000008</v>
      </c>
    </row>
    <row r="556" spans="36:45">
      <c r="AK556" s="35" t="s">
        <v>662</v>
      </c>
      <c r="AO556" s="8"/>
      <c r="AP556" s="9"/>
      <c r="AQ556" s="10"/>
      <c r="AS556" s="12"/>
    </row>
    <row r="557" spans="36:45">
      <c r="AK557" t="s">
        <v>695</v>
      </c>
      <c r="AO557" s="8" t="s">
        <v>305</v>
      </c>
      <c r="AQ557" s="10">
        <v>0.3</v>
      </c>
      <c r="AR557" s="12">
        <v>2.64</v>
      </c>
      <c r="AS557" s="12">
        <f>AQ557*AR557</f>
        <v>0.79200000000000004</v>
      </c>
    </row>
    <row r="558" spans="36:45">
      <c r="AK558" t="s">
        <v>310</v>
      </c>
      <c r="AO558" s="8" t="s">
        <v>305</v>
      </c>
      <c r="AQ558" s="10">
        <v>0.31</v>
      </c>
      <c r="AR558" s="12">
        <v>5.51</v>
      </c>
      <c r="AS558" s="12">
        <f>AQ558*AR558</f>
        <v>1.7081</v>
      </c>
    </row>
    <row r="559" spans="36:45">
      <c r="AK559" t="s">
        <v>677</v>
      </c>
      <c r="AO559" s="8" t="s">
        <v>314</v>
      </c>
      <c r="AQ559" s="10">
        <v>4.25</v>
      </c>
      <c r="AR559" s="12">
        <v>5.8</v>
      </c>
      <c r="AS559" s="12">
        <f>AQ559*AR559</f>
        <v>24.65</v>
      </c>
    </row>
    <row r="560" spans="36:45">
      <c r="AO560" s="8"/>
      <c r="AQ560" s="10"/>
      <c r="AR560" s="12"/>
      <c r="AS560" s="34">
        <f>SUM(AS557:AS559)</f>
        <v>27.150099999999998</v>
      </c>
    </row>
    <row r="561" spans="36:45">
      <c r="AK561" s="35" t="s">
        <v>318</v>
      </c>
    </row>
    <row r="562" spans="36:45">
      <c r="AK562" t="s">
        <v>319</v>
      </c>
      <c r="AO562" s="8" t="s">
        <v>320</v>
      </c>
      <c r="AQ562" s="10">
        <v>3</v>
      </c>
      <c r="AR562" s="12">
        <f>AS555</f>
        <v>50.576000000000008</v>
      </c>
      <c r="AS562" s="12">
        <f>AQ562%*AR562</f>
        <v>1.5172800000000002</v>
      </c>
    </row>
    <row r="563" spans="36:45">
      <c r="AJ563" s="14"/>
      <c r="AK563" s="14"/>
      <c r="AL563" s="14"/>
      <c r="AM563" s="14"/>
      <c r="AN563" s="14"/>
      <c r="AO563" s="14"/>
      <c r="AP563" s="14"/>
      <c r="AQ563" s="14"/>
      <c r="AR563" s="14"/>
      <c r="AS563" s="36">
        <f>SUM(AS562)</f>
        <v>1.5172800000000002</v>
      </c>
    </row>
    <row r="564" spans="36:45">
      <c r="AO564" s="8"/>
      <c r="AQ564" s="10"/>
      <c r="AS564" s="12"/>
    </row>
    <row r="565" spans="36:45">
      <c r="AJ565" s="31" t="s">
        <v>286</v>
      </c>
      <c r="AK565" s="31"/>
      <c r="AL565" s="31" t="s">
        <v>535</v>
      </c>
      <c r="AM565" s="31"/>
    </row>
    <row r="566" spans="36:45">
      <c r="AJ566" s="31" t="s">
        <v>287</v>
      </c>
      <c r="AK566" s="31" t="s">
        <v>425</v>
      </c>
      <c r="AL566" s="32" t="s">
        <v>289</v>
      </c>
      <c r="AM566" s="33">
        <v>10</v>
      </c>
      <c r="AN566" s="32" t="s">
        <v>290</v>
      </c>
      <c r="AO566" s="33">
        <f>AM566</f>
        <v>10</v>
      </c>
      <c r="AP566" s="31" t="s">
        <v>291</v>
      </c>
      <c r="AR566" s="32" t="s">
        <v>212</v>
      </c>
      <c r="AS566" s="34">
        <f>AS572+AS579+AS584</f>
        <v>549.09188000000006</v>
      </c>
    </row>
    <row r="567" spans="36:45">
      <c r="AJ567" s="31" t="s">
        <v>292</v>
      </c>
      <c r="AK567" s="31" t="s">
        <v>293</v>
      </c>
      <c r="AO567" s="32" t="s">
        <v>127</v>
      </c>
      <c r="AP567" s="32" t="s">
        <v>294</v>
      </c>
      <c r="AQ567" s="32" t="s">
        <v>295</v>
      </c>
      <c r="AR567" s="32" t="s">
        <v>296</v>
      </c>
      <c r="AS567" s="32" t="s">
        <v>297</v>
      </c>
    </row>
    <row r="568" spans="36:45">
      <c r="AK568" s="35" t="s">
        <v>298</v>
      </c>
    </row>
    <row r="569" spans="36:45">
      <c r="AK569" t="s">
        <v>299</v>
      </c>
      <c r="AO569" s="8" t="s">
        <v>300</v>
      </c>
      <c r="AP569" s="9">
        <v>2</v>
      </c>
      <c r="AQ569" s="10">
        <f>AP569*8/$AM$566</f>
        <v>1.6</v>
      </c>
      <c r="AR569" s="12">
        <v>28.94</v>
      </c>
      <c r="AS569" s="12">
        <f>AQ569*AR569</f>
        <v>46.304000000000002</v>
      </c>
    </row>
    <row r="570" spans="36:45">
      <c r="AK570" t="s">
        <v>301</v>
      </c>
      <c r="AO570" s="8" t="s">
        <v>300</v>
      </c>
      <c r="AP570" s="9">
        <v>2</v>
      </c>
      <c r="AQ570" s="10">
        <f>AP570*8/$AM$566</f>
        <v>1.6</v>
      </c>
      <c r="AR570" s="12">
        <v>23.6</v>
      </c>
      <c r="AS570" s="12">
        <f>AQ570*AR570</f>
        <v>37.760000000000005</v>
      </c>
    </row>
    <row r="571" spans="36:45">
      <c r="AK571" t="s">
        <v>302</v>
      </c>
      <c r="AO571" s="8" t="s">
        <v>300</v>
      </c>
      <c r="AP571" s="9">
        <v>8</v>
      </c>
      <c r="AQ571" s="10">
        <f>AP571*8/$AM$566</f>
        <v>6.4</v>
      </c>
      <c r="AR571" s="12">
        <v>21.36</v>
      </c>
      <c r="AS571" s="12">
        <f>AQ571*AR571</f>
        <v>136.70400000000001</v>
      </c>
    </row>
    <row r="572" spans="36:45">
      <c r="AO572" s="8"/>
      <c r="AP572" s="9"/>
      <c r="AQ572" s="10"/>
      <c r="AS572" s="34">
        <f>SUM(AS569:AS571)</f>
        <v>220.76800000000003</v>
      </c>
    </row>
    <row r="573" spans="36:45">
      <c r="AK573" s="35" t="s">
        <v>662</v>
      </c>
      <c r="AO573" s="8"/>
      <c r="AP573" s="9"/>
      <c r="AQ573" s="10"/>
      <c r="AS573" s="12"/>
    </row>
    <row r="574" spans="36:45">
      <c r="AK574" t="s">
        <v>680</v>
      </c>
      <c r="AO574" s="8" t="s">
        <v>212</v>
      </c>
      <c r="AQ574" s="10">
        <v>0.53</v>
      </c>
      <c r="AR574" s="12">
        <v>55.08</v>
      </c>
      <c r="AS574" s="12">
        <f>AQ574*AR574</f>
        <v>29.192399999999999</v>
      </c>
    </row>
    <row r="575" spans="36:45">
      <c r="AK575" t="s">
        <v>681</v>
      </c>
      <c r="AO575" s="8" t="s">
        <v>212</v>
      </c>
      <c r="AQ575" s="10">
        <v>0.52</v>
      </c>
      <c r="AR575" s="12">
        <v>47</v>
      </c>
      <c r="AS575" s="12">
        <f>AQ575*AR575</f>
        <v>24.44</v>
      </c>
    </row>
    <row r="576" spans="36:45">
      <c r="AK576" t="s">
        <v>315</v>
      </c>
      <c r="AO576" s="8" t="s">
        <v>316</v>
      </c>
      <c r="AQ576" s="10">
        <v>9.73</v>
      </c>
      <c r="AR576" s="12">
        <v>24.52</v>
      </c>
      <c r="AS576" s="12">
        <f>AQ576*AR576</f>
        <v>238.5796</v>
      </c>
    </row>
    <row r="577" spans="36:45">
      <c r="AK577" t="s">
        <v>664</v>
      </c>
      <c r="AO577" s="8" t="s">
        <v>212</v>
      </c>
      <c r="AQ577" s="10">
        <v>0.186</v>
      </c>
      <c r="AR577">
        <v>6.14</v>
      </c>
      <c r="AS577" s="12">
        <f>AQ577*AR577</f>
        <v>1.1420399999999999</v>
      </c>
    </row>
    <row r="578" spans="36:45">
      <c r="AK578" t="s">
        <v>673</v>
      </c>
      <c r="AO578" s="8" t="s">
        <v>447</v>
      </c>
      <c r="AQ578" s="10">
        <v>0.36</v>
      </c>
      <c r="AR578">
        <v>13.93</v>
      </c>
      <c r="AS578" s="12">
        <f>AQ578*AR578</f>
        <v>5.0148000000000001</v>
      </c>
    </row>
    <row r="579" spans="36:45">
      <c r="AO579" s="8"/>
      <c r="AQ579" s="10"/>
      <c r="AR579" s="12"/>
      <c r="AS579" s="34">
        <f>SUM(AS574:AS578)</f>
        <v>298.36883999999998</v>
      </c>
    </row>
    <row r="580" spans="36:45">
      <c r="AK580" s="35" t="s">
        <v>318</v>
      </c>
    </row>
    <row r="581" spans="36:45">
      <c r="AK581" t="s">
        <v>319</v>
      </c>
      <c r="AO581" s="8" t="s">
        <v>320</v>
      </c>
      <c r="AQ581" s="10">
        <v>3</v>
      </c>
      <c r="AR581" s="12">
        <f>AS572</f>
        <v>220.76800000000003</v>
      </c>
      <c r="AS581" s="12">
        <f>AQ581%*AR581</f>
        <v>6.6230400000000005</v>
      </c>
    </row>
    <row r="582" spans="36:45">
      <c r="AK582" t="s">
        <v>675</v>
      </c>
      <c r="AO582" s="8" t="s">
        <v>347</v>
      </c>
      <c r="AP582" s="9">
        <v>1</v>
      </c>
      <c r="AQ582" s="10">
        <f>AP582*8/$AM$566</f>
        <v>0.8</v>
      </c>
      <c r="AR582" s="12">
        <v>25.63</v>
      </c>
      <c r="AS582" s="12">
        <f>AQ582*AR582</f>
        <v>20.504000000000001</v>
      </c>
    </row>
    <row r="583" spans="36:45">
      <c r="AK583" t="s">
        <v>683</v>
      </c>
      <c r="AO583" s="8" t="s">
        <v>347</v>
      </c>
      <c r="AP583" s="9">
        <v>0.5</v>
      </c>
      <c r="AQ583" s="10">
        <f>AP583*8/$AM$566</f>
        <v>0.4</v>
      </c>
      <c r="AR583" s="12">
        <v>7.07</v>
      </c>
      <c r="AS583" s="12">
        <f>AQ583*AR583</f>
        <v>2.8280000000000003</v>
      </c>
    </row>
    <row r="584" spans="36:45">
      <c r="AJ584" s="14"/>
      <c r="AK584" s="14"/>
      <c r="AL584" s="14"/>
      <c r="AM584" s="14"/>
      <c r="AN584" s="14"/>
      <c r="AO584" s="14"/>
      <c r="AP584" s="14"/>
      <c r="AQ584" s="14"/>
      <c r="AR584" s="14"/>
      <c r="AS584" s="36">
        <f>SUM(AS581:AS583)</f>
        <v>29.95504</v>
      </c>
    </row>
    <row r="585" spans="36:45">
      <c r="AO585" s="8"/>
      <c r="AQ585" s="10"/>
      <c r="AS585" s="12"/>
    </row>
    <row r="586" spans="36:45">
      <c r="AJ586" s="31" t="s">
        <v>286</v>
      </c>
      <c r="AK586" s="31"/>
      <c r="AL586" s="31" t="s">
        <v>539</v>
      </c>
      <c r="AM586" s="31"/>
    </row>
    <row r="587" spans="36:45">
      <c r="AJ587" s="31" t="s">
        <v>287</v>
      </c>
      <c r="AK587" s="31" t="s">
        <v>288</v>
      </c>
      <c r="AL587" s="32" t="s">
        <v>289</v>
      </c>
      <c r="AM587" s="33">
        <v>250</v>
      </c>
      <c r="AN587" s="32" t="s">
        <v>290</v>
      </c>
      <c r="AO587" s="33">
        <f>AM587</f>
        <v>250</v>
      </c>
      <c r="AP587" s="31" t="s">
        <v>291</v>
      </c>
      <c r="AR587" s="32" t="s">
        <v>142</v>
      </c>
      <c r="AS587" s="34">
        <f>AS592+AS596+AS600</f>
        <v>8.7959183999999997</v>
      </c>
    </row>
    <row r="588" spans="36:45">
      <c r="AJ588" s="31" t="s">
        <v>292</v>
      </c>
      <c r="AK588" s="31" t="s">
        <v>293</v>
      </c>
      <c r="AO588" s="32" t="s">
        <v>127</v>
      </c>
      <c r="AP588" s="32" t="s">
        <v>294</v>
      </c>
      <c r="AQ588" s="32" t="s">
        <v>295</v>
      </c>
      <c r="AR588" s="32" t="s">
        <v>296</v>
      </c>
      <c r="AS588" s="32" t="s">
        <v>297</v>
      </c>
    </row>
    <row r="589" spans="36:45">
      <c r="AK589" s="35" t="s">
        <v>298</v>
      </c>
    </row>
    <row r="590" spans="36:45">
      <c r="AK590" t="s">
        <v>299</v>
      </c>
      <c r="AO590" s="8" t="s">
        <v>300</v>
      </c>
      <c r="AP590" s="9">
        <v>1</v>
      </c>
      <c r="AQ590" s="10">
        <f>AP590*8/$AM$587</f>
        <v>3.2000000000000001E-2</v>
      </c>
      <c r="AR590" s="12">
        <v>28.94</v>
      </c>
      <c r="AS590" s="12">
        <f>AQ590*AR590</f>
        <v>0.92608000000000001</v>
      </c>
    </row>
    <row r="591" spans="36:45">
      <c r="AK591" t="s">
        <v>685</v>
      </c>
      <c r="AO591" s="8" t="s">
        <v>300</v>
      </c>
      <c r="AP591" s="9">
        <v>1</v>
      </c>
      <c r="AQ591" s="10">
        <f>AP591*8/$AM$587</f>
        <v>3.2000000000000001E-2</v>
      </c>
      <c r="AR591" s="12">
        <v>23.6</v>
      </c>
      <c r="AS591" s="12">
        <f>AQ591*AR591</f>
        <v>0.75520000000000009</v>
      </c>
    </row>
    <row r="592" spans="36:45">
      <c r="AO592" s="8"/>
      <c r="AP592" s="9"/>
      <c r="AS592" s="34">
        <f>SUM(AS590:AS591)</f>
        <v>1.6812800000000001</v>
      </c>
    </row>
    <row r="593" spans="36:45">
      <c r="AK593" s="35" t="s">
        <v>303</v>
      </c>
      <c r="AO593" s="8"/>
      <c r="AP593" s="9"/>
      <c r="AQ593" s="18"/>
    </row>
    <row r="594" spans="36:45">
      <c r="AK594" t="s">
        <v>304</v>
      </c>
      <c r="AO594" s="8" t="s">
        <v>305</v>
      </c>
      <c r="AP594" s="9"/>
      <c r="AQ594" s="18">
        <v>0.03</v>
      </c>
      <c r="AR594" s="12">
        <v>2.64</v>
      </c>
      <c r="AS594" s="12">
        <f>AQ594*AR594</f>
        <v>7.9200000000000007E-2</v>
      </c>
    </row>
    <row r="595" spans="36:45">
      <c r="AK595" t="s">
        <v>686</v>
      </c>
      <c r="AO595" s="8" t="s">
        <v>305</v>
      </c>
      <c r="AP595" s="9"/>
      <c r="AQ595" s="18">
        <v>1.05</v>
      </c>
      <c r="AR595" s="12">
        <v>6.5</v>
      </c>
      <c r="AS595" s="12">
        <f>AQ595*AR595</f>
        <v>6.8250000000000002</v>
      </c>
    </row>
    <row r="596" spans="36:45">
      <c r="AO596" s="8"/>
      <c r="AP596" s="9"/>
      <c r="AS596" s="34">
        <f>SUM(AS594:AS595)</f>
        <v>6.9042000000000003</v>
      </c>
    </row>
    <row r="597" spans="36:45">
      <c r="AK597" s="35" t="s">
        <v>327</v>
      </c>
      <c r="AO597" s="8"/>
      <c r="AP597" s="9"/>
    </row>
    <row r="598" spans="36:45">
      <c r="AK598" t="s">
        <v>319</v>
      </c>
      <c r="AO598" s="8" t="s">
        <v>320</v>
      </c>
      <c r="AQ598" s="10">
        <v>3</v>
      </c>
      <c r="AR598" s="12">
        <f>AS592</f>
        <v>1.6812800000000001</v>
      </c>
      <c r="AS598" s="12">
        <f>AQ598%*AR598</f>
        <v>5.0438400000000001E-2</v>
      </c>
    </row>
    <row r="599" spans="36:45">
      <c r="AK599" t="s">
        <v>687</v>
      </c>
      <c r="AO599" s="8" t="s">
        <v>300</v>
      </c>
      <c r="AP599" s="9">
        <v>1</v>
      </c>
      <c r="AQ599" s="10">
        <f>AP599*8/$AM$587</f>
        <v>3.2000000000000001E-2</v>
      </c>
      <c r="AR599" s="12">
        <v>5</v>
      </c>
      <c r="AS599" s="12">
        <f>AQ599*AR599</f>
        <v>0.16</v>
      </c>
    </row>
    <row r="600" spans="36:45">
      <c r="AJ600" s="14"/>
      <c r="AK600" s="14"/>
      <c r="AL600" s="14"/>
      <c r="AM600" s="14"/>
      <c r="AN600" s="14"/>
      <c r="AO600" s="14"/>
      <c r="AP600" s="14"/>
      <c r="AQ600" s="14"/>
      <c r="AR600" s="14"/>
      <c r="AS600" s="36">
        <f>SUM(AS598:AS599)</f>
        <v>0.2104384</v>
      </c>
    </row>
    <row r="601" spans="36:45">
      <c r="AS601" s="34"/>
    </row>
    <row r="602" spans="36:45">
      <c r="AJ602" s="31" t="s">
        <v>286</v>
      </c>
      <c r="AK602" s="31"/>
      <c r="AL602" s="31" t="s">
        <v>553</v>
      </c>
      <c r="AM602" s="31"/>
    </row>
    <row r="603" spans="36:45">
      <c r="AJ603" s="31" t="s">
        <v>287</v>
      </c>
      <c r="AK603" s="31" t="s">
        <v>288</v>
      </c>
      <c r="AL603" s="32" t="s">
        <v>289</v>
      </c>
      <c r="AM603" s="33">
        <v>18</v>
      </c>
      <c r="AN603" s="32" t="s">
        <v>290</v>
      </c>
      <c r="AO603" s="33">
        <f>AM603</f>
        <v>18</v>
      </c>
      <c r="AP603" s="31" t="s">
        <v>291</v>
      </c>
      <c r="AR603" s="32" t="s">
        <v>142</v>
      </c>
      <c r="AS603" s="34">
        <f>AS608+AS613+AS616</f>
        <v>79.016844444444445</v>
      </c>
    </row>
    <row r="604" spans="36:45">
      <c r="AJ604" s="31" t="s">
        <v>292</v>
      </c>
      <c r="AK604" s="31" t="s">
        <v>293</v>
      </c>
      <c r="AO604" s="32" t="s">
        <v>127</v>
      </c>
      <c r="AP604" s="32" t="s">
        <v>294</v>
      </c>
      <c r="AQ604" s="32" t="s">
        <v>295</v>
      </c>
      <c r="AR604" s="32" t="s">
        <v>296</v>
      </c>
      <c r="AS604" s="32" t="s">
        <v>297</v>
      </c>
    </row>
    <row r="605" spans="36:45">
      <c r="AK605" s="35" t="s">
        <v>298</v>
      </c>
    </row>
    <row r="606" spans="36:45">
      <c r="AK606" t="s">
        <v>299</v>
      </c>
      <c r="AO606" s="8" t="s">
        <v>300</v>
      </c>
      <c r="AP606" s="9">
        <v>2</v>
      </c>
      <c r="AQ606" s="10">
        <f>AP606*8/$AM$603</f>
        <v>0.88888888888888884</v>
      </c>
      <c r="AR606" s="12">
        <v>28.94</v>
      </c>
      <c r="AS606" s="12">
        <f>AQ606*AR606</f>
        <v>25.724444444444444</v>
      </c>
    </row>
    <row r="607" spans="36:45">
      <c r="AK607" t="s">
        <v>302</v>
      </c>
      <c r="AO607" s="8" t="s">
        <v>300</v>
      </c>
      <c r="AP607" s="9">
        <v>2</v>
      </c>
      <c r="AQ607" s="10">
        <f>AP607*8/$AM$603</f>
        <v>0.88888888888888884</v>
      </c>
      <c r="AR607" s="12">
        <v>21.36</v>
      </c>
      <c r="AS607" s="12">
        <f>AQ607*AR607</f>
        <v>18.986666666666665</v>
      </c>
    </row>
    <row r="608" spans="36:45">
      <c r="AO608" s="8"/>
      <c r="AP608" s="9"/>
      <c r="AQ608" s="10"/>
      <c r="AR608" s="12"/>
      <c r="AS608" s="34">
        <f>SUM(AS606:AS607)</f>
        <v>44.711111111111109</v>
      </c>
    </row>
    <row r="609" spans="36:45">
      <c r="AK609" s="35" t="s">
        <v>662</v>
      </c>
      <c r="AO609" s="8"/>
      <c r="AP609" s="9"/>
      <c r="AQ609" s="10"/>
      <c r="AS609" s="12"/>
    </row>
    <row r="610" spans="36:45">
      <c r="AK610" t="s">
        <v>695</v>
      </c>
      <c r="AO610" s="8" t="s">
        <v>305</v>
      </c>
      <c r="AQ610" s="10">
        <v>0.1</v>
      </c>
      <c r="AR610" s="12">
        <v>2.64</v>
      </c>
      <c r="AS610" s="12">
        <f>AQ610*AR610</f>
        <v>0.26400000000000001</v>
      </c>
    </row>
    <row r="611" spans="36:45">
      <c r="AK611" t="s">
        <v>310</v>
      </c>
      <c r="AO611" s="8" t="s">
        <v>305</v>
      </c>
      <c r="AQ611" s="10">
        <v>0.24</v>
      </c>
      <c r="AR611" s="12">
        <v>5.51</v>
      </c>
      <c r="AS611" s="12">
        <f>AQ611*AR611</f>
        <v>1.3223999999999998</v>
      </c>
    </row>
    <row r="612" spans="36:45">
      <c r="AK612" t="s">
        <v>677</v>
      </c>
      <c r="AO612" s="8" t="s">
        <v>314</v>
      </c>
      <c r="AQ612" s="10">
        <v>5.41</v>
      </c>
      <c r="AR612" s="12">
        <v>5.8</v>
      </c>
      <c r="AS612" s="12">
        <f>AQ612*AR612</f>
        <v>31.378</v>
      </c>
    </row>
    <row r="613" spans="36:45">
      <c r="AO613" s="8"/>
      <c r="AQ613" s="10"/>
      <c r="AR613" s="12"/>
      <c r="AS613" s="34">
        <f>SUM(AS610:AS612)</f>
        <v>32.964399999999998</v>
      </c>
    </row>
    <row r="614" spans="36:45">
      <c r="AK614" s="35" t="s">
        <v>318</v>
      </c>
    </row>
    <row r="615" spans="36:45">
      <c r="AK615" t="s">
        <v>319</v>
      </c>
      <c r="AO615" s="8" t="s">
        <v>320</v>
      </c>
      <c r="AQ615" s="10">
        <v>3</v>
      </c>
      <c r="AR615" s="12">
        <f>AS608</f>
        <v>44.711111111111109</v>
      </c>
      <c r="AS615" s="12">
        <f>AQ615%*AR615</f>
        <v>1.3413333333333333</v>
      </c>
    </row>
    <row r="616" spans="36:45">
      <c r="AJ616" s="14"/>
      <c r="AK616" s="14"/>
      <c r="AL616" s="14"/>
      <c r="AM616" s="14"/>
      <c r="AN616" s="14"/>
      <c r="AO616" s="14"/>
      <c r="AP616" s="14"/>
      <c r="AQ616" s="14"/>
      <c r="AR616" s="14"/>
      <c r="AS616" s="36">
        <f>SUM(AS615)</f>
        <v>1.3413333333333333</v>
      </c>
    </row>
    <row r="617" spans="36:45">
      <c r="AS617" s="34"/>
    </row>
    <row r="618" spans="36:45">
      <c r="AJ618" s="31" t="s">
        <v>286</v>
      </c>
      <c r="AK618" s="31"/>
      <c r="AL618" s="31" t="s">
        <v>551</v>
      </c>
      <c r="AM618" s="31"/>
    </row>
    <row r="619" spans="36:45">
      <c r="AJ619" s="31" t="s">
        <v>287</v>
      </c>
      <c r="AK619" s="31" t="s">
        <v>425</v>
      </c>
      <c r="AL619" s="32" t="s">
        <v>289</v>
      </c>
      <c r="AM619" s="33">
        <v>20</v>
      </c>
      <c r="AN619" s="32" t="s">
        <v>290</v>
      </c>
      <c r="AO619" s="33">
        <f>AM619</f>
        <v>20</v>
      </c>
      <c r="AP619" s="31" t="s">
        <v>291</v>
      </c>
      <c r="AR619" s="32" t="s">
        <v>212</v>
      </c>
      <c r="AS619" s="34">
        <f>AS625+AS632+AS638</f>
        <v>419.77836000000002</v>
      </c>
    </row>
    <row r="620" spans="36:45">
      <c r="AJ620" s="31" t="s">
        <v>292</v>
      </c>
      <c r="AK620" s="31" t="s">
        <v>293</v>
      </c>
      <c r="AO620" s="32" t="s">
        <v>127</v>
      </c>
      <c r="AP620" s="32" t="s">
        <v>294</v>
      </c>
      <c r="AQ620" s="32" t="s">
        <v>295</v>
      </c>
      <c r="AR620" s="32" t="s">
        <v>296</v>
      </c>
      <c r="AS620" s="32" t="s">
        <v>297</v>
      </c>
    </row>
    <row r="621" spans="36:45">
      <c r="AK621" s="35" t="s">
        <v>298</v>
      </c>
    </row>
    <row r="622" spans="36:45">
      <c r="AK622" t="s">
        <v>299</v>
      </c>
      <c r="AO622" s="8" t="s">
        <v>300</v>
      </c>
      <c r="AP622" s="9">
        <v>2</v>
      </c>
      <c r="AQ622" s="10">
        <f>AP622*8/$AM$619</f>
        <v>0.8</v>
      </c>
      <c r="AR622" s="12">
        <v>28.94</v>
      </c>
      <c r="AS622" s="12">
        <f>AQ622*AR622</f>
        <v>23.152000000000001</v>
      </c>
    </row>
    <row r="623" spans="36:45">
      <c r="AK623" t="s">
        <v>301</v>
      </c>
      <c r="AO623" s="8" t="s">
        <v>300</v>
      </c>
      <c r="AP623" s="9">
        <v>1</v>
      </c>
      <c r="AQ623" s="10">
        <f>AP623*8/$AM$619</f>
        <v>0.4</v>
      </c>
      <c r="AR623" s="12">
        <v>23.6</v>
      </c>
      <c r="AS623" s="12">
        <f>AQ623*AR623</f>
        <v>9.4400000000000013</v>
      </c>
    </row>
    <row r="624" spans="36:45">
      <c r="AK624" t="s">
        <v>302</v>
      </c>
      <c r="AO624" s="8" t="s">
        <v>300</v>
      </c>
      <c r="AP624" s="9">
        <v>8</v>
      </c>
      <c r="AQ624" s="10">
        <f>AP624*8/$AM$619</f>
        <v>3.2</v>
      </c>
      <c r="AR624" s="12">
        <v>21.36</v>
      </c>
      <c r="AS624" s="12">
        <f>AQ624*AR624</f>
        <v>68.352000000000004</v>
      </c>
    </row>
    <row r="625" spans="36:45">
      <c r="AO625" s="8"/>
      <c r="AP625" s="9"/>
      <c r="AQ625" s="10"/>
      <c r="AS625" s="34">
        <f>SUM(AS622:AS624)</f>
        <v>100.944</v>
      </c>
    </row>
    <row r="626" spans="36:45">
      <c r="AK626" s="35" t="s">
        <v>662</v>
      </c>
      <c r="AO626" s="8"/>
      <c r="AP626" s="9"/>
      <c r="AQ626" s="10"/>
      <c r="AS626" s="12"/>
    </row>
    <row r="627" spans="36:45">
      <c r="AK627" t="s">
        <v>680</v>
      </c>
      <c r="AO627" s="8" t="s">
        <v>212</v>
      </c>
      <c r="AQ627" s="10">
        <v>0.53</v>
      </c>
      <c r="AR627" s="12">
        <v>55.08</v>
      </c>
      <c r="AS627" s="12">
        <f>AQ627*AR627</f>
        <v>29.192399999999999</v>
      </c>
    </row>
    <row r="628" spans="36:45">
      <c r="AK628" t="s">
        <v>681</v>
      </c>
      <c r="AO628" s="8" t="s">
        <v>212</v>
      </c>
      <c r="AQ628" s="10">
        <v>0.52</v>
      </c>
      <c r="AR628" s="12">
        <v>47</v>
      </c>
      <c r="AS628" s="12">
        <f>AQ628*AR628</f>
        <v>24.44</v>
      </c>
    </row>
    <row r="629" spans="36:45">
      <c r="AK629" t="s">
        <v>315</v>
      </c>
      <c r="AO629" s="8" t="s">
        <v>316</v>
      </c>
      <c r="AQ629" s="10">
        <v>9.73</v>
      </c>
      <c r="AR629" s="12">
        <v>24.52</v>
      </c>
      <c r="AS629" s="12">
        <f>AQ629*AR629</f>
        <v>238.5796</v>
      </c>
    </row>
    <row r="630" spans="36:45">
      <c r="AK630" t="s">
        <v>664</v>
      </c>
      <c r="AO630" s="8" t="s">
        <v>212</v>
      </c>
      <c r="AQ630" s="10">
        <v>0.186</v>
      </c>
      <c r="AR630">
        <v>6.14</v>
      </c>
      <c r="AS630" s="12">
        <f>AQ630*AR630</f>
        <v>1.1420399999999999</v>
      </c>
    </row>
    <row r="631" spans="36:45">
      <c r="AK631" t="s">
        <v>673</v>
      </c>
      <c r="AO631" s="8" t="s">
        <v>447</v>
      </c>
      <c r="AQ631" s="10">
        <v>0.2</v>
      </c>
      <c r="AR631">
        <v>13.93</v>
      </c>
      <c r="AS631" s="12">
        <f>AQ631*AR631</f>
        <v>2.786</v>
      </c>
    </row>
    <row r="632" spans="36:45">
      <c r="AO632" s="8"/>
      <c r="AQ632" s="10"/>
      <c r="AR632" s="12"/>
      <c r="AS632" s="34">
        <f>SUM(AS627:AS631)</f>
        <v>296.14004</v>
      </c>
    </row>
    <row r="633" spans="36:45">
      <c r="AK633" s="35" t="s">
        <v>318</v>
      </c>
    </row>
    <row r="634" spans="36:45">
      <c r="AK634" t="s">
        <v>319</v>
      </c>
      <c r="AO634" s="8" t="s">
        <v>320</v>
      </c>
      <c r="AQ634" s="10">
        <v>3</v>
      </c>
      <c r="AR634" s="12">
        <f>AS625</f>
        <v>100.944</v>
      </c>
      <c r="AS634" s="12">
        <f>AQ634%*AR634</f>
        <v>3.0283199999999999</v>
      </c>
    </row>
    <row r="635" spans="36:45">
      <c r="AK635" t="s">
        <v>675</v>
      </c>
      <c r="AO635" s="8" t="s">
        <v>347</v>
      </c>
      <c r="AP635" s="9">
        <v>1</v>
      </c>
      <c r="AQ635" s="10">
        <f>AP635*8/$AM$619</f>
        <v>0.4</v>
      </c>
      <c r="AR635" s="12">
        <v>25.63</v>
      </c>
      <c r="AS635" s="12">
        <f>AQ635*AR635</f>
        <v>10.252000000000001</v>
      </c>
    </row>
    <row r="636" spans="36:45">
      <c r="AK636" t="s">
        <v>697</v>
      </c>
      <c r="AO636" s="8" t="s">
        <v>347</v>
      </c>
      <c r="AP636" s="9">
        <v>1</v>
      </c>
      <c r="AQ636" s="10">
        <f>AP636*8/$AM$619</f>
        <v>0.4</v>
      </c>
      <c r="AR636" s="12">
        <v>20</v>
      </c>
      <c r="AS636" s="12">
        <f>AQ636*AR636</f>
        <v>8</v>
      </c>
    </row>
    <row r="637" spans="36:45">
      <c r="AK637" t="s">
        <v>683</v>
      </c>
      <c r="AO637" s="8" t="s">
        <v>347</v>
      </c>
      <c r="AP637" s="9">
        <v>0.5</v>
      </c>
      <c r="AQ637" s="10">
        <f>AP637*8/$AM$619</f>
        <v>0.2</v>
      </c>
      <c r="AR637">
        <v>7.07</v>
      </c>
      <c r="AS637" s="12">
        <f>AQ637*AR637</f>
        <v>1.4140000000000001</v>
      </c>
    </row>
    <row r="638" spans="36:45">
      <c r="AJ638" s="14"/>
      <c r="AK638" s="14"/>
      <c r="AL638" s="14"/>
      <c r="AM638" s="14"/>
      <c r="AN638" s="14"/>
      <c r="AO638" s="14"/>
      <c r="AP638" s="14"/>
      <c r="AQ638" s="14"/>
      <c r="AR638" s="14"/>
      <c r="AS638" s="36">
        <f>SUM(AS634:AS637)</f>
        <v>22.694320000000001</v>
      </c>
    </row>
    <row r="639" spans="36:45">
      <c r="AO639" s="8"/>
      <c r="AQ639" s="10"/>
      <c r="AS639" s="12"/>
    </row>
    <row r="640" spans="36:45">
      <c r="AJ640" s="31" t="s">
        <v>286</v>
      </c>
      <c r="AK640" s="31"/>
      <c r="AL640" s="31" t="s">
        <v>698</v>
      </c>
      <c r="AM640" s="31"/>
    </row>
    <row r="641" spans="36:45">
      <c r="AJ641" s="31" t="s">
        <v>287</v>
      </c>
      <c r="AK641" s="31" t="s">
        <v>684</v>
      </c>
      <c r="AL641" s="32" t="s">
        <v>289</v>
      </c>
      <c r="AM641" s="33">
        <v>250</v>
      </c>
      <c r="AN641" s="32" t="s">
        <v>290</v>
      </c>
      <c r="AO641" s="33">
        <f>AM641</f>
        <v>250</v>
      </c>
      <c r="AP641" s="31" t="s">
        <v>291</v>
      </c>
      <c r="AR641" s="32" t="s">
        <v>305</v>
      </c>
      <c r="AS641" s="34">
        <f>AS646+AS650+AS654</f>
        <v>8.7959183999999997</v>
      </c>
    </row>
    <row r="642" spans="36:45">
      <c r="AJ642" s="31" t="s">
        <v>292</v>
      </c>
      <c r="AK642" s="31" t="s">
        <v>293</v>
      </c>
      <c r="AO642" s="32" t="s">
        <v>127</v>
      </c>
      <c r="AP642" s="32" t="s">
        <v>294</v>
      </c>
      <c r="AQ642" s="32" t="s">
        <v>295</v>
      </c>
      <c r="AR642" s="32" t="s">
        <v>296</v>
      </c>
      <c r="AS642" s="32" t="s">
        <v>297</v>
      </c>
    </row>
    <row r="643" spans="36:45">
      <c r="AK643" s="35" t="s">
        <v>298</v>
      </c>
    </row>
    <row r="644" spans="36:45">
      <c r="AK644" t="s">
        <v>299</v>
      </c>
      <c r="AO644" s="8" t="s">
        <v>300</v>
      </c>
      <c r="AP644" s="9">
        <v>1</v>
      </c>
      <c r="AQ644" s="10">
        <f>AP644*8/$AM$641</f>
        <v>3.2000000000000001E-2</v>
      </c>
      <c r="AR644" s="12">
        <v>28.94</v>
      </c>
      <c r="AS644" s="12">
        <f>AQ644*AR644</f>
        <v>0.92608000000000001</v>
      </c>
    </row>
    <row r="645" spans="36:45">
      <c r="AK645" t="s">
        <v>685</v>
      </c>
      <c r="AO645" s="8" t="s">
        <v>300</v>
      </c>
      <c r="AP645" s="9">
        <v>1</v>
      </c>
      <c r="AQ645" s="10">
        <f>AP645*8/$AM$641</f>
        <v>3.2000000000000001E-2</v>
      </c>
      <c r="AR645" s="12">
        <v>23.6</v>
      </c>
      <c r="AS645" s="12">
        <f>AQ645*AR645</f>
        <v>0.75520000000000009</v>
      </c>
    </row>
    <row r="646" spans="36:45">
      <c r="AO646" s="8"/>
      <c r="AP646" s="9"/>
      <c r="AS646" s="34">
        <f>SUM(AS644:AS645)</f>
        <v>1.6812800000000001</v>
      </c>
    </row>
    <row r="647" spans="36:45">
      <c r="AK647" s="35" t="s">
        <v>303</v>
      </c>
      <c r="AO647" s="8"/>
      <c r="AP647" s="9"/>
      <c r="AQ647" s="18"/>
    </row>
    <row r="648" spans="36:45">
      <c r="AK648" t="s">
        <v>304</v>
      </c>
      <c r="AO648" s="8" t="s">
        <v>305</v>
      </c>
      <c r="AP648" s="9"/>
      <c r="AQ648" s="18">
        <v>0.03</v>
      </c>
      <c r="AR648" s="12">
        <v>2.64</v>
      </c>
      <c r="AS648" s="12">
        <f>AQ648*AR648</f>
        <v>7.9200000000000007E-2</v>
      </c>
    </row>
    <row r="649" spans="36:45">
      <c r="AK649" t="s">
        <v>686</v>
      </c>
      <c r="AO649" s="8" t="s">
        <v>305</v>
      </c>
      <c r="AP649" s="9"/>
      <c r="AQ649" s="18">
        <v>1.05</v>
      </c>
      <c r="AR649" s="12">
        <v>6.5</v>
      </c>
      <c r="AS649" s="12">
        <f>AQ649*AR649</f>
        <v>6.8250000000000002</v>
      </c>
    </row>
    <row r="650" spans="36:45">
      <c r="AO650" s="8"/>
      <c r="AP650" s="9"/>
      <c r="AS650" s="34">
        <f>SUM(AS648:AS649)</f>
        <v>6.9042000000000003</v>
      </c>
    </row>
    <row r="651" spans="36:45">
      <c r="AK651" s="35" t="s">
        <v>327</v>
      </c>
      <c r="AO651" s="8"/>
      <c r="AP651" s="9"/>
    </row>
    <row r="652" spans="36:45">
      <c r="AK652" t="s">
        <v>319</v>
      </c>
      <c r="AO652" s="8" t="s">
        <v>320</v>
      </c>
      <c r="AQ652" s="10">
        <v>3</v>
      </c>
      <c r="AR652" s="12">
        <f>AS646</f>
        <v>1.6812800000000001</v>
      </c>
      <c r="AS652" s="12">
        <f>AQ652%*AR652</f>
        <v>5.0438400000000001E-2</v>
      </c>
    </row>
    <row r="653" spans="36:45">
      <c r="AK653" t="s">
        <v>687</v>
      </c>
      <c r="AO653" s="8" t="s">
        <v>300</v>
      </c>
      <c r="AP653" s="9">
        <v>1</v>
      </c>
      <c r="AQ653" s="10">
        <f>AP653*8/$AM$641</f>
        <v>3.2000000000000001E-2</v>
      </c>
      <c r="AR653" s="12">
        <v>5</v>
      </c>
      <c r="AS653" s="12">
        <f>AQ653*AR653</f>
        <v>0.16</v>
      </c>
    </row>
    <row r="654" spans="36:45">
      <c r="AJ654" s="14"/>
      <c r="AK654" s="14"/>
      <c r="AL654" s="14"/>
      <c r="AM654" s="14"/>
      <c r="AN654" s="14"/>
      <c r="AO654" s="14"/>
      <c r="AP654" s="14"/>
      <c r="AQ654" s="14"/>
      <c r="AR654" s="14"/>
      <c r="AS654" s="36">
        <f>SUM(AS652:AS653)</f>
        <v>0.2104384</v>
      </c>
    </row>
    <row r="655" spans="36:45">
      <c r="AO655" s="8"/>
      <c r="AQ655" s="10"/>
      <c r="AS655" s="12"/>
    </row>
    <row r="656" spans="36:45">
      <c r="AO656" s="8"/>
      <c r="AQ656" s="10"/>
      <c r="AS656" s="12"/>
    </row>
    <row r="657" spans="24:45">
      <c r="AO657" s="8"/>
      <c r="AQ657" s="10"/>
      <c r="AS657" s="12"/>
    </row>
    <row r="658" spans="24:45">
      <c r="X658" s="2" t="s">
        <v>286</v>
      </c>
      <c r="Y658" s="2"/>
      <c r="Z658" s="2" t="s">
        <v>971</v>
      </c>
      <c r="AA658" s="2"/>
      <c r="AO658" s="8"/>
      <c r="AQ658" s="10"/>
      <c r="AS658" s="12"/>
    </row>
    <row r="659" spans="24:45">
      <c r="X659" s="2" t="s">
        <v>287</v>
      </c>
      <c r="Y659" s="2" t="s">
        <v>323</v>
      </c>
      <c r="Z659" s="4" t="s">
        <v>289</v>
      </c>
      <c r="AA659" s="5">
        <v>1</v>
      </c>
      <c r="AB659" s="4" t="s">
        <v>290</v>
      </c>
      <c r="AC659" s="5">
        <f>AA659</f>
        <v>1</v>
      </c>
      <c r="AD659" s="2" t="s">
        <v>291</v>
      </c>
      <c r="AF659" s="4" t="s">
        <v>153</v>
      </c>
      <c r="AG659" s="6">
        <f>AG663</f>
        <v>110.42</v>
      </c>
      <c r="AO659" s="8"/>
      <c r="AQ659" s="10"/>
      <c r="AS659" s="12"/>
    </row>
    <row r="660" spans="24:45">
      <c r="X660" s="2" t="s">
        <v>292</v>
      </c>
      <c r="Y660" s="2" t="s">
        <v>293</v>
      </c>
      <c r="AC660" s="4" t="s">
        <v>127</v>
      </c>
      <c r="AD660" s="4" t="s">
        <v>294</v>
      </c>
      <c r="AE660" s="4" t="s">
        <v>295</v>
      </c>
      <c r="AF660" s="4" t="s">
        <v>296</v>
      </c>
      <c r="AG660" s="4" t="s">
        <v>297</v>
      </c>
      <c r="AO660" s="8"/>
      <c r="AQ660" s="10"/>
      <c r="AS660" s="12"/>
    </row>
    <row r="661" spans="24:45">
      <c r="Y661" s="7" t="s">
        <v>303</v>
      </c>
      <c r="AO661" s="8"/>
      <c r="AQ661" s="10"/>
      <c r="AS661" s="12"/>
    </row>
    <row r="662" spans="24:45">
      <c r="Y662" t="s">
        <v>971</v>
      </c>
      <c r="AC662" s="8" t="s">
        <v>153</v>
      </c>
      <c r="AE662">
        <v>1</v>
      </c>
      <c r="AF662" s="12">
        <v>110.42</v>
      </c>
      <c r="AG662" s="12">
        <f>AE662*AF662</f>
        <v>110.42</v>
      </c>
      <c r="AO662" s="8"/>
      <c r="AQ662" s="10"/>
      <c r="AS662" s="12"/>
    </row>
    <row r="663" spans="24:45">
      <c r="X663" s="14"/>
      <c r="Y663" s="14"/>
      <c r="Z663" s="14"/>
      <c r="AA663" s="14"/>
      <c r="AB663" s="14"/>
      <c r="AC663" s="14"/>
      <c r="AD663" s="14"/>
      <c r="AE663" s="14"/>
      <c r="AF663" s="15"/>
      <c r="AG663" s="16">
        <f>SUM(AG662)</f>
        <v>110.42</v>
      </c>
      <c r="AO663" s="8"/>
      <c r="AQ663" s="10"/>
      <c r="AS663" s="12"/>
    </row>
    <row r="664" spans="24:45">
      <c r="AO664" s="8"/>
      <c r="AQ664" s="10"/>
      <c r="AS664" s="12"/>
    </row>
    <row r="665" spans="24:45">
      <c r="X665" s="2" t="s">
        <v>1344</v>
      </c>
      <c r="Y665" s="2"/>
      <c r="Z665" s="2" t="s">
        <v>656</v>
      </c>
      <c r="AA665" s="2"/>
      <c r="AB665" s="2"/>
      <c r="AC665" s="2"/>
      <c r="AD665" s="2"/>
      <c r="AE665" s="2"/>
      <c r="AF665" s="2"/>
      <c r="AO665" s="8"/>
      <c r="AQ665" s="10"/>
      <c r="AS665" s="12"/>
    </row>
    <row r="666" spans="24:45">
      <c r="X666" s="2" t="s">
        <v>287</v>
      </c>
      <c r="Y666" s="2" t="s">
        <v>323</v>
      </c>
      <c r="Z666" s="4" t="s">
        <v>289</v>
      </c>
      <c r="AA666" s="5">
        <v>100</v>
      </c>
      <c r="AB666" s="4" t="s">
        <v>290</v>
      </c>
      <c r="AC666" s="5">
        <f>AA666</f>
        <v>100</v>
      </c>
      <c r="AD666" s="2" t="s">
        <v>291</v>
      </c>
      <c r="AF666" s="4" t="s">
        <v>153</v>
      </c>
      <c r="AG666" s="6">
        <f>AG671+AG675+AG678</f>
        <v>18.857006400000003</v>
      </c>
      <c r="AO666" s="8"/>
      <c r="AQ666" s="10"/>
      <c r="AS666" s="12"/>
    </row>
    <row r="667" spans="24:45">
      <c r="X667" s="2" t="s">
        <v>292</v>
      </c>
      <c r="Y667" s="2" t="s">
        <v>293</v>
      </c>
      <c r="AC667" s="4" t="s">
        <v>127</v>
      </c>
      <c r="AD667" s="4" t="s">
        <v>294</v>
      </c>
      <c r="AE667" s="4" t="s">
        <v>295</v>
      </c>
      <c r="AF667" s="4" t="s">
        <v>296</v>
      </c>
      <c r="AG667" s="4" t="s">
        <v>297</v>
      </c>
      <c r="AO667" s="8"/>
      <c r="AQ667" s="10"/>
      <c r="AS667" s="12"/>
    </row>
    <row r="668" spans="24:45">
      <c r="Y668" s="7" t="s">
        <v>298</v>
      </c>
      <c r="AO668" s="8"/>
      <c r="AQ668" s="10"/>
      <c r="AS668" s="12"/>
    </row>
    <row r="669" spans="24:45">
      <c r="Y669" t="s">
        <v>659</v>
      </c>
      <c r="AC669" s="8" t="s">
        <v>300</v>
      </c>
      <c r="AD669" s="9">
        <v>0.2</v>
      </c>
      <c r="AE669" s="10">
        <f>AD669*8/$AA$666</f>
        <v>1.6E-2</v>
      </c>
      <c r="AF669" s="12">
        <v>34.729999999999997</v>
      </c>
      <c r="AG669" s="12">
        <f>AE669*AF669</f>
        <v>0.55567999999999995</v>
      </c>
      <c r="AO669" s="8"/>
      <c r="AQ669" s="10"/>
      <c r="AS669" s="12"/>
    </row>
    <row r="670" spans="24:45">
      <c r="Y670" t="s">
        <v>299</v>
      </c>
      <c r="AC670" s="8" t="s">
        <v>300</v>
      </c>
      <c r="AD670" s="9">
        <v>1</v>
      </c>
      <c r="AE670" s="10">
        <f>AD670*8/$AA$666</f>
        <v>0.08</v>
      </c>
      <c r="AF670" s="12">
        <v>28.94</v>
      </c>
      <c r="AG670" s="12">
        <f>AE670*AF670</f>
        <v>2.3152000000000004</v>
      </c>
      <c r="AO670" s="8"/>
      <c r="AQ670" s="10"/>
      <c r="AS670" s="12"/>
    </row>
    <row r="671" spans="24:45">
      <c r="AC671" s="8"/>
      <c r="AD671" s="9"/>
      <c r="AE671" s="10"/>
      <c r="AF671" s="12"/>
      <c r="AG671" s="6">
        <f>SUM(AG669:AG670)</f>
        <v>2.8708800000000005</v>
      </c>
      <c r="AO671" s="8"/>
      <c r="AQ671" s="10"/>
      <c r="AS671" s="12"/>
    </row>
    <row r="672" spans="24:45">
      <c r="Y672" s="7" t="s">
        <v>303</v>
      </c>
      <c r="AC672" s="8"/>
      <c r="AO672" s="8"/>
      <c r="AQ672" s="10"/>
      <c r="AS672" s="12"/>
    </row>
    <row r="673" spans="24:45">
      <c r="Y673" t="s">
        <v>736</v>
      </c>
      <c r="AC673" s="8" t="s">
        <v>142</v>
      </c>
      <c r="AE673" s="10">
        <v>0.05</v>
      </c>
      <c r="AF673" s="12">
        <v>18</v>
      </c>
      <c r="AG673" s="12">
        <f>AE673*AF673</f>
        <v>0.9</v>
      </c>
      <c r="AO673" s="8"/>
      <c r="AQ673" s="10"/>
      <c r="AS673" s="12"/>
    </row>
    <row r="674" spans="24:45">
      <c r="Y674" t="s">
        <v>737</v>
      </c>
      <c r="AC674" s="8" t="s">
        <v>447</v>
      </c>
      <c r="AE674" s="10">
        <v>0.1</v>
      </c>
      <c r="AF674" s="12">
        <v>150</v>
      </c>
      <c r="AG674" s="12">
        <f>AE674*AF674</f>
        <v>15</v>
      </c>
      <c r="AO674" s="8"/>
      <c r="AQ674" s="10"/>
      <c r="AS674" s="12"/>
    </row>
    <row r="675" spans="24:45">
      <c r="AG675" s="6">
        <f>SUM(AG673:AG674)</f>
        <v>15.9</v>
      </c>
      <c r="AO675" s="8"/>
      <c r="AQ675" s="10"/>
      <c r="AS675" s="12"/>
    </row>
    <row r="676" spans="24:45">
      <c r="Y676" s="7" t="s">
        <v>327</v>
      </c>
      <c r="AO676" s="8"/>
      <c r="AQ676" s="10"/>
      <c r="AS676" s="12"/>
    </row>
    <row r="677" spans="24:45">
      <c r="Y677" t="s">
        <v>319</v>
      </c>
      <c r="AC677" s="8" t="s">
        <v>320</v>
      </c>
      <c r="AE677" s="10">
        <v>3</v>
      </c>
      <c r="AF677" s="12">
        <f>AG671</f>
        <v>2.8708800000000005</v>
      </c>
      <c r="AG677" s="12">
        <f>AE677%*AF677</f>
        <v>8.612640000000002E-2</v>
      </c>
      <c r="AO677" s="8"/>
      <c r="AQ677" s="10"/>
      <c r="AS677" s="12"/>
    </row>
    <row r="678" spans="24:45">
      <c r="X678" s="14"/>
      <c r="Y678" s="14"/>
      <c r="Z678" s="14"/>
      <c r="AA678" s="14"/>
      <c r="AB678" s="14"/>
      <c r="AC678" s="14"/>
      <c r="AD678" s="14"/>
      <c r="AE678" s="14"/>
      <c r="AF678" s="14"/>
      <c r="AG678" s="36">
        <f>SUM(AG677)</f>
        <v>8.612640000000002E-2</v>
      </c>
      <c r="AO678" s="8"/>
      <c r="AQ678" s="10"/>
      <c r="AS678" s="12"/>
    </row>
    <row r="679" spans="24:45">
      <c r="AO679" s="8"/>
      <c r="AQ679" s="10"/>
      <c r="AS679" s="12"/>
    </row>
    <row r="680" spans="24:45">
      <c r="X680" s="2" t="s">
        <v>1344</v>
      </c>
      <c r="Y680" s="2"/>
      <c r="Z680" s="2" t="s">
        <v>857</v>
      </c>
      <c r="AA680" s="2"/>
      <c r="AB680" s="2"/>
      <c r="AC680" s="2"/>
      <c r="AD680" s="2"/>
      <c r="AE680" s="2"/>
      <c r="AF680" s="2"/>
      <c r="AO680" s="8"/>
      <c r="AQ680" s="10"/>
      <c r="AS680" s="12"/>
    </row>
    <row r="681" spans="24:45">
      <c r="X681" s="2" t="s">
        <v>287</v>
      </c>
      <c r="Y681" s="2" t="s">
        <v>288</v>
      </c>
      <c r="Z681" s="4" t="s">
        <v>289</v>
      </c>
      <c r="AA681" s="5">
        <v>6.5</v>
      </c>
      <c r="AB681" s="4" t="s">
        <v>290</v>
      </c>
      <c r="AC681" s="5">
        <f>AA681</f>
        <v>6.5</v>
      </c>
      <c r="AD681" s="2" t="s">
        <v>291</v>
      </c>
      <c r="AF681" s="4" t="s">
        <v>142</v>
      </c>
      <c r="AG681" s="6">
        <f>AG687+AG695+AG698</f>
        <v>67.768372461538462</v>
      </c>
    </row>
    <row r="682" spans="24:45">
      <c r="X682" s="2" t="s">
        <v>292</v>
      </c>
      <c r="Y682" s="2" t="s">
        <v>293</v>
      </c>
      <c r="AC682" s="4" t="s">
        <v>127</v>
      </c>
      <c r="AD682" s="4" t="s">
        <v>294</v>
      </c>
      <c r="AE682" s="4" t="s">
        <v>295</v>
      </c>
      <c r="AF682" s="4" t="s">
        <v>296</v>
      </c>
      <c r="AG682" s="4" t="s">
        <v>297</v>
      </c>
    </row>
    <row r="683" spans="24:45">
      <c r="Y683" s="7" t="s">
        <v>298</v>
      </c>
    </row>
    <row r="684" spans="24:45">
      <c r="Y684" t="s">
        <v>659</v>
      </c>
      <c r="AC684" s="8" t="s">
        <v>300</v>
      </c>
      <c r="AD684" s="9">
        <v>0.1</v>
      </c>
      <c r="AE684" s="10">
        <f>AD684*8/$AA$681</f>
        <v>0.12307692307692308</v>
      </c>
      <c r="AF684" s="12">
        <v>34.729999999999997</v>
      </c>
      <c r="AG684" s="12">
        <f>AE684*AF684</f>
        <v>4.2744615384615381</v>
      </c>
    </row>
    <row r="685" spans="24:45">
      <c r="Y685" t="s">
        <v>299</v>
      </c>
      <c r="AC685" s="8" t="s">
        <v>300</v>
      </c>
      <c r="AD685" s="9">
        <v>1</v>
      </c>
      <c r="AE685" s="10">
        <f t="shared" ref="AE685:AE687" si="18">AD685*8/$AA$681</f>
        <v>1.2307692307692308</v>
      </c>
      <c r="AF685" s="12">
        <v>28.94</v>
      </c>
      <c r="AG685" s="12">
        <f>AE685*AF685</f>
        <v>35.618461538461546</v>
      </c>
    </row>
    <row r="686" spans="24:45">
      <c r="Y686" t="s">
        <v>302</v>
      </c>
      <c r="AC686" s="8" t="s">
        <v>300</v>
      </c>
      <c r="AD686" s="9">
        <v>0.4</v>
      </c>
      <c r="AE686" s="10">
        <f t="shared" si="18"/>
        <v>0.49230769230769234</v>
      </c>
      <c r="AF686" s="12">
        <v>20.51</v>
      </c>
      <c r="AG686" s="12">
        <f>AE686*AF686</f>
        <v>10.097230769230771</v>
      </c>
    </row>
    <row r="687" spans="24:45">
      <c r="AE687" s="10"/>
      <c r="AG687" s="6">
        <f>SUM(AG684:AG686)</f>
        <v>49.990153846153852</v>
      </c>
    </row>
    <row r="688" spans="24:45">
      <c r="Y688" s="7" t="s">
        <v>303</v>
      </c>
      <c r="AC688" s="8"/>
    </row>
    <row r="689" spans="24:33">
      <c r="Y689" t="s">
        <v>672</v>
      </c>
      <c r="AC689" s="8" t="s">
        <v>212</v>
      </c>
      <c r="AE689" s="10">
        <v>4.0000000000000001E-3</v>
      </c>
      <c r="AF689" s="12">
        <v>6.14</v>
      </c>
      <c r="AG689" s="12">
        <f>AE689*AF689</f>
        <v>2.4559999999999998E-2</v>
      </c>
    </row>
    <row r="690" spans="24:33">
      <c r="Y690" t="s">
        <v>310</v>
      </c>
      <c r="AC690" s="8" t="s">
        <v>305</v>
      </c>
      <c r="AE690" s="10">
        <v>4.3999999999999997E-2</v>
      </c>
      <c r="AF690" s="12">
        <v>5.51</v>
      </c>
      <c r="AG690" s="12">
        <f>AE690*AF690</f>
        <v>0.24243999999999999</v>
      </c>
    </row>
    <row r="691" spans="24:33">
      <c r="Y691" t="s">
        <v>972</v>
      </c>
      <c r="AC691" s="8" t="s">
        <v>314</v>
      </c>
      <c r="AE691" s="10">
        <v>3.8800000000000001E-2</v>
      </c>
      <c r="AF691" s="12">
        <v>17.48</v>
      </c>
      <c r="AG691" s="12">
        <f t="shared" ref="AG691:AG694" si="19">AE691*AF691</f>
        <v>0.67822400000000005</v>
      </c>
    </row>
    <row r="692" spans="24:33">
      <c r="Y692" t="s">
        <v>728</v>
      </c>
      <c r="AC692" s="8" t="s">
        <v>439</v>
      </c>
      <c r="AE692" s="10">
        <v>0.11700000000000001</v>
      </c>
      <c r="AF692" s="12">
        <v>24.52</v>
      </c>
      <c r="AG692" s="12">
        <f t="shared" si="19"/>
        <v>2.8688400000000001</v>
      </c>
    </row>
    <row r="693" spans="24:33">
      <c r="Y693" t="s">
        <v>902</v>
      </c>
      <c r="AC693" s="8" t="s">
        <v>212</v>
      </c>
      <c r="AE693" s="10">
        <v>1.7000000000000001E-2</v>
      </c>
      <c r="AF693" s="12">
        <v>50.85</v>
      </c>
      <c r="AG693" s="12">
        <f t="shared" si="19"/>
        <v>0.86445000000000005</v>
      </c>
    </row>
    <row r="694" spans="24:33">
      <c r="Y694" t="s">
        <v>317</v>
      </c>
      <c r="AC694" s="8" t="s">
        <v>314</v>
      </c>
      <c r="AE694" s="10">
        <v>2</v>
      </c>
      <c r="AF694" s="12">
        <v>5.8</v>
      </c>
      <c r="AG694" s="12">
        <f t="shared" si="19"/>
        <v>11.6</v>
      </c>
    </row>
    <row r="695" spans="24:33">
      <c r="AG695" s="6">
        <f>SUM(AG689:AG694)</f>
        <v>16.278514000000001</v>
      </c>
    </row>
    <row r="696" spans="24:33">
      <c r="Y696" s="7" t="s">
        <v>327</v>
      </c>
    </row>
    <row r="697" spans="24:33">
      <c r="Y697" t="s">
        <v>319</v>
      </c>
      <c r="AC697" s="8" t="s">
        <v>320</v>
      </c>
      <c r="AE697" s="10">
        <v>3</v>
      </c>
      <c r="AF697" s="12">
        <f>AG687</f>
        <v>49.990153846153852</v>
      </c>
      <c r="AG697" s="12">
        <f>AE697%*AF697</f>
        <v>1.4997046153846154</v>
      </c>
    </row>
    <row r="698" spans="24:33">
      <c r="X698" s="14"/>
      <c r="Y698" s="14"/>
      <c r="Z698" s="14"/>
      <c r="AA698" s="14"/>
      <c r="AB698" s="14"/>
      <c r="AC698" s="14"/>
      <c r="AD698" s="14"/>
      <c r="AE698" s="14"/>
      <c r="AF698" s="14"/>
      <c r="AG698" s="16">
        <f>SUM(AG697)</f>
        <v>1.4997046153846154</v>
      </c>
    </row>
    <row r="700" spans="24:33">
      <c r="X700" s="2" t="s">
        <v>1379</v>
      </c>
      <c r="Y700" s="2"/>
      <c r="Z700" s="2" t="s">
        <v>973</v>
      </c>
      <c r="AA700" s="2"/>
      <c r="AB700" s="2"/>
      <c r="AC700" s="2"/>
      <c r="AD700" s="2"/>
      <c r="AE700" s="2"/>
      <c r="AF700" s="2"/>
    </row>
    <row r="701" spans="24:33">
      <c r="X701" s="2" t="s">
        <v>287</v>
      </c>
      <c r="Y701" s="2" t="s">
        <v>288</v>
      </c>
      <c r="Z701" s="4" t="s">
        <v>289</v>
      </c>
      <c r="AA701" s="5">
        <v>1</v>
      </c>
      <c r="AB701" s="4" t="s">
        <v>290</v>
      </c>
      <c r="AC701" s="5">
        <f>AA701</f>
        <v>1</v>
      </c>
      <c r="AD701" s="2" t="s">
        <v>291</v>
      </c>
      <c r="AF701" s="4" t="s">
        <v>142</v>
      </c>
      <c r="AG701" s="6">
        <f>AG705</f>
        <v>39.51</v>
      </c>
    </row>
    <row r="702" spans="24:33">
      <c r="X702" s="2" t="s">
        <v>292</v>
      </c>
      <c r="Y702" s="2" t="s">
        <v>293</v>
      </c>
      <c r="AC702" s="4" t="s">
        <v>127</v>
      </c>
      <c r="AD702" s="4" t="s">
        <v>294</v>
      </c>
      <c r="AE702" s="4" t="s">
        <v>295</v>
      </c>
      <c r="AF702" s="4" t="s">
        <v>296</v>
      </c>
      <c r="AG702" s="4" t="s">
        <v>297</v>
      </c>
    </row>
    <row r="703" spans="24:33">
      <c r="Y703" s="7" t="s">
        <v>303</v>
      </c>
    </row>
    <row r="704" spans="24:33">
      <c r="Y704" t="s">
        <v>973</v>
      </c>
      <c r="AC704" s="8" t="s">
        <v>142</v>
      </c>
      <c r="AD704" s="9"/>
      <c r="AE704" s="10">
        <v>1</v>
      </c>
      <c r="AF704">
        <v>39.51</v>
      </c>
      <c r="AG704" s="12">
        <f>AE704*AF704</f>
        <v>39.51</v>
      </c>
    </row>
    <row r="705" spans="13:33">
      <c r="X705" s="14"/>
      <c r="Y705" s="14"/>
      <c r="Z705" s="14"/>
      <c r="AA705" s="14"/>
      <c r="AB705" s="14"/>
      <c r="AC705" s="14"/>
      <c r="AD705" s="14"/>
      <c r="AE705" s="14"/>
      <c r="AF705" s="14"/>
      <c r="AG705" s="16">
        <f>SUM(AG704)</f>
        <v>39.51</v>
      </c>
    </row>
    <row r="707" spans="13:33">
      <c r="X707" s="2" t="s">
        <v>1379</v>
      </c>
      <c r="Y707" s="2"/>
      <c r="Z707" s="2" t="s">
        <v>974</v>
      </c>
      <c r="AA707" s="2"/>
      <c r="AB707" s="2"/>
      <c r="AC707" s="2"/>
      <c r="AD707" s="2"/>
      <c r="AE707" s="2"/>
      <c r="AF707" s="2"/>
    </row>
    <row r="708" spans="13:33">
      <c r="X708" s="2" t="s">
        <v>287</v>
      </c>
      <c r="Y708" s="2" t="s">
        <v>288</v>
      </c>
      <c r="Z708" s="4" t="s">
        <v>289</v>
      </c>
      <c r="AA708" s="5">
        <v>1</v>
      </c>
      <c r="AB708" s="4" t="s">
        <v>290</v>
      </c>
      <c r="AC708" s="5">
        <f>AA708</f>
        <v>1</v>
      </c>
      <c r="AD708" s="2" t="s">
        <v>291</v>
      </c>
      <c r="AF708" s="4" t="s">
        <v>142</v>
      </c>
      <c r="AG708" s="6">
        <f>AG712</f>
        <v>17.38</v>
      </c>
    </row>
    <row r="709" spans="13:33">
      <c r="X709" s="2" t="s">
        <v>292</v>
      </c>
      <c r="Y709" s="2" t="s">
        <v>293</v>
      </c>
      <c r="AC709" s="4" t="s">
        <v>127</v>
      </c>
      <c r="AD709" s="4" t="s">
        <v>294</v>
      </c>
      <c r="AE709" s="4" t="s">
        <v>295</v>
      </c>
      <c r="AF709" s="4" t="s">
        <v>296</v>
      </c>
      <c r="AG709" s="4" t="s">
        <v>297</v>
      </c>
    </row>
    <row r="710" spans="13:33">
      <c r="Y710" s="7" t="s">
        <v>303</v>
      </c>
    </row>
    <row r="711" spans="13:33">
      <c r="Y711" t="s">
        <v>974</v>
      </c>
      <c r="AC711" s="8" t="s">
        <v>142</v>
      </c>
      <c r="AD711" s="9"/>
      <c r="AE711" s="10">
        <v>1</v>
      </c>
      <c r="AF711">
        <v>17.38</v>
      </c>
      <c r="AG711" s="12">
        <f>AE711*AF711</f>
        <v>17.38</v>
      </c>
    </row>
    <row r="712" spans="13:33">
      <c r="X712" s="14"/>
      <c r="Y712" s="14"/>
      <c r="Z712" s="14"/>
      <c r="AA712" s="14"/>
      <c r="AB712" s="14"/>
      <c r="AC712" s="14"/>
      <c r="AD712" s="14"/>
      <c r="AE712" s="14"/>
      <c r="AF712" s="14"/>
      <c r="AG712" s="16">
        <f>SUM(AG711)</f>
        <v>17.38</v>
      </c>
    </row>
    <row r="714" spans="13:33">
      <c r="M714" s="2" t="s">
        <v>286</v>
      </c>
      <c r="N714" s="2"/>
      <c r="O714" s="2" t="s">
        <v>759</v>
      </c>
      <c r="P714" s="2"/>
      <c r="Q714" s="2"/>
      <c r="R714" s="2"/>
      <c r="S714" s="2"/>
      <c r="T714" s="2"/>
      <c r="U714" s="2"/>
    </row>
    <row r="715" spans="13:33">
      <c r="M715" s="2" t="s">
        <v>287</v>
      </c>
      <c r="N715" s="2" t="s">
        <v>341</v>
      </c>
      <c r="O715" s="4" t="s">
        <v>289</v>
      </c>
      <c r="P715" s="5">
        <v>1</v>
      </c>
      <c r="Q715" s="4" t="s">
        <v>290</v>
      </c>
      <c r="R715" s="5">
        <f>P715</f>
        <v>1</v>
      </c>
      <c r="S715" s="2" t="s">
        <v>291</v>
      </c>
      <c r="U715" s="4" t="s">
        <v>163</v>
      </c>
      <c r="V715" s="6">
        <f>V719</f>
        <v>29580.58810716619</v>
      </c>
    </row>
    <row r="716" spans="13:33">
      <c r="M716" s="2" t="s">
        <v>292</v>
      </c>
      <c r="N716" s="2" t="s">
        <v>293</v>
      </c>
      <c r="R716" s="4" t="s">
        <v>127</v>
      </c>
      <c r="S716" s="4" t="s">
        <v>294</v>
      </c>
      <c r="T716" s="4" t="s">
        <v>295</v>
      </c>
      <c r="U716" s="4" t="s">
        <v>296</v>
      </c>
      <c r="V716" s="4" t="s">
        <v>297</v>
      </c>
    </row>
    <row r="717" spans="13:33">
      <c r="N717" s="7" t="s">
        <v>303</v>
      </c>
    </row>
    <row r="718" spans="13:33">
      <c r="N718" t="s">
        <v>759</v>
      </c>
      <c r="R718" s="8" t="s">
        <v>163</v>
      </c>
      <c r="S718" s="9"/>
      <c r="T718" s="10">
        <v>1</v>
      </c>
      <c r="U718" s="12">
        <v>29580.58810716619</v>
      </c>
      <c r="V718" s="12">
        <f>T718*U718</f>
        <v>29580.58810716619</v>
      </c>
    </row>
    <row r="719" spans="13:33">
      <c r="M719" s="14"/>
      <c r="N719" s="14"/>
      <c r="O719" s="14"/>
      <c r="P719" s="14"/>
      <c r="Q719" s="14"/>
      <c r="R719" s="14"/>
      <c r="S719" s="14"/>
      <c r="T719" s="14"/>
      <c r="U719" s="14"/>
      <c r="V719" s="16">
        <f>SUM(V718)</f>
        <v>29580.58810716619</v>
      </c>
    </row>
    <row r="720" spans="13:33">
      <c r="R720" s="8"/>
      <c r="S720" s="9"/>
      <c r="T720" s="10"/>
      <c r="U720" s="12"/>
      <c r="V720" s="12"/>
    </row>
    <row r="721" spans="13:22">
      <c r="M721" s="2"/>
      <c r="N721" s="2"/>
      <c r="O721" s="2"/>
      <c r="P721" s="2"/>
      <c r="Q721" s="2"/>
      <c r="R721" s="2"/>
      <c r="S721" s="2"/>
      <c r="T721" s="2"/>
      <c r="U721" s="2"/>
    </row>
    <row r="722" spans="13:22">
      <c r="M722" s="2"/>
      <c r="N722" s="2"/>
      <c r="O722" s="4"/>
      <c r="P722" s="5"/>
      <c r="Q722" s="4"/>
      <c r="R722" s="5"/>
      <c r="S722" s="2"/>
      <c r="U722" s="4"/>
      <c r="V722" s="6"/>
    </row>
    <row r="723" spans="13:22">
      <c r="M723" s="2"/>
      <c r="N723" s="2"/>
      <c r="R723" s="4"/>
      <c r="S723" s="4"/>
      <c r="T723" s="4"/>
      <c r="U723" s="4"/>
      <c r="V723" s="4"/>
    </row>
    <row r="724" spans="13:22">
      <c r="N724" s="7"/>
    </row>
    <row r="725" spans="13:22">
      <c r="R725" s="8"/>
      <c r="S725" s="9"/>
      <c r="T725" s="10"/>
      <c r="U725" s="12"/>
      <c r="V725" s="12"/>
    </row>
    <row r="726" spans="13:22">
      <c r="M726" s="14"/>
      <c r="N726" s="14"/>
      <c r="O726" s="14"/>
      <c r="P726" s="14"/>
      <c r="Q726" s="14"/>
      <c r="R726" s="14"/>
      <c r="S726" s="14"/>
      <c r="T726" s="14"/>
      <c r="U726" s="14"/>
      <c r="V726" s="16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2077-8540-420D-A8F2-E60663BB4F72}">
  <dimension ref="A1:U80"/>
  <sheetViews>
    <sheetView topLeftCell="K1" workbookViewId="0">
      <selection activeCell="N6" sqref="N6"/>
    </sheetView>
  </sheetViews>
  <sheetFormatPr defaultRowHeight="15"/>
  <cols>
    <col min="1" max="1" width="41.140625" customWidth="1"/>
    <col min="4" max="12" width="18" style="323" customWidth="1"/>
    <col min="13" max="14" width="17.28515625" customWidth="1"/>
    <col min="15" max="15" width="16.140625" customWidth="1"/>
    <col min="16" max="16" width="18.28515625" customWidth="1"/>
    <col min="17" max="17" width="14.28515625" customWidth="1"/>
    <col min="18" max="18" width="14" customWidth="1"/>
    <col min="19" max="19" width="17.140625" customWidth="1"/>
    <col min="20" max="20" width="14.42578125" customWidth="1"/>
    <col min="21" max="21" width="15.28515625" customWidth="1"/>
  </cols>
  <sheetData>
    <row r="1" spans="1:21">
      <c r="L1" s="323">
        <f>SUM(D2:K2)</f>
        <v>3492480.8599999994</v>
      </c>
    </row>
    <row r="2" spans="1:21">
      <c r="D2" s="329">
        <f t="shared" ref="D2:E2" si="0">SUM(D4:D69)</f>
        <v>1397885.41</v>
      </c>
      <c r="E2" s="329">
        <f>ROUND(SUM(E4:E69),2)</f>
        <v>1039120.53</v>
      </c>
      <c r="F2" s="329">
        <f>SUM(F4:F69)</f>
        <v>265496.69</v>
      </c>
      <c r="G2" s="329">
        <f>SUM(G4:G69)</f>
        <v>382280.89999999962</v>
      </c>
      <c r="H2" s="329">
        <f>SUM(H4:H69)</f>
        <v>256583.90999999995</v>
      </c>
      <c r="I2" s="329">
        <f>SUM(I4:I69)</f>
        <v>10036.080000000007</v>
      </c>
      <c r="J2" s="329">
        <f>ROUND(SUM(J4:J69),2)</f>
        <v>68155.5</v>
      </c>
      <c r="K2" s="329">
        <f>SUM(K4:K69)</f>
        <v>72921.840000000026</v>
      </c>
      <c r="L2" s="330">
        <f>ROUND(SUM(L4:L69),2)</f>
        <v>3492480.86</v>
      </c>
    </row>
    <row r="3" spans="1:21">
      <c r="A3" s="189"/>
      <c r="B3" s="192" t="s">
        <v>124</v>
      </c>
      <c r="C3" s="222" t="s">
        <v>104</v>
      </c>
      <c r="D3" s="331" t="s">
        <v>1390</v>
      </c>
      <c r="E3" s="331" t="s">
        <v>1391</v>
      </c>
      <c r="F3" s="331" t="s">
        <v>120</v>
      </c>
      <c r="G3" s="331" t="s">
        <v>1392</v>
      </c>
      <c r="H3" s="331" t="s">
        <v>121</v>
      </c>
      <c r="I3" s="331" t="s">
        <v>1393</v>
      </c>
      <c r="J3" s="331" t="s">
        <v>1394</v>
      </c>
      <c r="K3" s="331" t="s">
        <v>1395</v>
      </c>
      <c r="L3" s="331" t="s">
        <v>126</v>
      </c>
      <c r="N3" s="330"/>
      <c r="O3" s="185" t="s">
        <v>1396</v>
      </c>
      <c r="P3" s="185" t="s">
        <v>100</v>
      </c>
      <c r="Q3" s="185" t="s">
        <v>1397</v>
      </c>
      <c r="R3" s="185" t="s">
        <v>120</v>
      </c>
      <c r="S3" s="185" t="s">
        <v>121</v>
      </c>
      <c r="T3" s="185" t="s">
        <v>123</v>
      </c>
      <c r="U3" s="185" t="s">
        <v>1398</v>
      </c>
    </row>
    <row r="4" spans="1:21">
      <c r="A4" s="288" t="s">
        <v>1399</v>
      </c>
      <c r="B4" s="321">
        <f>'Datos iniciales '!B16</f>
        <v>2</v>
      </c>
      <c r="C4" s="321">
        <f>'Datos iniciales '!D16</f>
        <v>20</v>
      </c>
      <c r="D4" s="323">
        <f>(C4/$C$70*$P$4+C4/$C$70*$O$4)</f>
        <v>23888.497358490567</v>
      </c>
      <c r="E4" s="323">
        <f>SUM(BIBLIOTECA!I6:I42)</f>
        <v>16230.914000000001</v>
      </c>
      <c r="F4" s="323">
        <f>SUM(BIBLIOTECA!I44:I57)</f>
        <v>0</v>
      </c>
      <c r="G4" s="323">
        <f>(C4/($C$70+$C$58+$C$59+$C$61+$C$64+$C$65))*(SANITARIAS!$J$26+SANITARIAS!$J$16)</f>
        <v>6591.05</v>
      </c>
      <c r="H4" s="323">
        <f>SUM(BIBLIOTECA!I59:I67)</f>
        <v>2158.61</v>
      </c>
      <c r="I4" s="323">
        <f>(C4/($C$70+$C$58+$C$59+$C$61+$C$64+$C$65))*(ELECTRICAS!$J$14+ELECTRICAS!$J$15)</f>
        <v>173.03586206896554</v>
      </c>
      <c r="J4" s="323">
        <f>SUM(BIBLIOTECA!I72:I91)</f>
        <v>2621.3652999999999</v>
      </c>
      <c r="K4" s="323">
        <f>(C4/($C$70+$C$58+$C$59+$C$61+$C$64+$C$65))*(COMUNICACIONES!$J$16+COMUNICACIONES!$J$33+COMUNICACIONES!$J$37+COMUNICACIONES!$J$40)</f>
        <v>1257.2731034482758</v>
      </c>
      <c r="L4" s="323">
        <f>SUM(D4:K4)</f>
        <v>52920.745624007817</v>
      </c>
      <c r="M4" s="340"/>
      <c r="N4" s="340"/>
      <c r="O4" s="186">
        <f>PROVISIONALES!K3</f>
        <v>218226.19</v>
      </c>
      <c r="P4" s="186">
        <f>SUM(ESTRUCTURA!J4,ESTRUCTURA!J14,ESTRUCTURA!J23)</f>
        <v>1047864.17</v>
      </c>
      <c r="Q4" s="186">
        <f>ARQUITECTURA!J4+ARQUITECTURA!J10+ARQUITECTURA!J19+ARQUITECTURA!J26+ARQUITECTURA!J33+ARQUITECTURA!J39</f>
        <v>1016859</v>
      </c>
      <c r="R4" s="186">
        <f>SANITARIAS!K3</f>
        <v>647777.59000000008</v>
      </c>
      <c r="S4" s="186">
        <f>ELECTRICAS!K3</f>
        <v>266619.99</v>
      </c>
      <c r="T4" s="186">
        <f>COMUNICACIONES!K3</f>
        <v>141077.33999999997</v>
      </c>
      <c r="U4" s="186">
        <f>SUM(O4:T4)+P9+O9</f>
        <v>3338424.2800000003</v>
      </c>
    </row>
    <row r="5" spans="1:21">
      <c r="A5" s="288" t="s">
        <v>20</v>
      </c>
      <c r="B5" s="321">
        <f>'Datos iniciales '!B17</f>
        <v>2</v>
      </c>
      <c r="C5" s="321">
        <f>'Datos iniciales '!D17</f>
        <v>20</v>
      </c>
      <c r="D5" s="323">
        <f>C5/$C$70*$P$4+C5/$C$70*$O$4</f>
        <v>23888.497358490567</v>
      </c>
      <c r="E5" s="323">
        <f>SUM(Laboratorio!I6:I42)</f>
        <v>19942.074000000004</v>
      </c>
      <c r="F5" s="323">
        <f>SUM(Laboratorio!I44:I57)</f>
        <v>2021.2599999999998</v>
      </c>
      <c r="G5" s="323">
        <f>(C5/($C$70+$C$58+$C$59+$C$61+$C$64+$C$65))*(SANITARIAS!$J$26+SANITARIAS!$J$16)</f>
        <v>6591.05</v>
      </c>
      <c r="H5" s="323">
        <f>SUM(Laboratorio!I59:I67)</f>
        <v>3705.5100000000007</v>
      </c>
      <c r="I5" s="323">
        <f>(C5/($C$70+$C$58+$C$59+$C$61+$C$64+$C$65))*(ELECTRICAS!$J$14+ELECTRICAS!$J$15)</f>
        <v>173.03586206896554</v>
      </c>
      <c r="J5" s="323">
        <f>SUM(Laboratorio!I72:I91)</f>
        <v>2621.3652999999999</v>
      </c>
      <c r="K5" s="323">
        <f>(C5/($C$70+$C$58+$C$59+$C$61+$C$64+$C$65))*(COMUNICACIONES!$J$16+COMUNICACIONES!$J$33+COMUNICACIONES!$J$37+COMUNICACIONES!$J$40)</f>
        <v>1257.2731034482758</v>
      </c>
      <c r="L5" s="323">
        <f>SUM(D5:K5)</f>
        <v>60200.065624007824</v>
      </c>
      <c r="M5" s="340"/>
      <c r="N5" s="340"/>
      <c r="O5" s="185"/>
      <c r="P5" s="186">
        <f>ESTRUCTURA!J72</f>
        <v>131795.04999999999</v>
      </c>
      <c r="Q5" s="186">
        <f>ARQUITECTURA!J43</f>
        <v>22261.559999999998</v>
      </c>
      <c r="R5" s="185"/>
      <c r="S5" s="185"/>
      <c r="T5" s="185"/>
      <c r="U5" s="186">
        <f>SUM(O5:T5)</f>
        <v>154056.60999999999</v>
      </c>
    </row>
    <row r="6" spans="1:21">
      <c r="A6" s="288" t="s">
        <v>1400</v>
      </c>
      <c r="B6" s="321">
        <f>'Datos iniciales '!B18</f>
        <v>2</v>
      </c>
      <c r="C6" s="321">
        <f>'Datos iniciales '!D18</f>
        <v>20</v>
      </c>
      <c r="D6" s="323">
        <f>C6/$C$70*$P$4+C6/$C$70*$O$4</f>
        <v>23888.497358490567</v>
      </c>
      <c r="E6" s="323">
        <f>SUM('ALMACÉN MAT. DEP.'!I6:I42)</f>
        <v>13360.989800000005</v>
      </c>
      <c r="F6" s="323">
        <f>SUM('ALMACÉN MAT. DEP.'!I44:I57)</f>
        <v>0</v>
      </c>
      <c r="G6" s="323">
        <f>(C6/($C$70+$C$58+$C$59+$C$61+$C$64+$C$65))*(SANITARIAS!$J$26+SANITARIAS!$J$16)</f>
        <v>6591.05</v>
      </c>
      <c r="H6" s="323">
        <f>SUM('ALMACÉN MAT. DEP.'!I59:I67)</f>
        <v>2655.4800000000005</v>
      </c>
      <c r="I6" s="323">
        <f>(C6/($C$70+$C$58+$C$59+$C$61+$C$64+$C$65))*(ELECTRICAS!$J$14+ELECTRICAS!$J$15)</f>
        <v>173.03586206896554</v>
      </c>
      <c r="J6" s="323">
        <f>SUM('ALMACÉN MAT. DEP.'!I72:I91)</f>
        <v>2621.3652999999999</v>
      </c>
      <c r="K6" s="323">
        <f>(C6/($C$70+$C$58+$C$59+$C$61+$C$64+$C$65))*(COMUNICACIONES!$J$16+COMUNICACIONES!$J$33+COMUNICACIONES!$J$37+COMUNICACIONES!$J$40)</f>
        <v>1257.2731034482758</v>
      </c>
      <c r="L6" s="323">
        <f>SUM(D6:K6)</f>
        <v>50547.691424007819</v>
      </c>
      <c r="M6" s="340"/>
      <c r="N6" s="340"/>
      <c r="O6" s="185"/>
      <c r="P6" s="185"/>
      <c r="Q6" s="185"/>
      <c r="R6" s="185"/>
      <c r="S6" s="185"/>
      <c r="T6" s="185"/>
      <c r="U6" s="186">
        <f>SUM(U4:U5)</f>
        <v>3492480.89</v>
      </c>
    </row>
    <row r="7" spans="1:21">
      <c r="A7" s="288" t="s">
        <v>1401</v>
      </c>
      <c r="B7" s="321">
        <f>'Datos iniciales '!B19</f>
        <v>2</v>
      </c>
      <c r="C7" s="321">
        <f>'Datos iniciales '!D19</f>
        <v>20</v>
      </c>
      <c r="D7" s="323">
        <f>C7/$C$70*$P$4+C7/$C$70*$O$4</f>
        <v>23888.497358490567</v>
      </c>
      <c r="E7" s="323">
        <f>SUM(SUM!I6:I42)</f>
        <v>15940.242100000005</v>
      </c>
      <c r="F7" s="323">
        <f>SUM(SUM!I44:I57)</f>
        <v>1010.6299999999999</v>
      </c>
      <c r="G7" s="323">
        <f>(C7/($C$70+$C$58+$C$59+$C$61+$C$64+$C$65))*(SANITARIAS!$J$26+SANITARIAS!$J$16)</f>
        <v>6591.05</v>
      </c>
      <c r="H7" s="323">
        <f>SUM(SUM!I59:I67)</f>
        <v>2798.5900000000006</v>
      </c>
      <c r="I7" s="323">
        <f>(C7/($C$70+$C$58+$C$59+$C$61+$C$64+$C$65))*(ELECTRICAS!$J$14+ELECTRICAS!$J$15)</f>
        <v>173.03586206896554</v>
      </c>
      <c r="J7" s="323">
        <f>SUM(SUM!I72:I91)</f>
        <v>2621.3652999999999</v>
      </c>
      <c r="K7" s="323">
        <f>(C7/($C$70+$C$58+$C$59+$C$61+$C$64+$C$65))*(COMUNICACIONES!$J$16+COMUNICACIONES!$J$33+COMUNICACIONES!$J$37+COMUNICACIONES!$J$40)</f>
        <v>1257.2731034482758</v>
      </c>
      <c r="L7" s="323">
        <f>SUM(D7:K7)</f>
        <v>54280.683724007817</v>
      </c>
      <c r="M7" s="340"/>
      <c r="N7" s="340"/>
      <c r="O7" s="328"/>
      <c r="P7" s="328">
        <f>SUM(O4,P4,P5)</f>
        <v>1397885.4100000001</v>
      </c>
      <c r="Q7" s="328">
        <f>SUM(Q4:Q6)</f>
        <v>1039120.56</v>
      </c>
      <c r="R7" s="29"/>
      <c r="S7" s="29"/>
    </row>
    <row r="8" spans="1:21">
      <c r="A8" s="288" t="s">
        <v>1402</v>
      </c>
      <c r="B8" s="321">
        <f>'Datos iniciales '!B20</f>
        <v>2</v>
      </c>
      <c r="C8" s="321">
        <f>'Datos iniciales '!D20</f>
        <v>20</v>
      </c>
      <c r="D8" s="323">
        <f>C8/$C$70*$P$4+C8/$C$70*$O$4</f>
        <v>23888.497358490567</v>
      </c>
      <c r="E8" s="323">
        <f>SUM('MÓDULO DE CONECTIVIDAD'!I6:I42)</f>
        <v>19239.940100000003</v>
      </c>
      <c r="F8" s="323">
        <f>SUM('MÓDULO DE CONECTIVIDAD'!I44:I57)</f>
        <v>0</v>
      </c>
      <c r="G8" s="323">
        <f>(C8/($C$70+$C$58+$C$59+$C$61+$C$64+$C$65))*(SANITARIAS!$J$26+SANITARIAS!$J$16)</f>
        <v>6591.05</v>
      </c>
      <c r="H8" s="323">
        <f>SUM('MÓDULO DE CONECTIVIDAD'!I59:I67)</f>
        <v>5192.5199999999995</v>
      </c>
      <c r="I8" s="323">
        <f>(C8/($C$70+$C$58+$C$59+$C$61+$C$64+$C$65))*(ELECTRICAS!$J$14+ELECTRICAS!$J$15)</f>
        <v>173.03586206896554</v>
      </c>
      <c r="J8" s="323">
        <f>SUM('MÓDULO DE CONECTIVIDAD'!I72:I91)</f>
        <v>2621.3652999999999</v>
      </c>
      <c r="K8" s="323">
        <f>(C8/($C$70+$C$58+$C$59+$C$61+$C$64+$C$65))*(COMUNICACIONES!$J$16+COMUNICACIONES!$J$33+COMUNICACIONES!$J$37+COMUNICACIONES!$J$40)</f>
        <v>1257.2731034482758</v>
      </c>
      <c r="L8" s="323">
        <f>SUM(D8:K8)</f>
        <v>58963.681724007816</v>
      </c>
      <c r="M8" s="340"/>
      <c r="N8" s="340"/>
      <c r="P8" s="29"/>
    </row>
    <row r="9" spans="1:21">
      <c r="A9" s="288" t="s">
        <v>1403</v>
      </c>
      <c r="B9" s="321">
        <f>'Datos iniciales '!B21</f>
        <v>2</v>
      </c>
      <c r="C9" s="321">
        <f>'Datos iniciales '!D21</f>
        <v>20</v>
      </c>
      <c r="D9" s="323">
        <f>C9/$C$70*$P$4+C9/$C$70*$O$4</f>
        <v>23888.497358490567</v>
      </c>
      <c r="E9" s="323">
        <f>SUM('DIRECCIÓN ADM.'!I6:I42)</f>
        <v>32960.406999999999</v>
      </c>
      <c r="F9" s="323">
        <f>SUM('DIRECCIÓN ADM.'!I44:I57)</f>
        <v>0</v>
      </c>
      <c r="G9" s="323">
        <f>(C9/($C$70+$C$58+$C$59+$C$61+$C$64+$C$65))*(SANITARIAS!$J$26+SANITARIAS!$J$16)</f>
        <v>6591.05</v>
      </c>
      <c r="H9" s="323">
        <f>SUM('DIRECCIÓN ADM.'!I59:I67)</f>
        <v>8298.8799999999992</v>
      </c>
      <c r="I9" s="323">
        <f>(C9/($C$70+$C$58+$C$59+$C$61+$C$64+$C$65))*(ELECTRICAS!$J$14+ELECTRICAS!$J$15)</f>
        <v>173.03586206896554</v>
      </c>
      <c r="J9" s="323">
        <f>SUM('DIRECCIÓN ADM.'!I72:I91)</f>
        <v>2621.3652999999999</v>
      </c>
      <c r="K9" s="323">
        <f>(C9/($C$70+$C$58+$C$59+$C$61+$C$64+$C$65))*(COMUNICACIONES!$J$16+COMUNICACIONES!$J$33+COMUNICACIONES!$J$37+COMUNICACIONES!$J$40)</f>
        <v>1257.2731034482758</v>
      </c>
      <c r="L9" s="323">
        <f>SUM(D9:K9)</f>
        <v>75790.508624007809</v>
      </c>
      <c r="M9" s="340"/>
      <c r="N9" s="340"/>
      <c r="O9" s="29"/>
      <c r="P9" s="29"/>
      <c r="R9" s="29"/>
    </row>
    <row r="10" spans="1:21">
      <c r="A10" s="288" t="s">
        <v>1404</v>
      </c>
      <c r="B10" s="321">
        <f>'Datos iniciales '!B22</f>
        <v>2</v>
      </c>
      <c r="C10" s="321">
        <f>'Datos iniciales '!D22</f>
        <v>20</v>
      </c>
      <c r="D10" s="323">
        <f>C10/$C$70*$P$4+C10/$C$70*$O$4</f>
        <v>23888.497358490567</v>
      </c>
      <c r="E10" s="323">
        <f>SUM('SUBDIRECCIÓN '!I6:I42)</f>
        <v>32960.406999999999</v>
      </c>
      <c r="F10" s="323">
        <f>SUM('SUBDIRECCIÓN '!I44:I57)</f>
        <v>0</v>
      </c>
      <c r="G10" s="323">
        <f>(C10/($C$70+$C$58+$C$59+$C$61+$C$64+$C$65))*(SANITARIAS!$J$26+SANITARIAS!$J$16)</f>
        <v>6591.05</v>
      </c>
      <c r="H10" s="323">
        <f>SUM('SUBDIRECCIÓN '!I59:I67)</f>
        <v>8298.8799999999992</v>
      </c>
      <c r="I10" s="323">
        <f>(C10/($C$70+$C$58+$C$59+$C$61+$C$64+$C$65))*(ELECTRICAS!$J$14+ELECTRICAS!$J$15)</f>
        <v>173.03586206896554</v>
      </c>
      <c r="J10" s="323">
        <f>SUM('SUBDIRECCIÓN '!I72:I91)</f>
        <v>2621.3652999999999</v>
      </c>
      <c r="K10" s="323">
        <f>(C10/($C$70+$C$58+$C$59+$C$61+$C$64+$C$65))*(COMUNICACIONES!$J$16+COMUNICACIONES!$J$33+COMUNICACIONES!$J$37+COMUNICACIONES!$J$40)</f>
        <v>1257.2731034482758</v>
      </c>
      <c r="L10" s="323">
        <f>SUM(D10:K10)</f>
        <v>75790.508624007809</v>
      </c>
      <c r="M10" s="340"/>
      <c r="N10" s="340"/>
      <c r="P10" s="29"/>
      <c r="Q10" s="29"/>
    </row>
    <row r="11" spans="1:21">
      <c r="A11" s="288" t="s">
        <v>1405</v>
      </c>
      <c r="B11" s="321">
        <f>'Datos iniciales '!B23</f>
        <v>2</v>
      </c>
      <c r="C11" s="321">
        <f>'Datos iniciales '!D23</f>
        <v>20</v>
      </c>
      <c r="D11" s="323">
        <f>C11/$C$70*$P$4+C11/$C$70*$O$4</f>
        <v>23888.497358490567</v>
      </c>
      <c r="E11" s="323">
        <f>SUM('SALA DE REUNIONES'!I6:I42)</f>
        <v>20694.996600000002</v>
      </c>
      <c r="F11" s="323">
        <f>SUM('SALA DE REUNIONES'!I44:I57)</f>
        <v>0</v>
      </c>
      <c r="G11" s="323">
        <f>(C11/($C$70+$C$58+$C$59+$C$61+$C$64+$C$65))*(SANITARIAS!$J$26+SANITARIAS!$J$16)</f>
        <v>6591.05</v>
      </c>
      <c r="H11" s="323">
        <f>SUM('SALA DE REUNIONES'!I59:I67)</f>
        <v>6284.9400000000005</v>
      </c>
      <c r="I11" s="323">
        <f>(C11/($C$70+$C$58+$C$59+$C$61+$C$64+$C$65))*(ELECTRICAS!$J$14+ELECTRICAS!$J$15)</f>
        <v>173.03586206896554</v>
      </c>
      <c r="J11" s="323">
        <f>SUM('SALA DE REUNIONES'!I72:I91)</f>
        <v>2621.3652999999999</v>
      </c>
      <c r="K11" s="323">
        <f>(C11/($C$70+$C$58+$C$59+$C$61+$C$64+$C$65))*(COMUNICACIONES!$J$16+COMUNICACIONES!$J$33+COMUNICACIONES!$J$37+COMUNICACIONES!$J$40)</f>
        <v>1257.2731034482758</v>
      </c>
      <c r="L11" s="323">
        <f>SUM(D11:K11)</f>
        <v>61511.158224007813</v>
      </c>
      <c r="M11" s="340"/>
      <c r="N11" s="340"/>
      <c r="O11" s="29"/>
      <c r="P11" s="29"/>
      <c r="Q11" s="29"/>
      <c r="R11" s="29"/>
      <c r="S11" s="186"/>
      <c r="T11" s="186"/>
      <c r="U11" s="29"/>
    </row>
    <row r="12" spans="1:21">
      <c r="A12" s="288" t="s">
        <v>1406</v>
      </c>
      <c r="B12" s="321">
        <f>'Datos iniciales '!B24</f>
        <v>2</v>
      </c>
      <c r="C12" s="321">
        <f>'Datos iniciales '!D24</f>
        <v>20</v>
      </c>
      <c r="D12" s="323">
        <f>C12/$C$70*$P$4+C12/$C$70*$O$4</f>
        <v>23888.497358490567</v>
      </c>
      <c r="E12" s="323">
        <f>SUM('SECRETARÍA '!I6:I42)</f>
        <v>18115.066100000004</v>
      </c>
      <c r="F12" s="323">
        <f>SUM('SECRETARÍA '!I44:I57)</f>
        <v>0</v>
      </c>
      <c r="G12" s="323">
        <f>(C12/($C$70+$C$58+$C$59+$C$61+$C$64+$C$65))*(SANITARIAS!$J$26+SANITARIAS!$J$16)</f>
        <v>6591.05</v>
      </c>
      <c r="H12" s="323">
        <f>SUM('SECRETARÍA '!I59:I67)</f>
        <v>6284.9400000000005</v>
      </c>
      <c r="I12" s="323">
        <f>(C12/($C$70+$C$58+$C$59+$C$61+$C$64+$C$65))*(ELECTRICAS!$J$14+ELECTRICAS!$J$15)</f>
        <v>173.03586206896554</v>
      </c>
      <c r="J12" s="323">
        <f>SUM('SECRETARÍA '!I72:I91)</f>
        <v>2621.3652999999999</v>
      </c>
      <c r="K12" s="323">
        <f>(C12/($C$70+$C$58+$C$59+$C$61+$C$64+$C$65))*(COMUNICACIONES!$J$16+COMUNICACIONES!$J$33+COMUNICACIONES!$J$37+COMUNICACIONES!$J$40)</f>
        <v>1257.2731034482758</v>
      </c>
      <c r="L12" s="323">
        <f>SUM(D12:K12)</f>
        <v>58931.227724007818</v>
      </c>
      <c r="M12" s="340"/>
      <c r="N12" s="340"/>
      <c r="P12" s="29"/>
      <c r="Q12" s="323"/>
    </row>
    <row r="13" spans="1:21">
      <c r="A13" s="288" t="s">
        <v>1407</v>
      </c>
      <c r="B13" s="321">
        <f>'Datos iniciales '!B25</f>
        <v>2</v>
      </c>
      <c r="C13" s="321">
        <f>'Datos iniciales '!D25</f>
        <v>20</v>
      </c>
      <c r="D13" s="323">
        <f>C13/$C$70*$P$4+C13/$C$70*$O$4</f>
        <v>23888.497358490567</v>
      </c>
      <c r="E13" s="323">
        <f>SUM('ÁREA DE ESPERA'!$I$6:$I$42)</f>
        <v>18115.066100000004</v>
      </c>
      <c r="F13" s="323">
        <f>SUM('ÁREA DE ESPERA'!$I$44:$I$57)</f>
        <v>0</v>
      </c>
      <c r="G13" s="323">
        <f>(C13/($C$70+$C$58+$C$59+$C$61+$C$64+$C$65))*(SANITARIAS!$J$26+SANITARIAS!$J$16)</f>
        <v>6591.05</v>
      </c>
      <c r="H13" s="323">
        <f>SUM('ÁREA DE ESPERA'!$I$59:$I$67)</f>
        <v>6284.9400000000005</v>
      </c>
      <c r="I13" s="323">
        <f>(C13/($C$70+$C$58+$C$59+$C$61+$C$64+$C$65))*(ELECTRICAS!$J$14+ELECTRICAS!$J$15)</f>
        <v>173.03586206896554</v>
      </c>
      <c r="J13" s="323">
        <f>SUM('ÁREA DE ESPERA'!I72:I91)</f>
        <v>2621.3652999999999</v>
      </c>
      <c r="K13" s="323">
        <f>(C13/($C$70+$C$58+$C$59+$C$61+$C$64+$C$65))*(COMUNICACIONES!$J$16+COMUNICACIONES!$J$33+COMUNICACIONES!$J$37+COMUNICACIONES!$J$40)</f>
        <v>1257.2731034482758</v>
      </c>
      <c r="L13" s="323">
        <f>SUM(D13:K13)</f>
        <v>58931.227724007818</v>
      </c>
      <c r="M13" s="340"/>
      <c r="N13" s="340"/>
      <c r="O13" s="29"/>
      <c r="P13" s="29"/>
      <c r="R13" s="29"/>
    </row>
    <row r="14" spans="1:21">
      <c r="A14" s="288" t="s">
        <v>1408</v>
      </c>
      <c r="B14" s="321">
        <f>'Datos iniciales '!B26</f>
        <v>2</v>
      </c>
      <c r="C14" s="321">
        <f>'Datos iniciales '!D26</f>
        <v>20</v>
      </c>
      <c r="D14" s="323">
        <f>C14/$C$70*$P$4+C14/$C$70*$O$4</f>
        <v>23888.497358490567</v>
      </c>
      <c r="E14" s="323">
        <f>SUM('COORDINACIÓN ADMINISTRATIVA'!I6:I42)</f>
        <v>11503.863200000005</v>
      </c>
      <c r="F14" s="323">
        <f>SUM('COORDINACIÓN ADMINISTRATIVA'!I44:I57)</f>
        <v>0</v>
      </c>
      <c r="G14" s="323">
        <f>(C14/($C$70+$C$58+$C$59+$C$61+$C$64+$C$65))*(SANITARIAS!$J$26+SANITARIAS!$J$16)</f>
        <v>6591.05</v>
      </c>
      <c r="H14" s="323">
        <f>SUM('COORDINACIÓN ADMINISTRATIVA'!I59:I67)</f>
        <v>2537.04</v>
      </c>
      <c r="I14" s="323">
        <f>(C14/($C$70+$C$58+$C$59+$C$61+$C$64+$C$65))*(ELECTRICAS!$J$14+ELECTRICAS!$J$15)</f>
        <v>173.03586206896554</v>
      </c>
      <c r="J14" s="323">
        <f>SUM('COORDINACIÓN ADMINISTRATIVA'!I72:I91)</f>
        <v>2621.3652999999999</v>
      </c>
      <c r="K14" s="323">
        <f>(C14/($C$70+$C$58+$C$59+$C$61+$C$64+$C$65))*(COMUNICACIONES!$J$16+COMUNICACIONES!$J$33+COMUNICACIONES!$J$37+COMUNICACIONES!$J$40)</f>
        <v>1257.2731034482758</v>
      </c>
      <c r="L14" s="323">
        <f>SUM(D14:K14)</f>
        <v>48572.12482400782</v>
      </c>
      <c r="M14" s="340"/>
      <c r="N14" s="340"/>
      <c r="P14" s="29"/>
      <c r="R14" s="29"/>
      <c r="T14" s="29"/>
    </row>
    <row r="15" spans="1:21">
      <c r="A15" s="288" t="s">
        <v>1409</v>
      </c>
      <c r="B15" s="321">
        <f>'Datos iniciales '!B27</f>
        <v>2</v>
      </c>
      <c r="C15" s="321">
        <f>'Datos iniciales '!D27</f>
        <v>20</v>
      </c>
      <c r="D15" s="323">
        <f>C15/$C$70*$P$4+C15/$C$70*$O$4</f>
        <v>23888.497358490567</v>
      </c>
      <c r="E15" s="323">
        <f>SUM(ARCHIVO!I6:I42)</f>
        <v>29323.618200000001</v>
      </c>
      <c r="F15" s="323">
        <f>SUM(ARCHIVO!I44:I57)</f>
        <v>0</v>
      </c>
      <c r="G15" s="323">
        <f>(C15/($C$70+$C$58+$C$59+$C$61+$C$64+$C$65))*(SANITARIAS!$J$26+SANITARIAS!$J$16)</f>
        <v>6591.05</v>
      </c>
      <c r="H15" s="323">
        <f>SUM(ARCHIVO!I59:I67)</f>
        <v>7326.4600000000009</v>
      </c>
      <c r="I15" s="323">
        <f>(C15/($C$70+$C$58+$C$59+$C$61+$C$64+$C$65))*(ELECTRICAS!$J$14+ELECTRICAS!$J$15)</f>
        <v>173.03586206896554</v>
      </c>
      <c r="J15" s="323">
        <f>SUM(ARCHIVO!I72:I91)</f>
        <v>2621.3652999999999</v>
      </c>
      <c r="K15" s="323">
        <f>(C15/($C$70+$C$58+$C$59+$C$61+$C$64+$C$65))*(COMUNICACIONES!$J$16+COMUNICACIONES!$J$33+COMUNICACIONES!$J$37+COMUNICACIONES!$J$40)</f>
        <v>1257.2731034482758</v>
      </c>
      <c r="L15" s="323">
        <f>SUM(D15:K15)</f>
        <v>71181.299824007816</v>
      </c>
      <c r="M15" s="340"/>
      <c r="N15" s="340"/>
      <c r="O15" s="29"/>
      <c r="P15" s="29"/>
      <c r="R15" s="12"/>
    </row>
    <row r="16" spans="1:21">
      <c r="A16" s="288" t="s">
        <v>1410</v>
      </c>
      <c r="B16" s="321">
        <f>'Datos iniciales '!B28</f>
        <v>2</v>
      </c>
      <c r="C16" s="321">
        <f>'Datos iniciales '!D28</f>
        <v>20</v>
      </c>
      <c r="D16" s="323">
        <f>C16/$C$70*$P$4+C16/$C$70*$O$4</f>
        <v>23888.497358490567</v>
      </c>
      <c r="E16" s="323">
        <f>SUM('TALLER CREATIVO PRIM'!I6:I42)</f>
        <v>18428.7487</v>
      </c>
      <c r="F16" s="323">
        <f>SUM('TALLER CREATIVO PRIM'!I44:I57)</f>
        <v>1568.0299999999997</v>
      </c>
      <c r="G16" s="323">
        <f>(C16/($C$70+$C$58+$C$59+$C$61+$C$64+$C$65))*(SANITARIAS!$J$26+SANITARIAS!$J$16)</f>
        <v>6591.05</v>
      </c>
      <c r="H16" s="323">
        <f>SUM('TALLER CREATIVO PRIM'!I59:I67)</f>
        <v>3288.5100000000007</v>
      </c>
      <c r="I16" s="323">
        <f>(C16/($C$70+$C$58+$C$59+$C$61+$C$64+$C$65))*(ELECTRICAS!$J$14+ELECTRICAS!$J$15)</f>
        <v>173.03586206896554</v>
      </c>
      <c r="J16" s="323">
        <f>SUM('TALLER CREATIVO PRIM'!I72:I91)</f>
        <v>2621.3652999999999</v>
      </c>
      <c r="K16" s="323">
        <f>(C16/($C$70+$C$58+$C$59+$C$61+$C$64+$C$65))*(COMUNICACIONES!$J$16+COMUNICACIONES!$J$33+COMUNICACIONES!$J$37+COMUNICACIONES!$J$40)</f>
        <v>1257.2731034482758</v>
      </c>
      <c r="L16" s="323">
        <f>SUM(D16:K16)</f>
        <v>57816.51032400781</v>
      </c>
      <c r="M16" s="340"/>
      <c r="N16" s="340"/>
      <c r="O16" s="29"/>
      <c r="P16" s="29"/>
      <c r="Q16" s="29"/>
      <c r="R16" s="29"/>
    </row>
    <row r="17" spans="1:16">
      <c r="A17" s="288" t="s">
        <v>1411</v>
      </c>
      <c r="B17" s="321">
        <f>'Datos iniciales '!B29</f>
        <v>2</v>
      </c>
      <c r="C17" s="321">
        <f>'Datos iniciales '!D29</f>
        <v>20</v>
      </c>
      <c r="D17" s="323">
        <f>C17/$C$70*$P$4+C17/$C$70*$O$4</f>
        <v>23888.497358490567</v>
      </c>
      <c r="E17" s="323">
        <f>SUM('TALLER CREATIVO SEC'!I6:I42)</f>
        <v>18428.7487</v>
      </c>
      <c r="F17" s="323">
        <f>SUM('TALLER CREATIVO SEC'!I44:I57)</f>
        <v>1568.0299999999997</v>
      </c>
      <c r="G17" s="323">
        <f>(C17/($C$70+$C$58+$C$59+$C$61+$C$64+$C$65))*(SANITARIAS!$J$26+SANITARIAS!$J$16)</f>
        <v>6591.05</v>
      </c>
      <c r="H17" s="323">
        <f>SUM('TALLER CREATIVO SEC'!I59:I67)</f>
        <v>3288.5100000000007</v>
      </c>
      <c r="I17" s="323">
        <f>(C17/($C$70+$C$58+$C$59+$C$61+$C$64+$C$65))*(ELECTRICAS!$J$14+ELECTRICAS!$J$15)</f>
        <v>173.03586206896554</v>
      </c>
      <c r="J17" s="323">
        <f>SUM('TALLER CREATIVO SEC'!I72:I91)</f>
        <v>2621.3652999999999</v>
      </c>
      <c r="K17" s="323">
        <f>(C17/($C$70+$C$58+$C$59+$C$61+$C$64+$C$65))*(COMUNICACIONES!$J$16+COMUNICACIONES!$J$33+COMUNICACIONES!$J$37+COMUNICACIONES!$J$40)</f>
        <v>1257.2731034482758</v>
      </c>
      <c r="L17" s="323">
        <f>SUM(D17:K17)</f>
        <v>57816.51032400781</v>
      </c>
      <c r="M17" s="340"/>
      <c r="N17" s="340"/>
      <c r="P17" s="29"/>
    </row>
    <row r="18" spans="1:16">
      <c r="A18" s="288" t="s">
        <v>1412</v>
      </c>
      <c r="B18" s="321">
        <f>'Datos iniciales '!B30</f>
        <v>2</v>
      </c>
      <c r="C18" s="321">
        <f>'Datos iniciales '!D30</f>
        <v>20</v>
      </c>
      <c r="D18" s="323">
        <f>C18/$C$70*$P$4+C18/$C$70*$O$4</f>
        <v>23888.497358490567</v>
      </c>
      <c r="E18" s="323">
        <f>SUM(ECONOMATO!I6:I42)</f>
        <v>26185.714100000005</v>
      </c>
      <c r="F18" s="323">
        <f>SUM(ECONOMATO!I44:I57)</f>
        <v>0</v>
      </c>
      <c r="G18" s="323">
        <f>(C18/($C$70+$C$58+$C$59+$C$61+$C$64+$C$65))*(SANITARIAS!$J$26+SANITARIAS!$J$16)</f>
        <v>6591.05</v>
      </c>
      <c r="H18" s="323">
        <f>SUM(ECONOMATO!I59:I67)</f>
        <v>7729.5600000000013</v>
      </c>
      <c r="I18" s="323">
        <f>(C18/($C$70+$C$58+$C$59+$C$61+$C$64+$C$65))*(ELECTRICAS!$J$14+ELECTRICAS!$J$15)</f>
        <v>173.03586206896554</v>
      </c>
      <c r="J18" s="323">
        <f>SUM(ECONOMATO!I72:I91)</f>
        <v>2621.3652999999999</v>
      </c>
      <c r="K18" s="323">
        <f>(C18/($C$70+$C$58+$C$59+$C$61+$C$64+$C$65))*(COMUNICACIONES!$J$16+COMUNICACIONES!$J$33+COMUNICACIONES!$J$37+COMUNICACIONES!$J$40)</f>
        <v>1257.2731034482758</v>
      </c>
      <c r="L18" s="323">
        <f>SUM(D18:K18)</f>
        <v>68446.495724007822</v>
      </c>
      <c r="M18" s="340"/>
      <c r="N18" s="340"/>
      <c r="P18" s="29"/>
    </row>
    <row r="19" spans="1:16">
      <c r="A19" s="288" t="s">
        <v>1413</v>
      </c>
      <c r="B19" s="321">
        <f>'Datos iniciales '!B31</f>
        <v>2</v>
      </c>
      <c r="C19" s="321">
        <f>'Datos iniciales '!D31</f>
        <v>20</v>
      </c>
      <c r="D19" s="323">
        <f>C19/$C$70*$P$4+C19/$C$70*$O$4</f>
        <v>23888.497358490567</v>
      </c>
      <c r="E19" s="323">
        <f>SUM('COORDINACIÓN PEDAGÓGICA'!I6:I42)</f>
        <v>17577.703500000003</v>
      </c>
      <c r="F19" s="323">
        <f>SUM('COORDINACIÓN PEDAGÓGICA'!I44:I57)</f>
        <v>0</v>
      </c>
      <c r="G19" s="323">
        <f>(C19/($C$70+$C$58+$C$59+$C$61+$C$64+$C$65))*(SANITARIAS!$J$26+SANITARIAS!$J$16)</f>
        <v>6591.05</v>
      </c>
      <c r="H19" s="323">
        <f>SUM('COORDINACIÓN PEDAGÓGICA'!I59:I67)</f>
        <v>6283.38</v>
      </c>
      <c r="I19" s="323">
        <f>(C19/($C$70+$C$58+$C$59+$C$61+$C$64+$C$65))*(ELECTRICAS!$J$14+ELECTRICAS!$J$15)</f>
        <v>173.03586206896554</v>
      </c>
      <c r="J19" s="323">
        <f>SUM('COORDINACIÓN PEDAGÓGICA'!I72:I91)</f>
        <v>2621.3652999999999</v>
      </c>
      <c r="K19" s="323">
        <f>(C19/($C$70+$C$58+$C$59+$C$61+$C$64+$C$65))*(COMUNICACIONES!$J$16+COMUNICACIONES!$J$33+COMUNICACIONES!$J$37+COMUNICACIONES!$J$40)</f>
        <v>1257.2731034482758</v>
      </c>
      <c r="L19" s="323">
        <f>SUM(D19:K19)</f>
        <v>58392.305124007813</v>
      </c>
      <c r="M19" s="340"/>
      <c r="N19" s="340"/>
      <c r="P19" s="29"/>
    </row>
    <row r="20" spans="1:16">
      <c r="A20" s="288" t="s">
        <v>1414</v>
      </c>
      <c r="B20" s="321">
        <f>'Datos iniciales '!B32</f>
        <v>2</v>
      </c>
      <c r="C20" s="321">
        <f>'Datos iniciales '!D32</f>
        <v>20</v>
      </c>
      <c r="D20" s="323">
        <f>C20/$C$70*$P$4+C20/$C$70*$O$4</f>
        <v>23888.497358490567</v>
      </c>
      <c r="E20" s="323">
        <f>SUM(TOPICO!I6:I42)</f>
        <v>25333.917100000002</v>
      </c>
      <c r="F20" s="323">
        <f>SUM(TOPICO!I44:I57)</f>
        <v>2021.2599999999998</v>
      </c>
      <c r="G20" s="323">
        <f>(C20/($C$70+$C$58+$C$59+$C$61+$C$64+$C$65))*(SANITARIAS!$J$26+SANITARIAS!$J$16)</f>
        <v>6591.05</v>
      </c>
      <c r="H20" s="323">
        <f>SUM(TOPICO!I59:I67)</f>
        <v>8938.86</v>
      </c>
      <c r="I20" s="323">
        <f>(C20/($C$70+$C$58+$C$59+$C$61+$C$64+$C$65))*(ELECTRICAS!$J$14+ELECTRICAS!$J$15)</f>
        <v>173.03586206896554</v>
      </c>
      <c r="J20" s="323">
        <f>SUM(TOPICO!I72:I91)</f>
        <v>2621.3652999999999</v>
      </c>
      <c r="K20" s="323">
        <f>(C20/($C$70+$C$58+$C$59+$C$61+$C$64+$C$65))*(COMUNICACIONES!$J$16+COMUNICACIONES!$J$33+COMUNICACIONES!$J$37+COMUNICACIONES!$J$40)</f>
        <v>1257.2731034482758</v>
      </c>
      <c r="L20" s="323">
        <f>SUM(D20:K20)</f>
        <v>70825.258724007814</v>
      </c>
      <c r="M20" s="340"/>
      <c r="N20" s="340"/>
      <c r="P20" s="29"/>
    </row>
    <row r="21" spans="1:16">
      <c r="A21" s="288" t="s">
        <v>1415</v>
      </c>
      <c r="B21" s="321">
        <f>'Datos iniciales '!B33</f>
        <v>2</v>
      </c>
      <c r="C21" s="321">
        <f>'Datos iniciales '!D33</f>
        <v>20</v>
      </c>
      <c r="D21" s="323">
        <f>C21/$C$70*$P$4+C21/$C$70*$O$4</f>
        <v>23888.497358490567</v>
      </c>
      <c r="E21" s="323">
        <f>SUM('SALA DE PROFESORES'!I6:I42)</f>
        <v>14034.458900000003</v>
      </c>
      <c r="F21" s="323">
        <f>SUM('SALA DE PROFESORES'!I44:I57)</f>
        <v>0</v>
      </c>
      <c r="G21" s="323">
        <f>(C21/($C$70+$C$58+$C$59+$C$61+$C$64+$C$65))*(SANITARIAS!$J$26+SANITARIAS!$J$16)</f>
        <v>6591.05</v>
      </c>
      <c r="H21" s="323">
        <f>SUM('SALA DE PROFESORES'!I59:I67)</f>
        <v>4267.88</v>
      </c>
      <c r="I21" s="323">
        <f>(C21/($C$70+$C$58+$C$59+$C$61+$C$64+$C$65))*(ELECTRICAS!$J$14+ELECTRICAS!$J$15)</f>
        <v>173.03586206896554</v>
      </c>
      <c r="J21" s="323">
        <f>SUM('SALA DE PROFESORES'!I72:I91)</f>
        <v>2621.3652999999999</v>
      </c>
      <c r="K21" s="323">
        <f>(C21/($C$70+$C$58+$C$59+$C$61+$C$64+$C$65))*(COMUNICACIONES!$J$16+COMUNICACIONES!$J$33+COMUNICACIONES!$J$37+COMUNICACIONES!$J$40)</f>
        <v>1257.2731034482758</v>
      </c>
      <c r="L21" s="323">
        <f>SUM(D21:K21)</f>
        <v>52833.560524007815</v>
      </c>
      <c r="M21" s="340"/>
      <c r="N21" s="340"/>
      <c r="P21" s="29"/>
    </row>
    <row r="22" spans="1:16">
      <c r="A22" s="288" t="s">
        <v>1416</v>
      </c>
      <c r="B22" s="321">
        <f>'Datos iniciales '!B34</f>
        <v>2</v>
      </c>
      <c r="C22" s="321">
        <f>'Datos iniciales '!D34</f>
        <v>20</v>
      </c>
      <c r="D22" s="323">
        <f>C22/$C$70*$P$4+C22/$C$70*$O$4</f>
        <v>23888.497358490567</v>
      </c>
      <c r="E22" s="323">
        <f>SUM('TIENDA ESCOLAR'!I6:I42)</f>
        <v>23335.697600000003</v>
      </c>
      <c r="F22" s="323">
        <f>SUM('TIENDA ESCOLAR'!I44:I57)</f>
        <v>3031.89</v>
      </c>
      <c r="G22" s="323">
        <f>(C22/($C$70+$C$58+$C$59+$C$61+$C$64+$C$65))*(SANITARIAS!$J$26+SANITARIAS!$J$16)</f>
        <v>6591.05</v>
      </c>
      <c r="H22" s="323">
        <f>SUM('TIENDA ESCOLAR'!I59:I67)</f>
        <v>9223.5200000000023</v>
      </c>
      <c r="I22" s="323">
        <f>(C22/($C$70+$C$58+$C$59+$C$61+$C$64+$C$65))*(ELECTRICAS!$J$14+ELECTRICAS!$J$15)</f>
        <v>173.03586206896554</v>
      </c>
      <c r="J22" s="323">
        <f>SUM('TIENDA ESCOLAR'!I72:I91)</f>
        <v>0</v>
      </c>
      <c r="K22" s="323">
        <f>(C22/($C$70+$C$58+$C$59+$C$61+$C$64+$C$65))*(COMUNICACIONES!$J$16+COMUNICACIONES!$J$33+COMUNICACIONES!$J$37+COMUNICACIONES!$J$40)</f>
        <v>1257.2731034482758</v>
      </c>
      <c r="L22" s="323">
        <f>SUM(D22:K22)</f>
        <v>67500.96392400781</v>
      </c>
      <c r="M22" s="340"/>
      <c r="N22" s="340"/>
      <c r="P22" s="29"/>
    </row>
    <row r="23" spans="1:16">
      <c r="A23" s="288" t="s">
        <v>1417</v>
      </c>
      <c r="B23" s="321">
        <f>'Datos iniciales '!B35</f>
        <v>2</v>
      </c>
      <c r="C23" s="321">
        <f>'Datos iniciales '!D35</f>
        <v>20</v>
      </c>
      <c r="D23" s="323">
        <f>C23/$C$70*$P$4+C23/$C$70*$O$4</f>
        <v>23888.497358490567</v>
      </c>
      <c r="E23" s="323">
        <f>SUM(ALMACÉN!I6:I42)</f>
        <v>10201.4169</v>
      </c>
      <c r="F23" s="323">
        <f>SUM(ALMACÉN!I44:I57)</f>
        <v>0</v>
      </c>
      <c r="G23" s="323">
        <f>(C23/($C$70+$C$58+$C$59+$C$61+$C$64+$C$65))*(SANITARIAS!$J$26+SANITARIAS!$J$16)</f>
        <v>6591.05</v>
      </c>
      <c r="H23" s="323">
        <f>SUM(ALMACÉN!I59:I67)</f>
        <v>2252.3800000000006</v>
      </c>
      <c r="I23" s="323">
        <f>(C23/($C$70+$C$58+$C$59+$C$61+$C$64+$C$65))*(ELECTRICAS!$J$14+ELECTRICAS!$J$15)</f>
        <v>173.03586206896554</v>
      </c>
      <c r="J23" s="323">
        <f>SUM(ALMACÉN!I72:I91)</f>
        <v>0</v>
      </c>
      <c r="K23" s="323">
        <f>(C23/($C$70+$C$58+$C$59+$C$61+$C$64+$C$65))*(COMUNICACIONES!$J$16+COMUNICACIONES!$J$33+COMUNICACIONES!$J$37+COMUNICACIONES!$J$40)</f>
        <v>1257.2731034482758</v>
      </c>
      <c r="L23" s="323">
        <f>SUM(D23:K23)</f>
        <v>44363.653224007809</v>
      </c>
      <c r="M23" s="340"/>
      <c r="N23" s="340"/>
      <c r="P23" s="29"/>
    </row>
    <row r="24" spans="1:16">
      <c r="A24" s="288" t="s">
        <v>1418</v>
      </c>
      <c r="B24" s="321">
        <f>'Datos iniciales '!B36</f>
        <v>2</v>
      </c>
      <c r="C24" s="321">
        <f>'Datos iniciales '!D36</f>
        <v>20</v>
      </c>
      <c r="D24" s="323">
        <f>C24/$C$70*$P$4+C24/$C$70*$O$4</f>
        <v>23888.497358490567</v>
      </c>
      <c r="E24" s="323">
        <f>SUM('SSHH ADM.-HOMBRES'!I6:I42)</f>
        <v>26504.324499999999</v>
      </c>
      <c r="F24" s="323">
        <f>SUM('SSHH ADM.-HOMBRES'!I44:I57)</f>
        <v>26513.21</v>
      </c>
      <c r="G24" s="323">
        <f>(C24/($C$70+$C$58+$C$59+$C$61+$C$64+$C$65))*(SANITARIAS!$J$26+SANITARIAS!$J$16)</f>
        <v>6591.05</v>
      </c>
      <c r="H24" s="323">
        <f>SUM('SSHH ADM.-HOMBRES'!I59:I67)</f>
        <v>8535.76</v>
      </c>
      <c r="I24" s="323">
        <f>(C24/($C$70+$C$58+$C$59+$C$61+$C$64+$C$65))*(ELECTRICAS!$J$14+ELECTRICAS!$J$15)</f>
        <v>173.03586206896554</v>
      </c>
      <c r="J24" s="323">
        <f>SUM('SSHH ADM.-HOMBRES'!I72:I91)</f>
        <v>0</v>
      </c>
      <c r="K24" s="323">
        <f>(C24/($C$70+$C$58+$C$59+$C$61+$C$64+$C$65))*(COMUNICACIONES!$J$16+COMUNICACIONES!$J$33+COMUNICACIONES!$J$37+COMUNICACIONES!$J$40)</f>
        <v>1257.2731034482758</v>
      </c>
      <c r="L24" s="323">
        <f>SUM(D24:K24)</f>
        <v>93463.150824007811</v>
      </c>
      <c r="M24" s="340"/>
      <c r="N24" s="340"/>
      <c r="P24" s="29"/>
    </row>
    <row r="25" spans="1:16">
      <c r="A25" s="288" t="s">
        <v>1419</v>
      </c>
      <c r="B25" s="321">
        <f>'Datos iniciales '!B37</f>
        <v>2</v>
      </c>
      <c r="C25" s="321">
        <f>'Datos iniciales '!D37</f>
        <v>20</v>
      </c>
      <c r="D25" s="323">
        <f>C25/$C$70*$P$4+C25/$C$70*$O$4</f>
        <v>23888.497358490567</v>
      </c>
      <c r="E25" s="323">
        <f>SUM('SSHH ADM.-MUJERES'!$I$6:$I$42)</f>
        <v>26504.324499999999</v>
      </c>
      <c r="F25" s="323">
        <f>SUM('SSHH ADM.-MUJERES'!$I$44:$I$57)</f>
        <v>23627.21</v>
      </c>
      <c r="G25" s="323">
        <f>(C25/($C$70+$C$58+$C$59+$C$61+$C$64+$C$65))*(SANITARIAS!$J$26+SANITARIAS!$J$16)</f>
        <v>6591.05</v>
      </c>
      <c r="H25" s="323">
        <f>SUM('SSHH ADM.-MUJERES'!$I$59:$I$67)</f>
        <v>8535.76</v>
      </c>
      <c r="I25" s="323">
        <f>(C25/($C$70+$C$58+$C$59+$C$61+$C$64+$C$65))*(ELECTRICAS!$J$14+ELECTRICAS!$J$15)</f>
        <v>173.03586206896554</v>
      </c>
      <c r="J25" s="323">
        <f>SUM('SSHH ADM.-HOMBRES'!$I$72:$I$91)</f>
        <v>0</v>
      </c>
      <c r="K25" s="323">
        <f>(C25/($C$70+$C$58+$C$59+$C$61+$C$64+$C$65))*(COMUNICACIONES!$J$16+COMUNICACIONES!$J$33+COMUNICACIONES!$J$37+COMUNICACIONES!$J$40)</f>
        <v>1257.2731034482758</v>
      </c>
      <c r="L25" s="323">
        <f>SUM(D25:K25)</f>
        <v>90577.150824007811</v>
      </c>
      <c r="M25" s="340"/>
      <c r="N25" s="340"/>
      <c r="P25" s="29"/>
    </row>
    <row r="26" spans="1:16">
      <c r="A26" s="288" t="s">
        <v>1420</v>
      </c>
      <c r="B26" s="321">
        <f>'Datos iniciales '!B38</f>
        <v>2</v>
      </c>
      <c r="C26" s="321">
        <f>'Datos iniciales '!D38</f>
        <v>20</v>
      </c>
      <c r="D26" s="323">
        <f>C26/$C$70*$P$4+C26/$C$70*$O$4</f>
        <v>23888.497358490567</v>
      </c>
      <c r="E26" s="323">
        <f>SUM('SSHH INICIAL-HOMBRES '!I6:I42)</f>
        <v>26720.977399999992</v>
      </c>
      <c r="F26" s="323">
        <f>SUM('SSHH INICIAL-HOMBRES '!I44:I57)</f>
        <v>27252.44</v>
      </c>
      <c r="G26" s="323">
        <f>(C26/($C$70+$C$58+$C$59+$C$61+$C$64+$C$65))*(SANITARIAS!$J$26+SANITARIAS!$J$16)</f>
        <v>6591.05</v>
      </c>
      <c r="H26" s="323">
        <f>SUM('SSHH INICIAL-HOMBRES '!I59:I67)</f>
        <v>5595.62</v>
      </c>
      <c r="I26" s="323">
        <f>(C26/($C$70+$C$58+$C$59+$C$61+$C$64+$C$65))*(ELECTRICAS!$J$14+ELECTRICAS!$J$15)</f>
        <v>173.03586206896554</v>
      </c>
      <c r="J26" s="323">
        <f>SUM('SSHH INICIAL-HOMBRES '!I72:I91)</f>
        <v>0</v>
      </c>
      <c r="K26" s="323">
        <f>(C26/($C$70+$C$58+$C$59+$C$61+$C$64+$C$65))*(COMUNICACIONES!$J$16+COMUNICACIONES!$J$33+COMUNICACIONES!$J$37+COMUNICACIONES!$J$40)</f>
        <v>1257.2731034482758</v>
      </c>
      <c r="L26" s="323">
        <f>SUM(D26:K26)</f>
        <v>91478.893724007794</v>
      </c>
      <c r="M26" s="340"/>
      <c r="N26" s="340"/>
      <c r="P26" s="29"/>
    </row>
    <row r="27" spans="1:16">
      <c r="A27" s="288" t="s">
        <v>1421</v>
      </c>
      <c r="B27" s="321">
        <f>'Datos iniciales '!B39</f>
        <v>2</v>
      </c>
      <c r="C27" s="321">
        <f>'Datos iniciales '!D39</f>
        <v>20</v>
      </c>
      <c r="D27" s="323">
        <f>C27/$C$70*$P$4+C27/$C$70*$O$4</f>
        <v>23888.497358490567</v>
      </c>
      <c r="E27" s="323">
        <f>SUM('SSHH INICIAL- MUJERES'!$I$6:$I$42)</f>
        <v>26720.977399999992</v>
      </c>
      <c r="F27" s="323">
        <f>SUM('SSHH INICIAL- MUJERES'!$I$44:$I$57)</f>
        <v>24366.440000000002</v>
      </c>
      <c r="G27" s="323">
        <f>(C27/($C$70+$C$58+$C$59+$C$61+$C$64+$C$65))*(SANITARIAS!$J$26+SANITARIAS!$J$16)</f>
        <v>6591.05</v>
      </c>
      <c r="H27" s="323">
        <f>SUM('SSHH INICIAL- MUJERES'!$I$59:$I$67)</f>
        <v>5595.62</v>
      </c>
      <c r="I27" s="323">
        <f>(C27/($C$70+$C$58+$C$59+$C$61+$C$64+$C$65))*(ELECTRICAS!$J$14+ELECTRICAS!$J$15)</f>
        <v>173.03586206896554</v>
      </c>
      <c r="J27" s="323">
        <f>SUM('SSHH ADM.-HOMBRES'!$I$72:$I$91)</f>
        <v>0</v>
      </c>
      <c r="K27" s="323">
        <f>(C27/($C$70+$C$58+$C$59+$C$61+$C$64+$C$65))*(COMUNICACIONES!$J$16+COMUNICACIONES!$J$33+COMUNICACIONES!$J$37+COMUNICACIONES!$J$40)</f>
        <v>1257.2731034482758</v>
      </c>
      <c r="L27" s="323">
        <f>SUM(D27:K27)</f>
        <v>88592.893724007794</v>
      </c>
      <c r="M27" s="340"/>
      <c r="N27" s="340"/>
      <c r="P27" s="29"/>
    </row>
    <row r="28" spans="1:16">
      <c r="A28" s="288" t="s">
        <v>1422</v>
      </c>
      <c r="B28" s="321">
        <f>'Datos iniciales '!B40</f>
        <v>2</v>
      </c>
      <c r="C28" s="321">
        <f>'Datos iniciales '!D40</f>
        <v>20</v>
      </c>
      <c r="D28" s="323">
        <f>C28/$C$70*$P$4+C28/$C$70*$O$4</f>
        <v>23888.497358490567</v>
      </c>
      <c r="E28" s="323">
        <f>SUM('SSHH PRIM-HOMBRES'!$I$6:$I$42)</f>
        <v>26720.977399999992</v>
      </c>
      <c r="F28" s="323">
        <f>SUM('SSHH PRIM-HOMBRES'!$I$44:$I$57)</f>
        <v>27252.44</v>
      </c>
      <c r="G28" s="323">
        <f>(C28/($C$70+$C$58+$C$59+$C$61+$C$64+$C$65))*(SANITARIAS!$J$26+SANITARIAS!$J$16)</f>
        <v>6591.05</v>
      </c>
      <c r="H28" s="323">
        <f>SUM('SSHH PRIM-HOMBRES'!$I$59:$I$67)</f>
        <v>5595.62</v>
      </c>
      <c r="I28" s="323">
        <f>(C28/($C$70+$C$58+$C$59+$C$61+$C$64+$C$65))*(ELECTRICAS!$J$14+ELECTRICAS!$J$15)</f>
        <v>173.03586206896554</v>
      </c>
      <c r="J28" s="323">
        <f>SUM('SSHH INICIAL- MUJERES'!$I$72:$I$91)</f>
        <v>0</v>
      </c>
      <c r="K28" s="323">
        <f>(C28/($C$70+$C$58+$C$59+$C$61+$C$64+$C$65))*(COMUNICACIONES!$J$16+COMUNICACIONES!$J$33+COMUNICACIONES!$J$37+COMUNICACIONES!$J$40)</f>
        <v>1257.2731034482758</v>
      </c>
      <c r="L28" s="323">
        <f>SUM(D28:K28)</f>
        <v>91478.893724007794</v>
      </c>
      <c r="M28" s="340"/>
      <c r="N28" s="340"/>
      <c r="P28" s="29"/>
    </row>
    <row r="29" spans="1:16">
      <c r="A29" s="288" t="s">
        <v>1423</v>
      </c>
      <c r="B29" s="321">
        <f>'Datos iniciales '!B41</f>
        <v>2</v>
      </c>
      <c r="C29" s="321">
        <f>'Datos iniciales '!D41</f>
        <v>20</v>
      </c>
      <c r="D29" s="323">
        <f>C29/$C$70*$P$4+C29/$C$70*$O$4</f>
        <v>23888.497358490567</v>
      </c>
      <c r="E29" s="323">
        <f>SUM('SSHH PRIM-MUJERES'!I6:I42)</f>
        <v>26720.977399999992</v>
      </c>
      <c r="F29" s="323">
        <f>SUM('SSHH PRIM-MUJERES'!I44:I57)</f>
        <v>24366.440000000002</v>
      </c>
      <c r="G29" s="323">
        <f>(C29/($C$70+$C$58+$C$59+$C$61+$C$64+$C$65))*(SANITARIAS!$J$26+SANITARIAS!$J$16)</f>
        <v>6591.05</v>
      </c>
      <c r="H29" s="323">
        <f>SUM('SSHH PRIM-MUJERES'!I59:I67)</f>
        <v>5595.62</v>
      </c>
      <c r="I29" s="323">
        <f>(C29/($C$70+$C$58+$C$59+$C$61+$C$64+$C$65))*(ELECTRICAS!$J$14+ELECTRICAS!$J$15)</f>
        <v>173.03586206896554</v>
      </c>
      <c r="J29" s="323">
        <f>SUM('SSHH PRIM-MUJERES'!I72:I91)</f>
        <v>0</v>
      </c>
      <c r="K29" s="323">
        <f>(C29/($C$70+$C$58+$C$59+$C$61+$C$64+$C$65))*(COMUNICACIONES!$J$16+COMUNICACIONES!$J$33+COMUNICACIONES!$J$37+COMUNICACIONES!$J$40)</f>
        <v>1257.2731034482758</v>
      </c>
      <c r="L29" s="323">
        <f>SUM(D29:K29)</f>
        <v>88592.893724007794</v>
      </c>
      <c r="M29" s="340"/>
      <c r="N29" s="340"/>
      <c r="P29" s="29"/>
    </row>
    <row r="30" spans="1:16">
      <c r="A30" s="288" t="s">
        <v>1424</v>
      </c>
      <c r="B30" s="321">
        <f>'Datos iniciales '!B42</f>
        <v>2</v>
      </c>
      <c r="C30" s="321">
        <f>'Datos iniciales '!D42</f>
        <v>20</v>
      </c>
      <c r="D30" s="323">
        <f>C30/$C$70*$P$4+C30/$C$70*$O$4</f>
        <v>23888.497358490567</v>
      </c>
      <c r="E30" s="323">
        <f>SUM('SSHH SEC-HOMBRES'!I6:I42)</f>
        <v>26720.977399999992</v>
      </c>
      <c r="F30" s="323">
        <f>SUM('SSHH SEC-HOMBRES'!I44:I57)</f>
        <v>27252.44</v>
      </c>
      <c r="G30" s="323">
        <f>(C30/($C$70+$C$58+$C$59+$C$61+$C$64+$C$65))*(SANITARIAS!$J$26+SANITARIAS!$J$16)</f>
        <v>6591.05</v>
      </c>
      <c r="H30" s="323">
        <f>SUM('SSHH SEC-HOMBRES'!I59:I67)</f>
        <v>5595.62</v>
      </c>
      <c r="I30" s="323">
        <f>(C30/($C$70+$C$58+$C$59+$C$61+$C$64+$C$65))*(ELECTRICAS!$J$14+ELECTRICAS!$J$15)</f>
        <v>173.03586206896554</v>
      </c>
      <c r="J30" s="323">
        <f>SUM('SSHH SEC-HOMBRES'!I72:I91)</f>
        <v>0</v>
      </c>
      <c r="K30" s="323">
        <f>(C30/($C$70+$C$58+$C$59+$C$61+$C$64+$C$65))*(COMUNICACIONES!$J$16+COMUNICACIONES!$J$33+COMUNICACIONES!$J$37+COMUNICACIONES!$J$40)</f>
        <v>1257.2731034482758</v>
      </c>
      <c r="L30" s="323">
        <f>SUM(D30:K30)</f>
        <v>91478.893724007794</v>
      </c>
      <c r="M30" s="340"/>
      <c r="N30" s="340"/>
      <c r="P30" s="29"/>
    </row>
    <row r="31" spans="1:16">
      <c r="A31" s="288" t="s">
        <v>1425</v>
      </c>
      <c r="B31" s="321">
        <f>'Datos iniciales '!B43</f>
        <v>2</v>
      </c>
      <c r="C31" s="321">
        <f>'Datos iniciales '!D43</f>
        <v>20</v>
      </c>
      <c r="D31" s="323">
        <f>C31/$C$70*$P$4+C31/$C$70*$O$4</f>
        <v>23888.497358490567</v>
      </c>
      <c r="E31" s="323">
        <f>SUM('SSHH SEC-MUJERES'!I6:I42)</f>
        <v>26720.977399999992</v>
      </c>
      <c r="F31" s="323">
        <f>SUM('SSHH SEC-MUJERES'!I44:I57)</f>
        <v>24366.440000000002</v>
      </c>
      <c r="G31" s="323">
        <f>(C31/($C$70+$C$58+$C$59+$C$61+$C$64+$C$65))*(SANITARIAS!$J$26+SANITARIAS!$J$16)</f>
        <v>6591.05</v>
      </c>
      <c r="H31" s="323">
        <f>SUM('SSHH SEC-MUJERES'!I59:I67)</f>
        <v>5595.62</v>
      </c>
      <c r="I31" s="323">
        <f>(C31/($C$70+$C$58+$C$59+$C$61+$C$64+$C$65))*(ELECTRICAS!$J$14+ELECTRICAS!$J$15)</f>
        <v>173.03586206896554</v>
      </c>
      <c r="J31" s="323">
        <f>SUM('SSHH SEC-MUJERES'!I72:I91)</f>
        <v>0</v>
      </c>
      <c r="K31" s="323">
        <f>(C31/($C$70+$C$58+$C$59+$C$61+$C$64+$C$65))*(COMUNICACIONES!$J$16+COMUNICACIONES!$J$33+COMUNICACIONES!$J$37+COMUNICACIONES!$J$40)</f>
        <v>1257.2731034482758</v>
      </c>
      <c r="L31" s="323">
        <f>SUM(D31:K31)</f>
        <v>88592.893724007794</v>
      </c>
      <c r="M31" s="340"/>
      <c r="N31" s="340"/>
      <c r="P31" s="29"/>
    </row>
    <row r="32" spans="1:16">
      <c r="A32" s="326" t="s">
        <v>1426</v>
      </c>
      <c r="B32" s="321">
        <f>'Datos iniciales '!B44</f>
        <v>2</v>
      </c>
      <c r="C32" s="321">
        <f>'Datos iniciales '!D44</f>
        <v>20</v>
      </c>
      <c r="D32" s="323">
        <f>C32/$C$70*$P$4+C32/$C$70*$O$4</f>
        <v>23888.497358490567</v>
      </c>
      <c r="E32" s="323">
        <f>SUM('VESTUARIOS HOMBRES'!I6:I42)</f>
        <v>21220.365099999999</v>
      </c>
      <c r="F32" s="323">
        <f>SUM('VESTUARIOS HOMBRES'!I44:I57)</f>
        <v>11817.189999999999</v>
      </c>
      <c r="G32" s="323">
        <f>(C32/($C$70+$C$58+$C$59+$C$61+$C$64+$C$65))*(SANITARIAS!$J$26+SANITARIAS!$J$16)</f>
        <v>6591.05</v>
      </c>
      <c r="H32" s="323">
        <f>SUM('VESTUARIOS HOMBRES'!I59:I67)</f>
        <v>9697.2799999999988</v>
      </c>
      <c r="I32" s="323">
        <f>(C32/($C$70+$C$58+$C$59+$C$61+$C$64+$C$65))*(ELECTRICAS!$J$14+ELECTRICAS!$J$15)</f>
        <v>173.03586206896554</v>
      </c>
      <c r="J32" s="323">
        <f>SUM('VESTUARIOS HOMBRES'!I72:I91)</f>
        <v>0</v>
      </c>
      <c r="K32" s="323">
        <f>(C32/($C$70+$C$58+$C$59+$C$61+$C$64+$C$65))*(COMUNICACIONES!$J$16+COMUNICACIONES!$J$33+COMUNICACIONES!$J$37+COMUNICACIONES!$J$40)</f>
        <v>1257.2731034482758</v>
      </c>
      <c r="L32" s="323">
        <f>SUM(D32:K32)</f>
        <v>74644.691424007804</v>
      </c>
      <c r="M32" s="340"/>
      <c r="N32" s="340"/>
      <c r="P32" s="29"/>
    </row>
    <row r="33" spans="1:16">
      <c r="A33" s="327" t="s">
        <v>1427</v>
      </c>
      <c r="B33" s="321">
        <f>'Datos iniciales '!B45</f>
        <v>2</v>
      </c>
      <c r="C33" s="321">
        <f>'Datos iniciales '!D45</f>
        <v>20</v>
      </c>
      <c r="D33" s="323">
        <f>C33/$C$70*$P$4+C33/$C$70*$O$4</f>
        <v>23888.497358490567</v>
      </c>
      <c r="E33" s="323">
        <f>SUM('VESTUARIOS MUJERES'!I6:I42)</f>
        <v>21220.365099999999</v>
      </c>
      <c r="F33" s="323">
        <f>SUM('VESTUARIOS MUJERES'!I44:I57)</f>
        <v>10277.99</v>
      </c>
      <c r="G33" s="323">
        <f>(C33/($C$70+$C$58+$C$59+$C$61+$C$64+$C$65))*(SANITARIAS!$J$26+SANITARIAS!$J$16)</f>
        <v>6591.05</v>
      </c>
      <c r="H33" s="323">
        <f>SUM('VESTUARIOS MUJERES'!I59:I67)</f>
        <v>9697.2799999999988</v>
      </c>
      <c r="I33" s="323">
        <f>(C33/($C$70+$C$58+$C$59+$C$61+$C$64+$C$65))*(ELECTRICAS!$J$14+ELECTRICAS!$J$15)</f>
        <v>173.03586206896554</v>
      </c>
      <c r="J33" s="323">
        <f>SUM('VESTUARIOS MUJERES'!I72:I91)</f>
        <v>0</v>
      </c>
      <c r="K33" s="323">
        <f>(C33/($C$70+$C$58+$C$59+$C$61+$C$64+$C$65))*(COMUNICACIONES!$J$16+COMUNICACIONES!$J$33+COMUNICACIONES!$J$37+COMUNICACIONES!$J$40)</f>
        <v>1257.2731034482758</v>
      </c>
      <c r="L33" s="323">
        <f>SUM(D33:K33)</f>
        <v>73105.491424007807</v>
      </c>
      <c r="M33" s="340"/>
      <c r="N33" s="340"/>
      <c r="P33" s="29"/>
    </row>
    <row r="34" spans="1:16">
      <c r="A34" s="288" t="s">
        <v>1428</v>
      </c>
      <c r="B34" s="321">
        <f>'Datos iniciales '!B46</f>
        <v>2</v>
      </c>
      <c r="C34" s="321">
        <f>'Datos iniciales '!D46</f>
        <v>20</v>
      </c>
      <c r="D34" s="323">
        <f>C34/$C$70*$P$4+C34/$C$70*$O$4</f>
        <v>23888.497358490567</v>
      </c>
      <c r="E34" s="323">
        <f>SUM('COCINA INICIAL'!I6:I42)</f>
        <v>29156.194199999998</v>
      </c>
      <c r="F34" s="323">
        <f>SUM('COCINA INICIAL'!I44:I57)</f>
        <v>4311.99</v>
      </c>
      <c r="G34" s="323">
        <f>(C34/($C$70+$C$58+$C$59+$C$61+$C$64+$C$65))*(SANITARIAS!$J$26+SANITARIAS!$J$16)</f>
        <v>6591.05</v>
      </c>
      <c r="H34" s="323">
        <f>SUM('COCINA INICIAL'!I59:I67)</f>
        <v>7208.02</v>
      </c>
      <c r="I34" s="323">
        <f>(C34/($C$70+$C$58+$C$59+$C$61+$C$64+$C$65))*(ELECTRICAS!$J$14+ELECTRICAS!$J$15)</f>
        <v>173.03586206896554</v>
      </c>
      <c r="J34" s="323">
        <f>SUM('COCINA INICIAL'!I72:I91)</f>
        <v>0</v>
      </c>
      <c r="K34" s="323">
        <f>(C34/($C$70+$C$58+$C$59+$C$61+$C$64+$C$65))*(COMUNICACIONES!$J$16+COMUNICACIONES!$J$33+COMUNICACIONES!$J$37+COMUNICACIONES!$J$40)</f>
        <v>1257.2731034482758</v>
      </c>
      <c r="L34" s="323">
        <f>SUM(D34:K34)</f>
        <v>72586.0605240078</v>
      </c>
      <c r="M34" s="340"/>
      <c r="N34" s="340"/>
      <c r="P34" s="29"/>
    </row>
    <row r="35" spans="1:16">
      <c r="A35" s="288" t="s">
        <v>1429</v>
      </c>
      <c r="B35" s="321">
        <f>'Datos iniciales '!B47</f>
        <v>2</v>
      </c>
      <c r="C35" s="321">
        <f>'Datos iniciales '!D47</f>
        <v>20</v>
      </c>
      <c r="D35" s="323">
        <f>C35/$C$70*$P$4+C35/$C$70*$O$4</f>
        <v>23888.497358490567</v>
      </c>
      <c r="E35" s="323">
        <f>SUM('COCINA PRIM- SEC'!I6:I42)</f>
        <v>29156.194199999998</v>
      </c>
      <c r="F35" s="323">
        <f>SUM('COCINA PRIM- SEC'!I44:I57)</f>
        <v>4311.99</v>
      </c>
      <c r="G35" s="323">
        <f>(C35/($C$70+$C$58+$C$59+$C$61+$C$64+$C$65))*(SANITARIAS!$J$26+SANITARIAS!$J$16)</f>
        <v>6591.05</v>
      </c>
      <c r="H35" s="323">
        <f>SUM('COCINA PRIM- SEC'!I59:I67)</f>
        <v>7208.02</v>
      </c>
      <c r="I35" s="323">
        <f>(C35/($C$70+$C$58+$C$59+$C$61+$C$64+$C$65))*(ELECTRICAS!$J$14+ELECTRICAS!$J$15)</f>
        <v>173.03586206896554</v>
      </c>
      <c r="J35" s="323">
        <f>SUM('COCINA PRIM- SEC'!I72:I91)</f>
        <v>0</v>
      </c>
      <c r="K35" s="323">
        <f>(C35/($C$70+$C$58+$C$59+$C$61+$C$64+$C$65))*(COMUNICACIONES!$J$16+COMUNICACIONES!$J$33+COMUNICACIONES!$J$37+COMUNICACIONES!$J$40)</f>
        <v>1257.2731034482758</v>
      </c>
      <c r="L35" s="323">
        <f>SUM(D35:K35)</f>
        <v>72586.0605240078</v>
      </c>
      <c r="M35" s="340"/>
      <c r="N35" s="340"/>
      <c r="P35" s="29"/>
    </row>
    <row r="36" spans="1:16">
      <c r="A36" s="288" t="s">
        <v>1430</v>
      </c>
      <c r="B36" s="321">
        <f>'Datos iniciales '!B48</f>
        <v>2</v>
      </c>
      <c r="C36" s="321">
        <f>'Datos iniciales '!D48</f>
        <v>20</v>
      </c>
      <c r="D36" s="323">
        <f>C36/$C$70*$P$4+C36/$C$70*$O$4</f>
        <v>23888.497358490567</v>
      </c>
      <c r="E36" s="323">
        <f>SUM('OFICINA DE BIENESTAR'!I6:I42)</f>
        <v>26275.413700000005</v>
      </c>
      <c r="F36" s="323">
        <f>SUM('OFICINA DE BIENESTAR'!I44:I57)</f>
        <v>0</v>
      </c>
      <c r="G36" s="323">
        <f>(C36/($C$70+$C$58+$C$59+$C$61+$C$64+$C$65))*(SANITARIAS!$J$26+SANITARIAS!$J$16)</f>
        <v>6591.05</v>
      </c>
      <c r="H36" s="323">
        <f>SUM('OFICINA DE BIENESTAR'!I59:I67)</f>
        <v>5647</v>
      </c>
      <c r="I36" s="323">
        <f>(C36/($C$70+$C$58+$C$59+$C$61+$C$64+$C$65))*(ELECTRICAS!$J$14+ELECTRICAS!$J$15)</f>
        <v>173.03586206896554</v>
      </c>
      <c r="J36" s="323">
        <f>SUM('OFICINA DE BIENESTAR'!I72:I91)</f>
        <v>0</v>
      </c>
      <c r="K36" s="323">
        <f>(C36/($C$70+$C$58+$C$59+$C$61+$C$64+$C$65))*(COMUNICACIONES!$J$16+COMUNICACIONES!$J$33+COMUNICACIONES!$J$37+COMUNICACIONES!$J$40)</f>
        <v>1257.2731034482758</v>
      </c>
      <c r="L36" s="323">
        <f>SUM(D36:K36)</f>
        <v>63832.270024007819</v>
      </c>
      <c r="M36" s="340"/>
      <c r="N36" s="340"/>
      <c r="P36" s="29"/>
    </row>
    <row r="37" spans="1:16">
      <c r="A37" s="288" t="s">
        <v>1431</v>
      </c>
      <c r="B37" s="321">
        <f>'Datos iniciales '!B49</f>
        <v>2</v>
      </c>
      <c r="C37" s="321">
        <f>'Datos iniciales '!D49</f>
        <v>20</v>
      </c>
      <c r="D37" s="323">
        <f>C37/$C$70*$P$4+C37/$C$70*$O$4</f>
        <v>23888.497358490567</v>
      </c>
      <c r="E37" s="323">
        <f>SUM(LACTARIO!I6:I42)</f>
        <v>18377.8449</v>
      </c>
      <c r="F37" s="323">
        <f>SUM(LACTARIO!I44:I57)</f>
        <v>2657.3199999999997</v>
      </c>
      <c r="G37" s="323">
        <f>(C37/($C$70+$C$58+$C$59+$C$61+$C$64+$C$65))*(SANITARIAS!$J$26+SANITARIAS!$J$16)</f>
        <v>6591.05</v>
      </c>
      <c r="H37" s="323">
        <f>SUM(LACTARIO!I59:I67)</f>
        <v>3461.6800000000007</v>
      </c>
      <c r="I37" s="323">
        <f>(C37/($C$70+$C$58+$C$59+$C$61+$C$64+$C$65))*(ELECTRICAS!$J$14+ELECTRICAS!$J$15)</f>
        <v>173.03586206896554</v>
      </c>
      <c r="J37" s="323">
        <f>SUM(LACTARIO!I72:I91)</f>
        <v>0</v>
      </c>
      <c r="K37" s="323">
        <f>(C37/($C$70+$C$58+$C$59+$C$61+$C$64+$C$65))*(COMUNICACIONES!$J$16+COMUNICACIONES!$J$33+COMUNICACIONES!$J$37+COMUNICACIONES!$J$40)</f>
        <v>1257.2731034482758</v>
      </c>
      <c r="L37" s="323">
        <f>SUM(D37:K37)</f>
        <v>56406.701224007811</v>
      </c>
      <c r="M37" s="340"/>
      <c r="N37" s="340"/>
      <c r="P37" s="29"/>
    </row>
    <row r="38" spans="1:16">
      <c r="A38" s="288" t="s">
        <v>1432</v>
      </c>
      <c r="B38" s="321">
        <f>'Datos iniciales '!B50</f>
        <v>2</v>
      </c>
      <c r="C38" s="321">
        <f>'Datos iniciales '!D50</f>
        <v>20</v>
      </c>
      <c r="D38" s="323">
        <f>C38/$C$70*$P$4+C38/$C$70*$O$4</f>
        <v>23888.497358490567</v>
      </c>
      <c r="E38" s="323">
        <f>SUM('CTO ELÉCTRICO'!I6:I42)</f>
        <v>12118.445800000001</v>
      </c>
      <c r="F38" s="323">
        <f>SUM('CTO ELÉCTRICO'!I44:I57)</f>
        <v>0</v>
      </c>
      <c r="G38" s="323">
        <f>(C38/($C$70+$C$58+$C$59+$C$61+$C$64+$C$65))*(SANITARIAS!$J$26+SANITARIAS!$J$16)</f>
        <v>6591.05</v>
      </c>
      <c r="H38" s="323">
        <f>SUM('CTO ELÉCTRICO'!I59:I67)</f>
        <v>1878.64</v>
      </c>
      <c r="I38" s="323">
        <f>(C38/($C$70+$C$58+$C$59+$C$61+$C$64+$C$65))*(ELECTRICAS!$J$14+ELECTRICAS!$J$15)</f>
        <v>173.03586206896554</v>
      </c>
      <c r="J38" s="323">
        <f>SUM('CTO ELÉCTRICO'!I72:I91)</f>
        <v>0</v>
      </c>
      <c r="K38" s="323">
        <f>(C38/($C$70+$C$58+$C$59+$C$61+$C$64+$C$65))*(COMUNICACIONES!$J$16+COMUNICACIONES!$J$33+COMUNICACIONES!$J$37+COMUNICACIONES!$J$40)</f>
        <v>1257.2731034482758</v>
      </c>
      <c r="L38" s="323">
        <f>SUM(D38:K38)</f>
        <v>45906.942124007815</v>
      </c>
      <c r="M38" s="340"/>
      <c r="N38" s="340"/>
      <c r="P38" s="29"/>
    </row>
    <row r="39" spans="1:16">
      <c r="A39" s="288" t="s">
        <v>1433</v>
      </c>
      <c r="B39" s="321">
        <f>'Datos iniciales '!B51</f>
        <v>2</v>
      </c>
      <c r="C39" s="321">
        <f>'Datos iniciales '!D51</f>
        <v>20</v>
      </c>
      <c r="D39" s="323">
        <f>C39/$C$70*$P$4+C39/$C$70*$O$4</f>
        <v>23888.497358490567</v>
      </c>
      <c r="E39" s="323">
        <f>SUM('DEP. MATERIAL DEPORTIVO'!I6:I42)</f>
        <v>10722.105600000001</v>
      </c>
      <c r="F39" s="323">
        <f>SUM('DEP. MATERIAL DEPORTIVO'!I44:I57)</f>
        <v>0</v>
      </c>
      <c r="G39" s="323">
        <f>(C39/($C$70+$C$58+$C$59+$C$61+$C$64+$C$65))*(SANITARIAS!$J$26+SANITARIAS!$J$16)</f>
        <v>6591.05</v>
      </c>
      <c r="H39" s="323">
        <f>SUM('DEP. MATERIAL DEPORTIVO'!I59:I67)</f>
        <v>806.2</v>
      </c>
      <c r="I39" s="323">
        <f>(C39/($C$70+$C$58+$C$59+$C$61+$C$64+$C$65))*(ELECTRICAS!$J$14+ELECTRICAS!$J$15)</f>
        <v>173.03586206896554</v>
      </c>
      <c r="J39" s="323">
        <f>SUM('DEP. MATERIAL DEPORTIVO'!I72:I91)</f>
        <v>0</v>
      </c>
      <c r="K39" s="323">
        <f>(C39/($C$70+$C$58+$C$59+$C$61+$C$64+$C$65))*(COMUNICACIONES!$J$16+COMUNICACIONES!$J$33+COMUNICACIONES!$J$37+COMUNICACIONES!$J$40)</f>
        <v>1257.2731034482758</v>
      </c>
      <c r="L39" s="323">
        <f>SUM(D39:K39)</f>
        <v>43438.161924007814</v>
      </c>
      <c r="M39" s="340"/>
      <c r="N39" s="340"/>
      <c r="P39" s="29"/>
    </row>
    <row r="40" spans="1:16">
      <c r="A40" s="325" t="s">
        <v>1434</v>
      </c>
      <c r="B40" s="321">
        <f>'Datos iniciales '!B52</f>
        <v>2</v>
      </c>
      <c r="C40" s="321">
        <f>'Datos iniciales '!D52</f>
        <v>20</v>
      </c>
      <c r="D40" s="323">
        <f>C40/$C$70*$P$4+C40/$C$70*$O$4</f>
        <v>23888.497358490567</v>
      </c>
      <c r="E40" s="323">
        <f>SUM(DEPOSITO!$I$6:$I$42)</f>
        <v>11797.436800000001</v>
      </c>
      <c r="F40" s="323">
        <f>SUM(DEPOSITO!$I$44:$I$57)</f>
        <v>0</v>
      </c>
      <c r="G40" s="323">
        <f>(C40/($C$70+$C$58+$C$59+$C$61+$C$64+$C$65))*(SANITARIAS!$J$26+SANITARIAS!$J$16)</f>
        <v>6591.05</v>
      </c>
      <c r="H40" s="323">
        <f>SUM(DEPOSITO!I59:I67)</f>
        <v>0</v>
      </c>
      <c r="I40" s="323">
        <f>(C40/($C$70+$C$58+$C$59+$C$61+$C$64+$C$65))*(ELECTRICAS!$J$14+ELECTRICAS!$J$15)</f>
        <v>173.03586206896554</v>
      </c>
      <c r="J40" s="323">
        <f>SUM(DEPOSITO!I72:I91)</f>
        <v>0</v>
      </c>
      <c r="K40" s="323">
        <f>(C40/($C$70+$C$58+$C$59+$C$61+$C$64+$C$65))*(COMUNICACIONES!$J$16+COMUNICACIONES!$J$33+COMUNICACIONES!$J$37+COMUNICACIONES!$J$40)</f>
        <v>1257.2731034482758</v>
      </c>
      <c r="L40" s="323">
        <f>SUM(D40:K40)</f>
        <v>43707.293124007818</v>
      </c>
      <c r="M40" s="340"/>
      <c r="N40" s="340"/>
      <c r="P40" s="29"/>
    </row>
    <row r="41" spans="1:16">
      <c r="A41" s="325" t="s">
        <v>1435</v>
      </c>
      <c r="B41" s="321">
        <f>'Datos iniciales '!B53</f>
        <v>2</v>
      </c>
      <c r="C41" s="321">
        <f>'Datos iniciales '!D53</f>
        <v>20</v>
      </c>
      <c r="D41" s="323">
        <f>C41/$C$70*$P$4+C41/$C$70*$O$4</f>
        <v>23888.497358490567</v>
      </c>
      <c r="E41" s="323">
        <f>SUM(GUARDIANIA!I6:I42)</f>
        <v>34874.588699999993</v>
      </c>
      <c r="F41" s="323">
        <f>SUM(GUARDIANIA!$I$44:$I$57)</f>
        <v>5345.67</v>
      </c>
      <c r="G41" s="323">
        <f>(C41/($C$70+$C$58+$C$59+$C$61+$C$64+$C$65))*(SANITARIAS!$J$26+SANITARIAS!$J$16)</f>
        <v>6591.05</v>
      </c>
      <c r="H41" s="323">
        <f>SUM(GUARDIANIA!I59:I67)</f>
        <v>3461.6800000000007</v>
      </c>
      <c r="I41" s="323">
        <f>(C41/($C$70+$C$58+$C$59+$C$61+$C$64+$C$65))*(ELECTRICAS!$J$14+ELECTRICAS!$J$15)</f>
        <v>173.03586206896554</v>
      </c>
      <c r="J41" s="323">
        <f>SUM(GUARDIANIA!I72:I91)</f>
        <v>0</v>
      </c>
      <c r="K41" s="323">
        <f>(C41/($C$70+$C$58+$C$59+$C$61+$C$64+$C$65))*(COMUNICACIONES!$J$16+COMUNICACIONES!$J$33+COMUNICACIONES!$J$37+COMUNICACIONES!$J$40)</f>
        <v>1257.2731034482758</v>
      </c>
      <c r="L41" s="323">
        <f>SUM(D41:K41)</f>
        <v>75591.795024007806</v>
      </c>
      <c r="M41" s="340"/>
      <c r="N41" s="340"/>
      <c r="P41" s="29"/>
    </row>
    <row r="42" spans="1:16">
      <c r="A42" s="288" t="s">
        <v>1436</v>
      </c>
      <c r="B42" s="321">
        <f>'Datos iniciales '!B54</f>
        <v>2</v>
      </c>
      <c r="C42" s="321">
        <f>'Datos iniciales '!D54</f>
        <v>20</v>
      </c>
      <c r="D42" s="323">
        <f>C42/$C$70*$P$4+C42/$C$70*$O$4</f>
        <v>23888.497358490567</v>
      </c>
      <c r="E42" s="323">
        <f>SUM('CUARTO DE LIMPIEZA'!I6:I42)</f>
        <v>17389.820599999999</v>
      </c>
      <c r="F42" s="323">
        <f>SUM('CUARTO DE LIMPIEZA'!I44:I57)</f>
        <v>5053.1499999999996</v>
      </c>
      <c r="G42" s="323">
        <f>(C42/($C$70+$C$58+$C$59+$C$61+$C$64+$C$65))*(SANITARIAS!$J$26+SANITARIAS!$J$16)</f>
        <v>6591.05</v>
      </c>
      <c r="H42" s="323">
        <f>SUM('CUARTO DE LIMPIEZA'!I59:I67)</f>
        <v>2795.9400000000005</v>
      </c>
      <c r="I42" s="323">
        <f>(C42/($C$70+$C$58+$C$59+$C$61+$C$64+$C$65))*(ELECTRICAS!$J$14+ELECTRICAS!$J$15)</f>
        <v>173.03586206896554</v>
      </c>
      <c r="J42" s="323">
        <f>SUM('CUARTO DE LIMPIEZA'!I72:I91)</f>
        <v>0</v>
      </c>
      <c r="K42" s="323">
        <f>(C42/($C$70+$C$58+$C$59+$C$61+$C$64+$C$65))*(COMUNICACIONES!$J$16+COMUNICACIONES!$J$33+COMUNICACIONES!$J$37+COMUNICACIONES!$J$40)</f>
        <v>1257.2731034482758</v>
      </c>
      <c r="L42" s="323">
        <f>SUM(D42:K42)</f>
        <v>57148.766924007818</v>
      </c>
      <c r="M42" s="340"/>
      <c r="N42" s="340"/>
      <c r="P42" s="29"/>
    </row>
    <row r="43" spans="1:16">
      <c r="A43" s="288" t="s">
        <v>1437</v>
      </c>
      <c r="B43" s="321">
        <f>'Datos iniciales '!B55</f>
        <v>2</v>
      </c>
      <c r="C43" s="321">
        <f>'Datos iniciales '!D55</f>
        <v>20</v>
      </c>
      <c r="D43" s="323">
        <f>C43/$C$70*$P$4+C43/$C$70*$O$4</f>
        <v>23888.497358490567</v>
      </c>
      <c r="E43" s="323">
        <f>SUM('AULAS CICLO I'!I6:I42)</f>
        <v>16670.681100000002</v>
      </c>
      <c r="F43" s="323">
        <f>SUM('AULAS CICLO I'!I44:I57)</f>
        <v>425.67</v>
      </c>
      <c r="G43" s="323">
        <f>(C43/($C$70+$C$58+$C$59+$C$61+$C$64+$C$65))*(SANITARIAS!$J$26+SANITARIAS!$J$16)</f>
        <v>6591.05</v>
      </c>
      <c r="H43" s="323">
        <f>SUM('AULAS CICLO I'!I59:I67)</f>
        <v>3587.46</v>
      </c>
      <c r="I43" s="323">
        <f>(C43/($C$70+$C$58+$C$59+$C$61+$C$64+$C$65))*(ELECTRICAS!$J$14+ELECTRICAS!$J$15)</f>
        <v>173.03586206896554</v>
      </c>
      <c r="J43" s="323">
        <f>SUM('AULAS CICLO I'!I72:I91)</f>
        <v>2621.3652999999999</v>
      </c>
      <c r="K43" s="323">
        <f>(C43/($C$70+$C$58+$C$59+$C$61+$C$64+$C$65))*(COMUNICACIONES!$J$16+COMUNICACIONES!$J$33+COMUNICACIONES!$J$37+COMUNICACIONES!$J$40)</f>
        <v>1257.2731034482758</v>
      </c>
      <c r="L43" s="323">
        <f>SUM(D43:K43)</f>
        <v>55215.032724007811</v>
      </c>
      <c r="M43" s="340"/>
      <c r="N43" s="340"/>
      <c r="P43" s="29"/>
    </row>
    <row r="44" spans="1:16">
      <c r="A44" s="288" t="s">
        <v>1438</v>
      </c>
      <c r="B44" s="321">
        <f>'Datos iniciales '!B56</f>
        <v>2</v>
      </c>
      <c r="C44" s="321">
        <f>'Datos iniciales '!D56</f>
        <v>20</v>
      </c>
      <c r="D44" s="323">
        <f>C44/$C$70*$P$4+C44/$C$70*$O$4</f>
        <v>23888.497358490567</v>
      </c>
      <c r="E44" s="323">
        <f>SUM('AULAS CICLO II'!I6:I42)</f>
        <v>16670.681100000002</v>
      </c>
      <c r="F44" s="323">
        <f>SUM('AULAS CICLO II'!I44:I57)</f>
        <v>425.67</v>
      </c>
      <c r="G44" s="323">
        <f>(C44/($C$70+$C$58+$C$59+$C$61+$C$64+$C$65))*(SANITARIAS!$J$26+SANITARIAS!$J$16)</f>
        <v>6591.05</v>
      </c>
      <c r="H44" s="323">
        <f>SUM('AULAS CICLO II'!I59:I67)</f>
        <v>3587.46</v>
      </c>
      <c r="I44" s="323">
        <f>(C44/($C$70+$C$58+$C$59+$C$61+$C$64+$C$65))*(ELECTRICAS!$J$14+ELECTRICAS!$J$15)</f>
        <v>173.03586206896554</v>
      </c>
      <c r="J44" s="323">
        <f>SUM('AULAS CICLO II'!I72:I91)</f>
        <v>2621.3652999999999</v>
      </c>
      <c r="K44" s="323">
        <f>(C44/($C$70+$C$58+$C$59+$C$61+$C$64+$C$65))*(COMUNICACIONES!$J$16+COMUNICACIONES!$J$33+COMUNICACIONES!$J$37+COMUNICACIONES!$J$40)</f>
        <v>1257.2731034482758</v>
      </c>
      <c r="L44" s="323">
        <f>SUM(D44:K44)</f>
        <v>55215.032724007811</v>
      </c>
      <c r="M44" s="340"/>
      <c r="N44" s="340"/>
      <c r="P44" s="29"/>
    </row>
    <row r="45" spans="1:16">
      <c r="A45" s="288" t="s">
        <v>1439</v>
      </c>
      <c r="B45" s="321">
        <f>'Datos iniciales '!B57</f>
        <v>2</v>
      </c>
      <c r="C45" s="321">
        <f>'Datos iniciales '!D57</f>
        <v>20</v>
      </c>
      <c r="D45" s="323">
        <f>C45/$C$70*$P$4+C45/$C$70*$O$4</f>
        <v>23888.497358490567</v>
      </c>
      <c r="E45" s="323">
        <f>SUM('AULAS PRIMARIA'!I6:I42)</f>
        <v>16670.681100000002</v>
      </c>
      <c r="F45" s="323">
        <f>SUM('AULAS PRIMARIA'!I44:I57)</f>
        <v>425.67</v>
      </c>
      <c r="G45" s="323">
        <f>(C45/($C$70+$C$58+$C$59+$C$61+$C$64+$C$65))*(SANITARIAS!$J$26+SANITARIAS!$J$16)</f>
        <v>6591.05</v>
      </c>
      <c r="H45" s="323">
        <f>SUM('AULAS PRIMARIA'!I59:I67)</f>
        <v>3587.46</v>
      </c>
      <c r="I45" s="323">
        <f>(C45/($C$70+$C$58+$C$59+$C$61+$C$64+$C$65))*(ELECTRICAS!$J$14+ELECTRICAS!$J$15)</f>
        <v>173.03586206896554</v>
      </c>
      <c r="J45" s="323">
        <f>SUM('AULAS PRIMARIA'!I72:I91)</f>
        <v>2621.3652999999999</v>
      </c>
      <c r="K45" s="323">
        <f>(C45/($C$70+$C$58+$C$59+$C$61+$C$64+$C$65))*(COMUNICACIONES!$J$16+COMUNICACIONES!$J$33+COMUNICACIONES!$J$37+COMUNICACIONES!$J$40)</f>
        <v>1257.2731034482758</v>
      </c>
      <c r="L45" s="323">
        <f>SUM(D45:K45)</f>
        <v>55215.032724007811</v>
      </c>
      <c r="M45" s="340"/>
      <c r="N45" s="340"/>
      <c r="P45" s="29"/>
    </row>
    <row r="46" spans="1:16">
      <c r="A46" s="288" t="s">
        <v>1440</v>
      </c>
      <c r="B46" s="321">
        <f>'Datos iniciales '!B58</f>
        <v>2</v>
      </c>
      <c r="C46" s="321">
        <f>'Datos iniciales '!D58</f>
        <v>20</v>
      </c>
      <c r="D46" s="323">
        <f>C46/$C$70*$P$4+C46/$C$70*$O$4</f>
        <v>23888.497358490567</v>
      </c>
      <c r="E46" s="323">
        <f>SUM('AULAS SECUNDARIA'!I6:I42)</f>
        <v>16670.681100000002</v>
      </c>
      <c r="F46" s="323">
        <f>SUM('AULAS SECUNDARIA'!I44:I57)</f>
        <v>425.67</v>
      </c>
      <c r="G46" s="323">
        <f>(C46/($C$70+$C$58+$C$59+$C$61+$C$64+$C$65))*(SANITARIAS!$J$26+SANITARIAS!$J$16)</f>
        <v>6591.05</v>
      </c>
      <c r="H46" s="323">
        <f>SUM('AULAS SECUNDARIA'!I59:I67)</f>
        <v>3587.46</v>
      </c>
      <c r="I46" s="323">
        <f>(C46/($C$70+$C$58+$C$59+$C$61+$C$64+$C$65))*(ELECTRICAS!$J$14+ELECTRICAS!$J$15)</f>
        <v>173.03586206896554</v>
      </c>
      <c r="J46" s="323">
        <f>SUM('AULAS SECUNDARIA'!I72:I91)</f>
        <v>2621.3652999999999</v>
      </c>
      <c r="K46" s="323">
        <f>(C46/($C$70+$C$58+$C$59+$C$61+$C$64+$C$65))*(COMUNICACIONES!$J$16+COMUNICACIONES!$J$33+COMUNICACIONES!$J$37+COMUNICACIONES!$J$40)</f>
        <v>1257.2731034482758</v>
      </c>
      <c r="L46" s="323">
        <f>SUM(D46:K46)</f>
        <v>55215.032724007811</v>
      </c>
      <c r="M46" s="340"/>
      <c r="N46" s="340"/>
      <c r="P46" s="29"/>
    </row>
    <row r="47" spans="1:16">
      <c r="A47" s="288" t="s">
        <v>1441</v>
      </c>
      <c r="B47" s="321">
        <f>'Datos iniciales '!B59</f>
        <v>2</v>
      </c>
      <c r="C47" s="321">
        <f>'Datos iniciales '!D59</f>
        <v>20</v>
      </c>
      <c r="D47" s="323">
        <f>C47/$C$70*$P$4+C47/$C$70*$O$4</f>
        <v>23888.497358490567</v>
      </c>
      <c r="E47" s="323">
        <f>SUM('AULAS PSICOMOTRICIDAD'!I6:I42)</f>
        <v>16670.681100000002</v>
      </c>
      <c r="F47" s="323">
        <f>SUM('AULAS PSICOMOTRICIDAD'!I44:I57)</f>
        <v>425.67</v>
      </c>
      <c r="G47" s="323">
        <f>(C47/($C$70+$C$58+$C$59+$C$61+$C$64+$C$65))*(SANITARIAS!$J$26+SANITARIAS!$J$16)</f>
        <v>6591.05</v>
      </c>
      <c r="H47" s="323">
        <f>SUM('AULAS PSICOMOTRICIDAD'!I59:I67)</f>
        <v>3587.46</v>
      </c>
      <c r="I47" s="323">
        <f>(C47/($C$70+$C$58+$C$59+$C$61+$C$64+$C$65))*(ELECTRICAS!$J$14+ELECTRICAS!$J$15)</f>
        <v>173.03586206896554</v>
      </c>
      <c r="J47" s="323">
        <f>SUM('AULAS PSICOMOTRICIDAD'!I72:I91)</f>
        <v>2621.3652999999999</v>
      </c>
      <c r="K47" s="323">
        <f>(C47/($C$70+$C$58+$C$59+$C$61+$C$64+$C$65))*(COMUNICACIONES!$J$16+COMUNICACIONES!$J$33+COMUNICACIONES!$J$37+COMUNICACIONES!$J$40)</f>
        <v>1257.2731034482758</v>
      </c>
      <c r="L47" s="323">
        <f>SUM(D47:K47)</f>
        <v>55215.032724007811</v>
      </c>
      <c r="M47" s="340"/>
      <c r="N47" s="340"/>
      <c r="P47" s="29"/>
    </row>
    <row r="48" spans="1:16">
      <c r="A48" s="288" t="s">
        <v>1442</v>
      </c>
      <c r="B48" s="321">
        <f>'Datos iniciales '!B60</f>
        <v>2</v>
      </c>
      <c r="C48" s="321">
        <f>'Datos iniciales '!D60</f>
        <v>20</v>
      </c>
      <c r="D48" s="323">
        <f>C48/$C$70*$P$4+C48/$C$70*$O$4</f>
        <v>23888.497358490567</v>
      </c>
      <c r="E48" s="323">
        <f>SUM('AULA DE INNOVACION PRIM'!I6:I42)</f>
        <v>16670.681100000002</v>
      </c>
      <c r="F48" s="323">
        <f>SUM('AULA DE INNOVACION PRIM'!I44:I57)</f>
        <v>425.67</v>
      </c>
      <c r="G48" s="323">
        <f>(C48/($C$70+$C$58+$C$59+$C$61+$C$64+$C$65))*(SANITARIAS!$J$26+SANITARIAS!$J$16)</f>
        <v>6591.05</v>
      </c>
      <c r="H48" s="323">
        <f>SUM('AULA DE INNOVACION PRIM'!I59:I67)</f>
        <v>3587.46</v>
      </c>
      <c r="I48" s="323">
        <f>(C48/($C$70+$C$58+$C$59+$C$61+$C$64+$C$65))*(ELECTRICAS!$J$14+ELECTRICAS!$J$15)</f>
        <v>173.03586206896554</v>
      </c>
      <c r="J48" s="323">
        <f>SUM('AULA DE INNOVACION PRIM'!I72:I91)</f>
        <v>2621.3652999999999</v>
      </c>
      <c r="K48" s="323">
        <f>(C48/($C$70+$C$58+$C$59+$C$61+$C$64+$C$65))*(COMUNICACIONES!$J$16+COMUNICACIONES!$J$33+COMUNICACIONES!$J$37+COMUNICACIONES!$J$40)</f>
        <v>1257.2731034482758</v>
      </c>
      <c r="L48" s="323">
        <f>SUM(D48:K48)</f>
        <v>55215.032724007811</v>
      </c>
      <c r="M48" s="340"/>
      <c r="N48" s="340"/>
      <c r="P48" s="29"/>
    </row>
    <row r="49" spans="1:16">
      <c r="A49" s="288" t="s">
        <v>1443</v>
      </c>
      <c r="B49" s="321">
        <f>'Datos iniciales '!B61</f>
        <v>2</v>
      </c>
      <c r="C49" s="321">
        <f>'Datos iniciales '!D61</f>
        <v>20</v>
      </c>
      <c r="D49" s="323">
        <f>C49/$C$70*$P$4+C49/$C$70*$O$4</f>
        <v>23888.497358490567</v>
      </c>
      <c r="E49" s="323">
        <f>SUM('AULA DE INNOVACION SEC'!I6:I42)</f>
        <v>16670.681100000002</v>
      </c>
      <c r="F49" s="323">
        <f>SUM('AULA DE INNOVACION SEC'!I44:I57)</f>
        <v>425.67</v>
      </c>
      <c r="G49" s="323">
        <f>(C49/($C$70+$C$58+$C$59+$C$61+$C$64+$C$65))*(SANITARIAS!$J$26+SANITARIAS!$J$16)</f>
        <v>6591.05</v>
      </c>
      <c r="H49" s="323">
        <f>SUM('AULA DE INNOVACION SEC'!I59:I67)</f>
        <v>3587.46</v>
      </c>
      <c r="I49" s="323">
        <f>(C49/($C$70+$C$58+$C$59+$C$61+$C$64+$C$65))*(ELECTRICAS!$J$14+ELECTRICAS!$J$15)</f>
        <v>173.03586206896554</v>
      </c>
      <c r="J49" s="323">
        <f>SUM('AULA DE INNOVACION SEC'!I72:I91)</f>
        <v>2621.3652999999999</v>
      </c>
      <c r="K49" s="323">
        <f>(C49/($C$70+$C$58+$C$59+$C$61+$C$64+$C$65))*(COMUNICACIONES!$J$16+COMUNICACIONES!$J$33+COMUNICACIONES!$J$37+COMUNICACIONES!$J$40)</f>
        <v>1257.2731034482758</v>
      </c>
      <c r="L49" s="323">
        <f>SUM(D49:K49)</f>
        <v>55215.032724007811</v>
      </c>
      <c r="M49" s="340"/>
      <c r="N49" s="340"/>
      <c r="P49" s="29"/>
    </row>
    <row r="50" spans="1:16">
      <c r="A50" s="325" t="s">
        <v>1444</v>
      </c>
      <c r="B50" s="321">
        <f>'Datos iniciales '!B62</f>
        <v>2</v>
      </c>
      <c r="C50" s="321">
        <f>'Datos iniciales '!D62</f>
        <v>20</v>
      </c>
      <c r="D50" s="323">
        <f>C50/$C$70*$P$4+C50/$C$70*$O$4</f>
        <v>23888.497358490567</v>
      </c>
      <c r="E50" s="323">
        <f>SUM('TALLER EPT '!I6:I42)</f>
        <v>19219.010800000004</v>
      </c>
      <c r="F50" s="323">
        <f>SUM('TALLER EPT '!I44:I57)</f>
        <v>425.67</v>
      </c>
      <c r="G50" s="323">
        <f>(C50/($C$70+$C$58+$C$59+$C$61+$C$64+$C$65))*(SANITARIAS!$J$26+SANITARIAS!$J$16)</f>
        <v>6591.05</v>
      </c>
      <c r="H50" s="323">
        <f>SUM('TALLER EPT '!I59:I67)</f>
        <v>8838.7000000000007</v>
      </c>
      <c r="I50" s="323">
        <f>(C50/($C$70+$C$58+$C$59+$C$61+$C$64+$C$65))*(ELECTRICAS!$J$14+ELECTRICAS!$J$15)</f>
        <v>173.03586206896554</v>
      </c>
      <c r="J50" s="323">
        <f>SUM('TALLER EPT '!I72:I91)</f>
        <v>2621.3652999999999</v>
      </c>
      <c r="K50" s="323">
        <f>(C50/($C$70+$C$58+$C$59+$C$61+$C$64+$C$65))*(COMUNICACIONES!$J$16+COMUNICACIONES!$J$33+COMUNICACIONES!$J$37+COMUNICACIONES!$J$40)</f>
        <v>1257.2731034482758</v>
      </c>
      <c r="L50" s="323">
        <f>SUM(D50:K50)</f>
        <v>63014.602424007811</v>
      </c>
      <c r="M50" s="340"/>
      <c r="N50" s="340"/>
      <c r="P50" s="29"/>
    </row>
    <row r="51" spans="1:16">
      <c r="A51" s="288" t="s">
        <v>1445</v>
      </c>
      <c r="B51" s="321">
        <f>'Datos iniciales '!B63</f>
        <v>2</v>
      </c>
      <c r="C51" s="321">
        <f>'Datos iniciales '!D63</f>
        <v>20</v>
      </c>
      <c r="D51" s="323">
        <f>C51/$C$70*$P$4+C51/$C$70*$O$4</f>
        <v>23888.497358490567</v>
      </c>
      <c r="E51" s="323">
        <f>SUM(MAESTRANZA!I6:I42)</f>
        <v>11447.262499999999</v>
      </c>
      <c r="F51" s="323">
        <f>SUM(MAESTRANZA!I44:I57)</f>
        <v>425.67</v>
      </c>
      <c r="G51" s="323">
        <f>(C51/($C$70+$C$58+$C$59+$C$61+$C$64+$C$65))*(SANITARIAS!$J$26+SANITARIAS!$J$16)</f>
        <v>6591.05</v>
      </c>
      <c r="H51" s="323">
        <f>SUM(MAESTRANZA!I59:I67)</f>
        <v>1327.7400000000002</v>
      </c>
      <c r="I51" s="323">
        <f>(C51/($C$70+$C$58+$C$59+$C$61+$C$64+$C$65))*(ELECTRICAS!$J$14+ELECTRICAS!$J$15)</f>
        <v>173.03586206896554</v>
      </c>
      <c r="J51" s="323">
        <f>SUM(MAESTRANZA!I72:I91)</f>
        <v>0</v>
      </c>
      <c r="K51" s="323">
        <f>(C51/($C$70+$C$58+$C$59+$C$61+$C$64+$C$65))*(COMUNICACIONES!$J$16+COMUNICACIONES!$J$33+COMUNICACIONES!$J$37+COMUNICACIONES!$J$40)</f>
        <v>1257.2731034482758</v>
      </c>
      <c r="L51" s="323">
        <f>SUM(D51:K51)</f>
        <v>45110.528824007808</v>
      </c>
      <c r="M51" s="340"/>
      <c r="N51" s="340"/>
      <c r="P51" s="29"/>
    </row>
    <row r="52" spans="1:16">
      <c r="A52" s="288" t="s">
        <v>1446</v>
      </c>
      <c r="B52" s="321">
        <f>'Datos iniciales '!B64</f>
        <v>2</v>
      </c>
      <c r="C52" s="321">
        <f>'Datos iniciales '!D64</f>
        <v>20</v>
      </c>
      <c r="D52" s="323">
        <f>C52/$C$70*$P$4+C52/$C$70*$O$4</f>
        <v>23888.497358490567</v>
      </c>
      <c r="E52" s="323">
        <f>SUM(RESIDUOS!I6:I42)</f>
        <v>12148.050000000003</v>
      </c>
      <c r="F52" s="323">
        <f>SUM(RESIDUOS!I44:I57)</f>
        <v>1672.2</v>
      </c>
      <c r="G52" s="323">
        <f>(C52/($C$70+$C$58+$C$59+$C$61+$C$64+$C$65))*(SANITARIAS!$J$26+SANITARIAS!$J$16)</f>
        <v>6591.05</v>
      </c>
      <c r="H52" s="323">
        <f>SUM(RESIDUOS!I59:I67)</f>
        <v>5595.62</v>
      </c>
      <c r="I52" s="323">
        <f>(C52/($C$70+$C$58+$C$59+$C$61+$C$64+$C$65))*(ELECTRICAS!$J$14+ELECTRICAS!$J$15)</f>
        <v>173.03586206896554</v>
      </c>
      <c r="J52" s="323">
        <f>SUM(RESIDUOS!I72:I91)</f>
        <v>0</v>
      </c>
      <c r="K52" s="323">
        <f>(C52/($C$70+$C$58+$C$59+$C$61+$C$64+$C$65))*(COMUNICACIONES!$J$16+COMUNICACIONES!$J$33+COMUNICACIONES!$J$37+COMUNICACIONES!$J$40)</f>
        <v>1257.2731034482758</v>
      </c>
      <c r="L52" s="323">
        <f>SUM(D52:K52)</f>
        <v>51325.726324007817</v>
      </c>
      <c r="M52" s="340"/>
      <c r="N52" s="340"/>
      <c r="P52" s="29"/>
    </row>
    <row r="53" spans="1:16">
      <c r="A53" s="288" t="s">
        <v>1447</v>
      </c>
      <c r="B53" s="321">
        <f>'Datos iniciales '!B65</f>
        <v>2</v>
      </c>
      <c r="C53" s="321">
        <f>'Datos iniciales '!D65</f>
        <v>20</v>
      </c>
      <c r="D53" s="323">
        <f>C53/$C$70*$P$4+C53/$C$70*$O$4</f>
        <v>23888.497358490567</v>
      </c>
      <c r="E53" s="323">
        <f>SUM('CIRCULACIÓN '!I6:I42)</f>
        <v>6325.6044000000002</v>
      </c>
      <c r="F53" s="323">
        <f>SUM('CIRCULACIÓN '!I44:I57)</f>
        <v>0</v>
      </c>
      <c r="G53" s="323">
        <f>(C53/($C$70+$C$58+$C$59+$C$61+$C$64+$C$65))*(SANITARIAS!$J$26+SANITARIAS!$J$16)</f>
        <v>6591.05</v>
      </c>
      <c r="H53" s="323">
        <f>SUM('CIRCULACIÓN '!I59:I67)</f>
        <v>2655.4800000000005</v>
      </c>
      <c r="I53" s="323">
        <f>(C53/($C$70+$C$58+$C$59+$C$61+$C$64+$C$65))*(ELECTRICAS!$J$14+ELECTRICAS!$J$15)</f>
        <v>173.03586206896554</v>
      </c>
      <c r="J53" s="323">
        <f>SUM('CIRCULACIÓN '!I72:I91)</f>
        <v>0</v>
      </c>
      <c r="K53" s="323">
        <f>(C53/($C$70+$C$58+$C$59+$C$61+$C$64+$C$65))*(COMUNICACIONES!$J$16+COMUNICACIONES!$J$33+COMUNICACIONES!$J$37+COMUNICACIONES!$J$40)</f>
        <v>1257.2731034482758</v>
      </c>
      <c r="L53" s="323">
        <f>SUM(D53:K53)</f>
        <v>40890.940724007814</v>
      </c>
      <c r="M53" s="340"/>
      <c r="N53" s="340"/>
      <c r="P53" s="29"/>
    </row>
    <row r="54" spans="1:16">
      <c r="A54" s="288" t="s">
        <v>1448</v>
      </c>
      <c r="B54" s="321">
        <f>'Datos iniciales '!B66</f>
        <v>2</v>
      </c>
      <c r="C54" s="321">
        <f>'Datos iniciales '!D66</f>
        <v>20</v>
      </c>
      <c r="D54" s="323">
        <f>C54/$C$70*$P$4+C54/$C$70*$O$4</f>
        <v>23888.497358490567</v>
      </c>
      <c r="E54" s="323">
        <f>SUM('ESCALERA PRIM'!I6:I42)</f>
        <v>1115.6980000000001</v>
      </c>
      <c r="F54" s="323">
        <f>SUM('ESCALERA PRIM'!I44:I57)</f>
        <v>0</v>
      </c>
      <c r="G54" s="323">
        <f>(C54/($C$70+$C$58+$C$59+$C$61+$C$64+$C$65))*(SANITARIAS!$J$26+SANITARIAS!$J$16)</f>
        <v>6591.05</v>
      </c>
      <c r="H54" s="323">
        <f>SUM('ESCALERA PRIM'!I59:I67)</f>
        <v>799.25</v>
      </c>
      <c r="I54" s="323">
        <f>(C54/($C$70+$C$58+$C$59+$C$61+$C$64+$C$65))*(ELECTRICAS!$J$14+ELECTRICAS!$J$15)</f>
        <v>173.03586206896554</v>
      </c>
      <c r="J54" s="323">
        <f>SUM('ESCALERA PRIM'!I72:I91)</f>
        <v>0</v>
      </c>
      <c r="K54" s="323">
        <f>(C54/($C$70+$C$58+$C$59+$C$61+$C$64+$C$65))*(COMUNICACIONES!$J$16+COMUNICACIONES!$J$33+COMUNICACIONES!$J$37+COMUNICACIONES!$J$40)</f>
        <v>1257.2731034482758</v>
      </c>
      <c r="L54" s="323">
        <f>SUM(D54:K54)</f>
        <v>33824.804324007811</v>
      </c>
      <c r="M54" s="340"/>
      <c r="N54" s="340"/>
      <c r="P54" s="29"/>
    </row>
    <row r="55" spans="1:16">
      <c r="A55" s="288" t="s">
        <v>1449</v>
      </c>
      <c r="B55" s="321">
        <f>'Datos iniciales '!B67</f>
        <v>2</v>
      </c>
      <c r="C55" s="321">
        <f>'Datos iniciales '!D67</f>
        <v>20</v>
      </c>
      <c r="D55" s="323">
        <f>C55/$C$70*$P$4+C55/$C$70*$O$4</f>
        <v>23888.497358490567</v>
      </c>
      <c r="E55" s="323">
        <f>SUM('ESCALERA SEC'!I6:I42)</f>
        <v>1115.6980000000001</v>
      </c>
      <c r="F55" s="323">
        <f>SUM('ESCALERA SEC'!I44:I57)</f>
        <v>0</v>
      </c>
      <c r="G55" s="323">
        <f>(C55/($C$70+$C$58+$C$59+$C$61+$C$64+$C$65))*(SANITARIAS!$J$26+SANITARIAS!$J$16)</f>
        <v>6591.05</v>
      </c>
      <c r="H55" s="323">
        <f>SUM('ESCALERA SEC'!I59:I67)</f>
        <v>799.25</v>
      </c>
      <c r="I55" s="323">
        <f>(C55/($C$70+$C$58+$C$59+$C$61+$C$64+$C$65))*(ELECTRICAS!$J$14+ELECTRICAS!$J$15)</f>
        <v>173.03586206896554</v>
      </c>
      <c r="J55" s="323">
        <f>SUM('ESCALERA SEC'!I72:I91)</f>
        <v>0</v>
      </c>
      <c r="K55" s="323">
        <f>(C55/($C$70+$C$58+$C$59+$C$61+$C$64+$C$65))*(COMUNICACIONES!$J$16+COMUNICACIONES!$J$33+COMUNICACIONES!$J$37+COMUNICACIONES!$J$40)</f>
        <v>1257.2731034482758</v>
      </c>
      <c r="L55" s="323">
        <f>SUM(D55:K55)</f>
        <v>33824.804324007811</v>
      </c>
      <c r="M55" s="340"/>
      <c r="N55" s="340"/>
      <c r="P55" s="29"/>
    </row>
    <row r="56" spans="1:16">
      <c r="A56" s="288" t="s">
        <v>1450</v>
      </c>
      <c r="B56" s="321">
        <f>'Datos iniciales '!B68</f>
        <v>2</v>
      </c>
      <c r="C56" s="321">
        <f>'Datos iniciales '!D68</f>
        <v>20</v>
      </c>
      <c r="D56" s="323">
        <f>C56/$C$70*$P$4+C56/$C$70*$O$4</f>
        <v>23888.497358490567</v>
      </c>
      <c r="E56" s="323">
        <f>SUM(INGRESO!I6:I42)</f>
        <v>1235.6000000000001</v>
      </c>
      <c r="F56" s="323">
        <f>SUM(INGRESO!I44:I57)</f>
        <v>0</v>
      </c>
      <c r="G56" s="323">
        <f>(C56/($C$70+$C$58+$C$59+$C$61+$C$64+$C$65))*(SANITARIAS!$J$26+SANITARIAS!$J$16)</f>
        <v>6591.05</v>
      </c>
      <c r="H56" s="323">
        <f>SUM(INGRESO!I59:I67)</f>
        <v>1849.28</v>
      </c>
      <c r="I56" s="323">
        <f>(C56/($C$70+$C$58+$C$59+$C$61+$C$64+$C$65))*(ELECTRICAS!$J$14+ELECTRICAS!$J$15)</f>
        <v>173.03586206896554</v>
      </c>
      <c r="J56" s="323">
        <f>SUM(INGRESO!I72:I91)</f>
        <v>0</v>
      </c>
      <c r="K56" s="323">
        <f>(C56/($C$70+$C$58+$C$59+$C$61+$C$64+$C$65))*(COMUNICACIONES!$J$16+COMUNICACIONES!$J$33+COMUNICACIONES!$J$37+COMUNICACIONES!$J$40)</f>
        <v>1257.2731034482758</v>
      </c>
      <c r="L56" s="323">
        <f>SUM(D56:K56)</f>
        <v>34994.736324007812</v>
      </c>
      <c r="M56" s="340"/>
      <c r="N56" s="340"/>
      <c r="P56" s="29"/>
    </row>
    <row r="57" spans="1:16">
      <c r="A57" s="1" t="s">
        <v>129</v>
      </c>
      <c r="G57" s="323">
        <f>(C57/($C$70+$C$58+$C$59+$C$61+$C$64+$C$65))*(SANITARIAS!$J$26+SANITARIAS!$J$16)</f>
        <v>0</v>
      </c>
      <c r="K57" s="323">
        <f>(C57/($C$70+$C$58+$C$59+$C$61+$C$64+$C$65))*(COMUNICACIONES!$J$16+COMUNICACIONES!$J$33+COMUNICACIONES!$J$37+COMUNICACIONES!$J$40)</f>
        <v>0</v>
      </c>
      <c r="L57" s="323">
        <f>SUM(D57:K57)</f>
        <v>0</v>
      </c>
      <c r="N57" s="340"/>
      <c r="P57" s="29"/>
    </row>
    <row r="58" spans="1:16">
      <c r="A58" t="s">
        <v>74</v>
      </c>
      <c r="B58" s="321">
        <f>'Datos iniciales '!B72</f>
        <v>2</v>
      </c>
      <c r="C58" s="321">
        <f>'Datos iniciales '!E72</f>
        <v>20</v>
      </c>
      <c r="D58" s="323">
        <v>0</v>
      </c>
      <c r="E58" s="323">
        <f>ARQUITECTURA!J44</f>
        <v>1498.72</v>
      </c>
      <c r="G58" s="323">
        <f>(C58/($C$70+$C$58+$C$59+$C$61+$C$64+$C$65))*(SANITARIAS!$J$26+SANITARIAS!$J$16)</f>
        <v>6591.05</v>
      </c>
      <c r="I58" s="323">
        <f>(C58/($C$70+$C$58+$C$59+$C$61+$C$64+$C$65))*(ELECTRICAS!$J$14+ELECTRICAS!$J$15)</f>
        <v>173.03586206896554</v>
      </c>
      <c r="K58" s="323">
        <f>(C58/($C$70+$C$58+$C$59+$C$61+$C$64+$C$65))*(COMUNICACIONES!$J$16+COMUNICACIONES!$J$33+COMUNICACIONES!$J$37+COMUNICACIONES!$J$40)</f>
        <v>1257.2731034482758</v>
      </c>
      <c r="L58" s="323">
        <f>SUM(D58:K58)</f>
        <v>9520.0789655172412</v>
      </c>
      <c r="N58" s="340"/>
      <c r="P58" s="29"/>
    </row>
    <row r="59" spans="1:16">
      <c r="A59" t="s">
        <v>75</v>
      </c>
      <c r="B59" s="321">
        <f>'Datos iniciales '!B73</f>
        <v>2</v>
      </c>
      <c r="C59" s="321">
        <f>'Datos iniciales '!E73</f>
        <v>20</v>
      </c>
      <c r="D59" s="323">
        <f>ESTRUCTURA!J73</f>
        <v>2563.88</v>
      </c>
      <c r="E59" s="323">
        <f>ARQUITECTURA!J48</f>
        <v>25.53</v>
      </c>
      <c r="G59" s="323">
        <f>(C59/($C$70+$C$58+$C$59+$C$61+$C$64+$C$65))*(SANITARIAS!$J$26+SANITARIAS!$J$16)</f>
        <v>6591.05</v>
      </c>
      <c r="I59" s="323">
        <f>(C59/($C$70+$C$58+$C$59+$C$61+$C$64+$C$65))*(ELECTRICAS!$J$14+ELECTRICAS!$J$15)</f>
        <v>173.03586206896554</v>
      </c>
      <c r="K59" s="323">
        <f>(C59/($C$70+$C$58+$C$59+$C$61+$C$64+$C$65))*(COMUNICACIONES!$J$16+COMUNICACIONES!$J$33+COMUNICACIONES!$J$37+COMUNICACIONES!$J$40)</f>
        <v>1257.2731034482758</v>
      </c>
      <c r="L59" s="323">
        <f>SUM(D59:K59)</f>
        <v>10610.768965517243</v>
      </c>
      <c r="N59" s="340"/>
      <c r="P59" s="29"/>
    </row>
    <row r="60" spans="1:16">
      <c r="A60" t="s">
        <v>108</v>
      </c>
      <c r="B60" s="321">
        <f>'Datos iniciales '!B74</f>
        <v>2</v>
      </c>
      <c r="C60" s="321">
        <f>'Datos iniciales '!E74</f>
        <v>20</v>
      </c>
      <c r="D60" s="323">
        <v>0</v>
      </c>
      <c r="E60" s="323">
        <f>ARQUITECTURA!J66</f>
        <v>3389.8</v>
      </c>
      <c r="L60" s="323">
        <f>SUM(D60:K60)</f>
        <v>3389.8</v>
      </c>
      <c r="N60" s="340"/>
      <c r="P60" s="29"/>
    </row>
    <row r="61" spans="1:16">
      <c r="A61" t="s">
        <v>109</v>
      </c>
      <c r="B61" s="321">
        <f>'Datos iniciales '!B75</f>
        <v>2</v>
      </c>
      <c r="C61" s="321">
        <f>'Datos iniciales '!E75</f>
        <v>20</v>
      </c>
      <c r="D61" s="323">
        <f>ESTRUCTURA!J82</f>
        <v>2563.88</v>
      </c>
      <c r="E61" s="323">
        <f>ARQUITECTURA!J50</f>
        <v>25.53</v>
      </c>
      <c r="G61" s="323">
        <f>(C61/($C$70+$C$58+$C$59+$C$61+$C$64+$C$65))*(SANITARIAS!$J$26+SANITARIAS!$J$16)</f>
        <v>6591.05</v>
      </c>
      <c r="I61" s="323">
        <f>(C61/($C$70+$C$58+$C$59+$C$61+$C$64+$C$65))*(ELECTRICAS!$J$14+ELECTRICAS!$J$15)</f>
        <v>173.03586206896554</v>
      </c>
      <c r="K61" s="323">
        <f>(C61/($C$70+$C$58+$C$59+$C$61+$C$64+$C$65))*(COMUNICACIONES!$J$16+COMUNICACIONES!$J$33+COMUNICACIONES!$J$37+COMUNICACIONES!$J$40)</f>
        <v>1257.2731034482758</v>
      </c>
      <c r="L61" s="323">
        <f>SUM(D61:K61)</f>
        <v>10610.768965517243</v>
      </c>
      <c r="N61" s="340"/>
      <c r="P61" s="29"/>
    </row>
    <row r="62" spans="1:16">
      <c r="A62" t="s">
        <v>110</v>
      </c>
      <c r="B62" s="321">
        <f>'Datos iniciales '!B76</f>
        <v>2</v>
      </c>
      <c r="C62" s="321">
        <f>'Datos iniciales '!E76</f>
        <v>20</v>
      </c>
      <c r="D62" s="323">
        <v>0</v>
      </c>
      <c r="E62" s="323">
        <f>ARQUITECTURA!J67</f>
        <v>3389.8</v>
      </c>
      <c r="L62" s="323">
        <f>SUM(D62:K62)</f>
        <v>3389.8</v>
      </c>
      <c r="N62" s="340"/>
      <c r="P62" s="29"/>
    </row>
    <row r="63" spans="1:16">
      <c r="A63" t="s">
        <v>83</v>
      </c>
      <c r="B63" s="321">
        <f>'Datos iniciales '!B77</f>
        <v>2</v>
      </c>
      <c r="C63" s="321"/>
      <c r="D63" s="323">
        <v>0</v>
      </c>
      <c r="E63" s="323">
        <f>ARQUITECTURA!J64</f>
        <v>4225.7</v>
      </c>
      <c r="L63" s="323">
        <f>SUM(D63:K63)</f>
        <v>4225.7</v>
      </c>
      <c r="N63" s="340"/>
      <c r="P63" s="29"/>
    </row>
    <row r="64" spans="1:16">
      <c r="A64" t="s">
        <v>79</v>
      </c>
      <c r="B64" s="321">
        <f>'Datos iniciales '!B78</f>
        <v>2</v>
      </c>
      <c r="C64" s="321">
        <f>'Datos iniciales '!E78</f>
        <v>20</v>
      </c>
      <c r="D64" s="323">
        <f>ESTRUCTURA!J91</f>
        <v>1865.8400000000001</v>
      </c>
      <c r="E64" s="323">
        <f>ARQUITECTURA!J52</f>
        <v>197.6</v>
      </c>
      <c r="G64" s="323">
        <f>(C64/($C$70+$C$58+$C$59+$C$61+$C$64+$C$65))*(SANITARIAS!$J$26+SANITARIAS!$J$16)</f>
        <v>6591.05</v>
      </c>
      <c r="I64" s="323">
        <f>(C64/($C$70+$C$58+$C$59+$C$61+$C$64+$C$65))*(ELECTRICAS!$J$14+ELECTRICAS!$J$15)</f>
        <v>173.03586206896554</v>
      </c>
      <c r="K64" s="323">
        <f>(C64/($C$70+$C$58+$C$59+$C$61+$C$64+$C$65))*(COMUNICACIONES!$J$16+COMUNICACIONES!$J$33+COMUNICACIONES!$J$37+COMUNICACIONES!$J$40)</f>
        <v>1257.2731034482758</v>
      </c>
      <c r="L64" s="323">
        <f>SUM(D64:K64)</f>
        <v>10084.798965517242</v>
      </c>
      <c r="N64" s="340"/>
      <c r="P64" s="29"/>
    </row>
    <row r="65" spans="1:16">
      <c r="A65" t="s">
        <v>80</v>
      </c>
      <c r="B65" s="321">
        <f>'Datos iniciales '!B79</f>
        <v>2</v>
      </c>
      <c r="C65" s="321">
        <f>'Datos iniciales '!E79</f>
        <v>20</v>
      </c>
      <c r="D65" s="323">
        <f>ESTRUCTURA!J98</f>
        <v>2325.5500000000002</v>
      </c>
      <c r="E65" s="323">
        <f>ARQUITECTURA!J54</f>
        <v>440</v>
      </c>
      <c r="G65" s="323">
        <f>(C65/($C$70+$C$58+$C$59+$C$61+$C$64+$C$65))*(SANITARIAS!$J$26+SANITARIAS!$J$16)</f>
        <v>6591.05</v>
      </c>
      <c r="I65" s="323">
        <f>(C65/($C$70+$C$58+$C$59+$C$61+$C$64+$C$65))*(ELECTRICAS!$J$14+ELECTRICAS!$J$15)</f>
        <v>173.03586206896554</v>
      </c>
      <c r="K65" s="323">
        <f>(C65/($C$70+$C$58+$C$59+$C$61+$C$64+$C$65))*(COMUNICACIONES!$J$16+COMUNICACIONES!$J$33+COMUNICACIONES!$J$37+COMUNICACIONES!$J$40)</f>
        <v>1257.2731034482758</v>
      </c>
      <c r="L65" s="323">
        <f>SUM(D65:K65)</f>
        <v>10786.908965517243</v>
      </c>
      <c r="N65" s="340"/>
      <c r="P65" s="29"/>
    </row>
    <row r="66" spans="1:16">
      <c r="A66" t="s">
        <v>86</v>
      </c>
      <c r="B66" s="321">
        <f>'Datos iniciales '!B80</f>
        <v>2</v>
      </c>
      <c r="C66" s="321">
        <f>'Datos iniciales '!E80</f>
        <v>20</v>
      </c>
      <c r="E66" s="323">
        <f>ARQUITECTURA!J56</f>
        <v>1509.2</v>
      </c>
      <c r="L66" s="323">
        <f>SUM(D66:K66)</f>
        <v>1509.2</v>
      </c>
      <c r="N66" s="340"/>
      <c r="P66" s="29"/>
    </row>
    <row r="67" spans="1:16">
      <c r="A67" t="s">
        <v>84</v>
      </c>
      <c r="B67" s="321">
        <f>'Datos iniciales '!B81</f>
        <v>2</v>
      </c>
      <c r="C67" s="321"/>
      <c r="D67" s="323">
        <f>ESTRUCTURA!J104</f>
        <v>138.82</v>
      </c>
      <c r="L67" s="323">
        <f>SUM(D67:K67)</f>
        <v>138.82</v>
      </c>
      <c r="N67" s="340"/>
      <c r="P67" s="29"/>
    </row>
    <row r="68" spans="1:16">
      <c r="A68" t="s">
        <v>111</v>
      </c>
      <c r="B68" s="321">
        <f>'Datos iniciales '!B82</f>
        <v>2</v>
      </c>
      <c r="C68" s="321">
        <f>'Datos iniciales '!E82</f>
        <v>20</v>
      </c>
      <c r="D68" s="323">
        <f>ESTRUCTURA!J106</f>
        <v>63175.9</v>
      </c>
      <c r="E68" s="323">
        <f>ARQUITECTURA!J58</f>
        <v>7559.68</v>
      </c>
      <c r="L68" s="323">
        <f>SUM(D68:K68)</f>
        <v>70735.58</v>
      </c>
      <c r="P68" s="29"/>
    </row>
    <row r="69" spans="1:16">
      <c r="A69" t="s">
        <v>112</v>
      </c>
      <c r="B69" s="321">
        <f>'Datos iniciales '!B83</f>
        <v>2</v>
      </c>
      <c r="C69" s="321"/>
      <c r="D69" s="323">
        <f>ESTRUCTURA!J111</f>
        <v>59161.18</v>
      </c>
      <c r="L69" s="323">
        <f>SUM(D69:K69)</f>
        <v>59161.18</v>
      </c>
      <c r="P69" s="29"/>
    </row>
    <row r="70" spans="1:16">
      <c r="A70" t="s">
        <v>1451</v>
      </c>
      <c r="C70">
        <f>SUM(C4:C56)</f>
        <v>1060</v>
      </c>
      <c r="D70" s="323">
        <f t="shared" ref="D70:K70" si="1">SUM(D4:D69)</f>
        <v>1397885.41</v>
      </c>
      <c r="E70" s="323">
        <f t="shared" si="1"/>
        <v>1039120.5292000005</v>
      </c>
      <c r="F70" s="323">
        <f t="shared" si="1"/>
        <v>265496.69</v>
      </c>
      <c r="G70" s="323">
        <f>SUM(G4:G69)</f>
        <v>382280.89999999962</v>
      </c>
      <c r="H70" s="323">
        <f t="shared" si="1"/>
        <v>256583.90999999995</v>
      </c>
      <c r="I70" s="323">
        <f>SUM(I4:I69)</f>
        <v>10036.080000000007</v>
      </c>
      <c r="J70" s="323">
        <f t="shared" si="1"/>
        <v>68155.497799999983</v>
      </c>
      <c r="K70" s="323">
        <f t="shared" si="1"/>
        <v>72921.840000000026</v>
      </c>
      <c r="L70" s="323">
        <f>SUM(L4:L69)</f>
        <v>3492480.8570000003</v>
      </c>
      <c r="M70" s="29"/>
      <c r="N70" s="29"/>
      <c r="P70" s="29"/>
    </row>
    <row r="71" spans="1:16">
      <c r="P71" s="29"/>
    </row>
    <row r="72" spans="1:16">
      <c r="P72" s="29"/>
    </row>
    <row r="73" spans="1:16">
      <c r="P73" s="29"/>
    </row>
    <row r="74" spans="1:16">
      <c r="P74" s="29"/>
    </row>
    <row r="75" spans="1:16">
      <c r="P75" s="29"/>
    </row>
    <row r="76" spans="1:16">
      <c r="P76" s="29"/>
    </row>
    <row r="77" spans="1:16">
      <c r="P77" s="29"/>
    </row>
    <row r="78" spans="1:16">
      <c r="P78" s="29"/>
    </row>
    <row r="79" spans="1:16">
      <c r="P79" s="29"/>
    </row>
    <row r="80" spans="1:16">
      <c r="P80" s="2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6B0B-C926-46D3-8377-F5FBD9DE1545}">
  <sheetPr>
    <tabColor rgb="FF92D050"/>
  </sheetPr>
  <dimension ref="A2:AH419"/>
  <sheetViews>
    <sheetView workbookViewId="0">
      <selection activeCell="E3" sqref="E3:J3"/>
    </sheetView>
  </sheetViews>
  <sheetFormatPr defaultRowHeight="15"/>
  <cols>
    <col min="7" max="7" width="9.28515625" bestFit="1" customWidth="1"/>
    <col min="12" max="12" width="14.85546875" customWidth="1"/>
    <col min="19" max="19" width="10.28515625" customWidth="1"/>
    <col min="22" max="22" width="9.42578125" bestFit="1" customWidth="1"/>
  </cols>
  <sheetData>
    <row r="2" spans="1:25">
      <c r="L2" s="25" t="s">
        <v>90</v>
      </c>
      <c r="M2" s="25">
        <f>'Datos iniciales '!B11</f>
        <v>300</v>
      </c>
    </row>
    <row r="3" spans="1:25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25"/>
    </row>
    <row r="4" spans="1:25">
      <c r="A4" s="1"/>
      <c r="E4" s="10"/>
      <c r="F4" s="26"/>
      <c r="G4" s="21"/>
      <c r="H4" s="26"/>
      <c r="J4">
        <f>SUM(I5:I24)</f>
        <v>242224.97210566775</v>
      </c>
      <c r="L4" s="25" t="s">
        <v>1452</v>
      </c>
      <c r="M4" s="25">
        <f>J4/M2</f>
        <v>807.41657368555923</v>
      </c>
      <c r="P4" s="31" t="s">
        <v>286</v>
      </c>
      <c r="Q4" s="31"/>
      <c r="R4" s="31" t="s">
        <v>535</v>
      </c>
      <c r="S4" s="31"/>
    </row>
    <row r="5" spans="1:25">
      <c r="A5" s="1" t="s">
        <v>533</v>
      </c>
      <c r="E5" s="10"/>
      <c r="F5" s="26"/>
      <c r="G5" s="21"/>
      <c r="P5" s="31" t="s">
        <v>287</v>
      </c>
      <c r="Q5" s="31" t="s">
        <v>425</v>
      </c>
      <c r="R5" s="32" t="s">
        <v>289</v>
      </c>
      <c r="S5" s="33">
        <v>15</v>
      </c>
      <c r="T5" s="32" t="s">
        <v>290</v>
      </c>
      <c r="U5" s="33">
        <f>S5</f>
        <v>15</v>
      </c>
      <c r="V5" s="31" t="s">
        <v>291</v>
      </c>
      <c r="X5" s="32" t="s">
        <v>212</v>
      </c>
      <c r="Y5" s="34">
        <f>Y11+Y18+Y23</f>
        <v>402.68478666666664</v>
      </c>
    </row>
    <row r="6" spans="1:25">
      <c r="A6" t="s">
        <v>535</v>
      </c>
      <c r="E6">
        <v>0.1601295731707317</v>
      </c>
      <c r="F6" s="26" t="s">
        <v>212</v>
      </c>
      <c r="G6" s="21">
        <f>E6*$M$2</f>
        <v>48.038871951219512</v>
      </c>
      <c r="H6" s="43">
        <f>Y5</f>
        <v>402.68478666666664</v>
      </c>
      <c r="I6">
        <f>G6*H6</f>
        <v>19344.522903384146</v>
      </c>
      <c r="P6" s="31" t="s">
        <v>292</v>
      </c>
      <c r="Q6" s="31" t="s">
        <v>293</v>
      </c>
      <c r="U6" s="32" t="s">
        <v>127</v>
      </c>
      <c r="V6" s="32" t="s">
        <v>294</v>
      </c>
      <c r="W6" s="32" t="s">
        <v>295</v>
      </c>
      <c r="X6" s="32" t="s">
        <v>296</v>
      </c>
      <c r="Y6" s="32" t="s">
        <v>297</v>
      </c>
    </row>
    <row r="7" spans="1:25">
      <c r="A7" t="s">
        <v>537</v>
      </c>
      <c r="E7">
        <v>1.1652439024390246</v>
      </c>
      <c r="F7" s="26" t="s">
        <v>142</v>
      </c>
      <c r="G7" s="21">
        <f t="shared" ref="G7:G21" si="0">E7*$M$2</f>
        <v>349.57317073170742</v>
      </c>
      <c r="H7" s="261">
        <f>Y26</f>
        <v>47.011574285714282</v>
      </c>
      <c r="I7">
        <f t="shared" ref="I7:I8" si="1">G7*H7</f>
        <v>16433.985084146345</v>
      </c>
      <c r="Q7" s="35" t="s">
        <v>298</v>
      </c>
    </row>
    <row r="8" spans="1:25">
      <c r="A8" t="s">
        <v>539</v>
      </c>
      <c r="F8" s="26" t="s">
        <v>305</v>
      </c>
      <c r="G8" s="199">
        <f>G6*170</f>
        <v>8166.6082317073169</v>
      </c>
      <c r="H8" s="43">
        <f>Y43</f>
        <v>5.5639628445000007</v>
      </c>
      <c r="I8">
        <f t="shared" si="1"/>
        <v>45438.704766807365</v>
      </c>
      <c r="J8">
        <f>G8/G6</f>
        <v>170</v>
      </c>
      <c r="Q8" t="s">
        <v>299</v>
      </c>
      <c r="U8" s="8" t="s">
        <v>300</v>
      </c>
      <c r="V8" s="9">
        <v>1</v>
      </c>
      <c r="W8" s="10">
        <f>V8*8/$S$5</f>
        <v>0.53333333333333333</v>
      </c>
      <c r="X8" s="12">
        <v>28.94</v>
      </c>
      <c r="Y8" s="12">
        <f>W8*X8</f>
        <v>15.434666666666667</v>
      </c>
    </row>
    <row r="9" spans="1:25">
      <c r="A9" s="1" t="s">
        <v>549</v>
      </c>
      <c r="G9" s="21"/>
      <c r="Q9" t="s">
        <v>301</v>
      </c>
      <c r="U9" s="8" t="s">
        <v>300</v>
      </c>
      <c r="V9" s="9">
        <v>2</v>
      </c>
      <c r="W9" s="10">
        <f>V9*8/$S$5</f>
        <v>1.0666666666666667</v>
      </c>
      <c r="X9" s="12">
        <v>23.6</v>
      </c>
      <c r="Y9" s="12">
        <f>W9*X9</f>
        <v>25.173333333333336</v>
      </c>
    </row>
    <row r="10" spans="1:25">
      <c r="A10" t="s">
        <v>551</v>
      </c>
      <c r="E10">
        <v>0.16849085365853661</v>
      </c>
      <c r="F10" s="26" t="s">
        <v>212</v>
      </c>
      <c r="G10" s="21">
        <f>E10*$M$2</f>
        <v>50.547256097560982</v>
      </c>
      <c r="H10" s="27">
        <f>Y61</f>
        <v>392.5379309090909</v>
      </c>
      <c r="I10">
        <f>G10*H10</f>
        <v>19841.715321668518</v>
      </c>
      <c r="Q10" t="s">
        <v>302</v>
      </c>
      <c r="U10" s="8" t="s">
        <v>300</v>
      </c>
      <c r="V10" s="9">
        <v>4</v>
      </c>
      <c r="W10" s="10">
        <f>V10*8/$S$5</f>
        <v>2.1333333333333333</v>
      </c>
      <c r="X10" s="12">
        <v>21.36</v>
      </c>
      <c r="Y10" s="12">
        <f>W10*X10</f>
        <v>45.567999999999998</v>
      </c>
    </row>
    <row r="11" spans="1:25">
      <c r="A11" t="s">
        <v>553</v>
      </c>
      <c r="E11">
        <v>0.82225990853658537</v>
      </c>
      <c r="F11" s="26" t="s">
        <v>142</v>
      </c>
      <c r="G11" s="21">
        <f t="shared" si="0"/>
        <v>246.6779725609756</v>
      </c>
      <c r="H11" s="262">
        <f>Y83</f>
        <v>50.790514285714288</v>
      </c>
      <c r="I11">
        <f>G11*H11</f>
        <v>12528.901089329269</v>
      </c>
      <c r="U11" s="8"/>
      <c r="V11" s="9"/>
      <c r="W11" s="10"/>
      <c r="Y11" s="34">
        <f>SUM(Y8:Y10)</f>
        <v>86.176000000000002</v>
      </c>
    </row>
    <row r="12" spans="1:25">
      <c r="A12" t="s">
        <v>555</v>
      </c>
      <c r="F12" s="26" t="s">
        <v>305</v>
      </c>
      <c r="G12" s="199">
        <f>G10*140</f>
        <v>7076.6158536585372</v>
      </c>
      <c r="H12" s="12">
        <f>Y99</f>
        <v>5.5639628445000007</v>
      </c>
      <c r="I12">
        <f>G12*H12</f>
        <v>39374.027674555757</v>
      </c>
      <c r="J12">
        <f>G12/G10</f>
        <v>140</v>
      </c>
      <c r="Q12" s="35" t="s">
        <v>662</v>
      </c>
      <c r="U12" s="8"/>
      <c r="V12" s="9"/>
      <c r="W12" s="10"/>
      <c r="Y12" s="12"/>
    </row>
    <row r="13" spans="1:25">
      <c r="A13" s="1" t="s">
        <v>565</v>
      </c>
      <c r="G13" s="21"/>
      <c r="Q13" t="s">
        <v>680</v>
      </c>
      <c r="U13" s="8" t="s">
        <v>212</v>
      </c>
      <c r="W13" s="10">
        <v>0.53</v>
      </c>
      <c r="X13" s="12">
        <v>55.08</v>
      </c>
      <c r="Y13" s="12">
        <f>W13*X13</f>
        <v>29.192399999999999</v>
      </c>
    </row>
    <row r="14" spans="1:25">
      <c r="A14" s="21" t="s">
        <v>567</v>
      </c>
      <c r="E14">
        <v>0.11687500000000001</v>
      </c>
      <c r="F14" t="s">
        <v>212</v>
      </c>
      <c r="G14" s="21">
        <f t="shared" si="0"/>
        <v>35.0625</v>
      </c>
      <c r="H14" s="12">
        <f>Y115</f>
        <v>396.88173599999999</v>
      </c>
      <c r="I14">
        <f>G14*H14</f>
        <v>13915.6658685</v>
      </c>
      <c r="Q14" t="s">
        <v>681</v>
      </c>
      <c r="U14" s="8" t="s">
        <v>212</v>
      </c>
      <c r="W14" s="10">
        <v>0.52</v>
      </c>
      <c r="X14" s="12">
        <v>47</v>
      </c>
      <c r="Y14" s="12">
        <f>W14*X14</f>
        <v>24.44</v>
      </c>
    </row>
    <row r="15" spans="1:25">
      <c r="A15" s="21" t="s">
        <v>569</v>
      </c>
      <c r="E15">
        <v>1.2813643292682928</v>
      </c>
      <c r="F15" t="s">
        <v>142</v>
      </c>
      <c r="G15" s="21">
        <f t="shared" si="0"/>
        <v>384.40929878048786</v>
      </c>
      <c r="H15" s="50">
        <f>Y140</f>
        <v>43.476599999999998</v>
      </c>
      <c r="I15">
        <f>G15*H15</f>
        <v>16712.809319359756</v>
      </c>
      <c r="Q15" t="s">
        <v>315</v>
      </c>
      <c r="U15" s="8" t="s">
        <v>316</v>
      </c>
      <c r="W15" s="10">
        <v>9.73</v>
      </c>
      <c r="X15" s="12">
        <v>24.52</v>
      </c>
      <c r="Y15" s="12">
        <f>W15*X15</f>
        <v>238.5796</v>
      </c>
    </row>
    <row r="16" spans="1:25">
      <c r="A16" s="21" t="s">
        <v>571</v>
      </c>
      <c r="F16" t="s">
        <v>305</v>
      </c>
      <c r="G16" s="199">
        <f>G14*45</f>
        <v>1577.8125</v>
      </c>
      <c r="H16" s="12">
        <f>Y157</f>
        <v>5.4833634845000008</v>
      </c>
      <c r="I16">
        <f>G16*H16</f>
        <v>8651.7194478876572</v>
      </c>
      <c r="J16">
        <f>G16/G14</f>
        <v>45</v>
      </c>
      <c r="Q16" t="s">
        <v>664</v>
      </c>
      <c r="U16" s="8" t="s">
        <v>212</v>
      </c>
      <c r="W16" s="10">
        <v>0.186</v>
      </c>
      <c r="X16">
        <v>6.14</v>
      </c>
      <c r="Y16" s="12">
        <f>W16*X16</f>
        <v>1.1420399999999999</v>
      </c>
    </row>
    <row r="17" spans="1:25">
      <c r="A17" s="21" t="s">
        <v>573</v>
      </c>
      <c r="E17">
        <v>9.7006250000000005</v>
      </c>
      <c r="F17" t="s">
        <v>574</v>
      </c>
      <c r="G17" s="21">
        <f t="shared" si="0"/>
        <v>2910.1875</v>
      </c>
      <c r="H17" s="12">
        <f>Y173</f>
        <v>2.715605</v>
      </c>
      <c r="I17">
        <f>G17*H17</f>
        <v>7902.9197259375005</v>
      </c>
      <c r="Q17" t="s">
        <v>673</v>
      </c>
      <c r="U17" s="8" t="s">
        <v>447</v>
      </c>
      <c r="W17" s="10">
        <v>0.36</v>
      </c>
      <c r="X17">
        <v>13.93</v>
      </c>
      <c r="Y17" s="12">
        <f>W17*X17</f>
        <v>5.0148000000000001</v>
      </c>
    </row>
    <row r="18" spans="1:25">
      <c r="A18" s="198" t="s">
        <v>584</v>
      </c>
      <c r="B18" s="196"/>
      <c r="C18" s="196"/>
      <c r="U18" s="8"/>
      <c r="W18" s="10"/>
      <c r="X18" s="12"/>
      <c r="Y18" s="34">
        <f>SUM(Y13:Y17)</f>
        <v>298.36883999999998</v>
      </c>
    </row>
    <row r="19" spans="1:25">
      <c r="A19" s="196" t="s">
        <v>535</v>
      </c>
      <c r="B19" s="196"/>
      <c r="C19" s="196"/>
      <c r="E19" s="196">
        <v>0.08</v>
      </c>
      <c r="F19" s="26" t="s">
        <v>212</v>
      </c>
      <c r="G19" s="21">
        <f t="shared" si="0"/>
        <v>24</v>
      </c>
      <c r="H19" s="27">
        <f>Y189</f>
        <v>402.68478666666664</v>
      </c>
      <c r="I19">
        <f>G19*H19</f>
        <v>9664.4348799999989</v>
      </c>
      <c r="Q19" s="35" t="s">
        <v>318</v>
      </c>
    </row>
    <row r="20" spans="1:25">
      <c r="A20" s="196" t="s">
        <v>537</v>
      </c>
      <c r="B20" s="196"/>
      <c r="C20" s="196"/>
      <c r="E20" s="196">
        <v>0.96099999999999997</v>
      </c>
      <c r="F20" s="26" t="s">
        <v>142</v>
      </c>
      <c r="G20" s="21">
        <f t="shared" si="0"/>
        <v>288.3</v>
      </c>
      <c r="H20" s="50">
        <f>Y210</f>
        <v>47.59157428571428</v>
      </c>
      <c r="I20">
        <f>G20*H20</f>
        <v>13720.650866571428</v>
      </c>
      <c r="Q20" t="s">
        <v>319</v>
      </c>
      <c r="U20" s="8" t="s">
        <v>320</v>
      </c>
      <c r="W20" s="10">
        <v>3</v>
      </c>
      <c r="X20" s="12">
        <f>Y11</f>
        <v>86.176000000000002</v>
      </c>
      <c r="Y20" s="12">
        <f>W20%*X20</f>
        <v>2.58528</v>
      </c>
    </row>
    <row r="21" spans="1:25">
      <c r="A21" s="196" t="s">
        <v>539</v>
      </c>
      <c r="B21" s="196"/>
      <c r="C21" s="196"/>
      <c r="E21" s="196"/>
      <c r="F21" s="26" t="s">
        <v>305</v>
      </c>
      <c r="G21" s="199">
        <f>G19*140</f>
        <v>3360</v>
      </c>
      <c r="H21" s="12">
        <f>Y227</f>
        <v>5.5639628445000007</v>
      </c>
      <c r="I21">
        <f>G21*H21</f>
        <v>18694.915157520001</v>
      </c>
      <c r="J21">
        <f>G21/G19</f>
        <v>140</v>
      </c>
      <c r="Q21" t="s">
        <v>675</v>
      </c>
      <c r="U21" s="8" t="s">
        <v>347</v>
      </c>
      <c r="V21" s="9">
        <v>1</v>
      </c>
      <c r="W21" s="10">
        <f>V21*8/$S$5</f>
        <v>0.53333333333333333</v>
      </c>
      <c r="X21" s="12">
        <v>25.63</v>
      </c>
      <c r="Y21" s="12">
        <f>W21*X21</f>
        <v>13.669333333333332</v>
      </c>
    </row>
    <row r="22" spans="1:25">
      <c r="A22" s="1"/>
      <c r="E22" s="10"/>
      <c r="G22" s="21"/>
      <c r="Q22" t="s">
        <v>683</v>
      </c>
      <c r="U22" s="8" t="s">
        <v>347</v>
      </c>
      <c r="V22" s="9">
        <v>0.5</v>
      </c>
      <c r="W22" s="10">
        <f>V22*8/$S$5</f>
        <v>0.26666666666666666</v>
      </c>
      <c r="X22" s="12">
        <v>7.07</v>
      </c>
      <c r="Y22" s="12">
        <f>W22*X22</f>
        <v>1.8853333333333333</v>
      </c>
    </row>
    <row r="23" spans="1:25">
      <c r="E23" s="10"/>
      <c r="F23" s="13"/>
      <c r="G23" s="21"/>
      <c r="H23" s="58"/>
      <c r="P23" s="14"/>
      <c r="Q23" s="14"/>
      <c r="R23" s="14"/>
      <c r="S23" s="14"/>
      <c r="T23" s="14"/>
      <c r="U23" s="14"/>
      <c r="V23" s="14"/>
      <c r="W23" s="14"/>
      <c r="X23" s="14"/>
      <c r="Y23" s="36">
        <f>SUM(Y20:Y22)</f>
        <v>18.139946666666663</v>
      </c>
    </row>
    <row r="24" spans="1:25">
      <c r="A24" s="51"/>
      <c r="E24" s="10"/>
      <c r="F24" s="13"/>
      <c r="G24" s="21"/>
      <c r="H24" s="27"/>
    </row>
    <row r="25" spans="1:25">
      <c r="P25" s="31" t="s">
        <v>286</v>
      </c>
      <c r="Q25" s="31"/>
      <c r="R25" s="31" t="s">
        <v>537</v>
      </c>
      <c r="S25" s="31"/>
    </row>
    <row r="26" spans="1:25">
      <c r="P26" s="31" t="s">
        <v>287</v>
      </c>
      <c r="Q26" s="31" t="s">
        <v>288</v>
      </c>
      <c r="R26" s="32" t="s">
        <v>289</v>
      </c>
      <c r="S26" s="33">
        <v>35</v>
      </c>
      <c r="T26" s="32" t="s">
        <v>290</v>
      </c>
      <c r="U26" s="33">
        <f>S26</f>
        <v>35</v>
      </c>
      <c r="V26" s="31" t="s">
        <v>291</v>
      </c>
      <c r="X26" s="32" t="s">
        <v>142</v>
      </c>
      <c r="Y26" s="34">
        <f>Y32+Y37+Y40</f>
        <v>47.011574285714282</v>
      </c>
    </row>
    <row r="27" spans="1:25">
      <c r="P27" s="31" t="s">
        <v>292</v>
      </c>
      <c r="Q27" s="31" t="s">
        <v>293</v>
      </c>
      <c r="U27" s="32" t="s">
        <v>127</v>
      </c>
      <c r="V27" s="32" t="s">
        <v>294</v>
      </c>
      <c r="W27" s="32" t="s">
        <v>295</v>
      </c>
      <c r="X27" s="32" t="s">
        <v>296</v>
      </c>
      <c r="Y27" s="32" t="s">
        <v>297</v>
      </c>
    </row>
    <row r="28" spans="1:25">
      <c r="Q28" s="35" t="s">
        <v>298</v>
      </c>
    </row>
    <row r="29" spans="1:25">
      <c r="Q29" t="s">
        <v>299</v>
      </c>
      <c r="U29" s="8" t="s">
        <v>300</v>
      </c>
      <c r="V29" s="9">
        <v>2</v>
      </c>
      <c r="W29" s="10">
        <f>V29*8/$S$26</f>
        <v>0.45714285714285713</v>
      </c>
      <c r="X29" s="12">
        <v>28.94</v>
      </c>
      <c r="Y29" s="12">
        <f>W29*X29</f>
        <v>13.229714285714286</v>
      </c>
    </row>
    <row r="30" spans="1:25">
      <c r="Q30" t="s">
        <v>301</v>
      </c>
      <c r="U30" s="8" t="s">
        <v>300</v>
      </c>
      <c r="V30" s="9">
        <v>1</v>
      </c>
      <c r="W30" s="10">
        <f>V30*8/$S$26</f>
        <v>0.22857142857142856</v>
      </c>
      <c r="X30" s="12">
        <v>23.6</v>
      </c>
      <c r="Y30" s="12">
        <f>W30*X30</f>
        <v>5.3942857142857141</v>
      </c>
    </row>
    <row r="31" spans="1:25">
      <c r="Q31" t="s">
        <v>302</v>
      </c>
      <c r="U31" s="8" t="s">
        <v>300</v>
      </c>
      <c r="V31" s="9">
        <v>1</v>
      </c>
      <c r="W31" s="10">
        <f>V31*8/$S$26</f>
        <v>0.22857142857142856</v>
      </c>
      <c r="X31" s="12">
        <v>21.36</v>
      </c>
      <c r="Y31" s="12">
        <f>W31*X31</f>
        <v>4.8822857142857137</v>
      </c>
    </row>
    <row r="32" spans="1:25">
      <c r="U32" s="8"/>
      <c r="V32" s="9"/>
      <c r="W32" s="10"/>
      <c r="Y32" s="34">
        <f>SUM(Y29:Y31)</f>
        <v>23.506285714285713</v>
      </c>
    </row>
    <row r="33" spans="5:25">
      <c r="Q33" s="35" t="s">
        <v>662</v>
      </c>
      <c r="U33" s="8"/>
      <c r="V33" s="9"/>
      <c r="W33" s="10"/>
      <c r="Y33" s="12"/>
    </row>
    <row r="34" spans="5:25">
      <c r="Q34" t="s">
        <v>695</v>
      </c>
      <c r="U34" s="8" t="s">
        <v>305</v>
      </c>
      <c r="W34" s="10">
        <v>0.3</v>
      </c>
      <c r="X34" s="12">
        <v>2.64</v>
      </c>
      <c r="Y34" s="12">
        <f>W34*X34</f>
        <v>0.79200000000000004</v>
      </c>
    </row>
    <row r="35" spans="5:25">
      <c r="Q35" t="s">
        <v>310</v>
      </c>
      <c r="U35" s="8" t="s">
        <v>305</v>
      </c>
      <c r="W35" s="10">
        <v>0.31</v>
      </c>
      <c r="X35" s="12">
        <v>5.51</v>
      </c>
      <c r="Y35" s="12">
        <f>W35*X35</f>
        <v>1.7081</v>
      </c>
    </row>
    <row r="36" spans="5:25">
      <c r="Q36" t="s">
        <v>677</v>
      </c>
      <c r="U36" s="8" t="s">
        <v>314</v>
      </c>
      <c r="W36" s="10">
        <v>3.5</v>
      </c>
      <c r="X36" s="12">
        <v>5.8</v>
      </c>
      <c r="Y36" s="12">
        <f>W36*X36</f>
        <v>20.3</v>
      </c>
    </row>
    <row r="37" spans="5:25">
      <c r="U37" s="8"/>
      <c r="W37" s="10"/>
      <c r="X37" s="12"/>
      <c r="Y37" s="34">
        <f>SUM(Y34:Y36)</f>
        <v>22.8001</v>
      </c>
    </row>
    <row r="38" spans="5:25">
      <c r="Q38" s="35" t="s">
        <v>318</v>
      </c>
    </row>
    <row r="39" spans="5:25">
      <c r="Q39" t="s">
        <v>319</v>
      </c>
      <c r="U39" s="8" t="s">
        <v>320</v>
      </c>
      <c r="W39" s="10">
        <v>3</v>
      </c>
      <c r="X39" s="12">
        <f>Y32</f>
        <v>23.506285714285713</v>
      </c>
      <c r="Y39" s="12">
        <f>W39%*X39</f>
        <v>0.70518857142857139</v>
      </c>
    </row>
    <row r="40" spans="5:25">
      <c r="P40" s="14"/>
      <c r="Q40" s="14"/>
      <c r="R40" s="14"/>
      <c r="S40" s="14"/>
      <c r="T40" s="14"/>
      <c r="U40" s="14"/>
      <c r="V40" s="14"/>
      <c r="W40" s="14"/>
      <c r="X40" s="14"/>
      <c r="Y40" s="36">
        <f>SUM(Y39)</f>
        <v>0.70518857142857139</v>
      </c>
    </row>
    <row r="42" spans="5:25">
      <c r="P42" s="31" t="s">
        <v>286</v>
      </c>
      <c r="Q42" s="31"/>
      <c r="R42" s="31" t="s">
        <v>539</v>
      </c>
      <c r="S42" s="31"/>
    </row>
    <row r="43" spans="5:25">
      <c r="P43" s="31" t="s">
        <v>287</v>
      </c>
      <c r="Q43" s="31" t="s">
        <v>288</v>
      </c>
      <c r="R43" s="32" t="s">
        <v>289</v>
      </c>
      <c r="S43" s="33">
        <v>250</v>
      </c>
      <c r="T43" s="32" t="s">
        <v>290</v>
      </c>
      <c r="U43" s="33">
        <f>S43</f>
        <v>250</v>
      </c>
      <c r="V43" s="31" t="s">
        <v>291</v>
      </c>
      <c r="X43" s="32" t="s">
        <v>142</v>
      </c>
      <c r="Y43" s="34">
        <f>Y48+Y52+Y56</f>
        <v>5.5639628445000007</v>
      </c>
    </row>
    <row r="44" spans="5:25">
      <c r="E44" s="10"/>
      <c r="P44" s="31" t="s">
        <v>292</v>
      </c>
      <c r="Q44" s="31" t="s">
        <v>293</v>
      </c>
      <c r="U44" s="32" t="s">
        <v>127</v>
      </c>
      <c r="V44" s="32" t="s">
        <v>294</v>
      </c>
      <c r="W44" s="32" t="s">
        <v>295</v>
      </c>
      <c r="X44" s="32" t="s">
        <v>296</v>
      </c>
      <c r="Y44" s="32" t="s">
        <v>297</v>
      </c>
    </row>
    <row r="45" spans="5:25">
      <c r="E45" s="10"/>
      <c r="Q45" s="35" t="s">
        <v>298</v>
      </c>
    </row>
    <row r="46" spans="5:25">
      <c r="Q46" t="s">
        <v>299</v>
      </c>
      <c r="U46" s="8" t="s">
        <v>300</v>
      </c>
      <c r="V46" s="9">
        <v>1</v>
      </c>
      <c r="W46" s="18">
        <f>V46*8/$S$43</f>
        <v>3.2000000000000001E-2</v>
      </c>
      <c r="X46" s="12">
        <v>28.94</v>
      </c>
      <c r="Y46" s="12">
        <f>W46*X46</f>
        <v>0.92608000000000001</v>
      </c>
    </row>
    <row r="47" spans="5:25">
      <c r="Q47" t="s">
        <v>685</v>
      </c>
      <c r="U47" s="8" t="s">
        <v>300</v>
      </c>
      <c r="V47" s="9">
        <v>1</v>
      </c>
      <c r="W47" s="18">
        <f>V47*8/$S$43</f>
        <v>3.2000000000000001E-2</v>
      </c>
      <c r="X47" s="12">
        <v>23.6</v>
      </c>
      <c r="Y47" s="12">
        <f>W47*X47</f>
        <v>0.75520000000000009</v>
      </c>
    </row>
    <row r="48" spans="5:25">
      <c r="U48" s="8"/>
      <c r="V48" s="9"/>
      <c r="Y48" s="48">
        <f>SUM(Y46:Y47)</f>
        <v>1.6812800000000001</v>
      </c>
    </row>
    <row r="49" spans="16:25">
      <c r="Q49" s="47" t="s">
        <v>303</v>
      </c>
      <c r="U49" s="8"/>
      <c r="V49" s="9"/>
      <c r="W49" s="18"/>
    </row>
    <row r="50" spans="16:25">
      <c r="Q50" t="s">
        <v>304</v>
      </c>
      <c r="U50" s="8" t="s">
        <v>305</v>
      </c>
      <c r="V50" s="9"/>
      <c r="W50" s="18">
        <v>0.03</v>
      </c>
      <c r="X50" s="12">
        <v>2.64</v>
      </c>
      <c r="Y50" s="12">
        <f>W50*X50</f>
        <v>7.9200000000000007E-2</v>
      </c>
    </row>
    <row r="51" spans="16:25">
      <c r="Q51" t="s">
        <v>686</v>
      </c>
      <c r="U51" s="8" t="s">
        <v>305</v>
      </c>
      <c r="V51" s="9"/>
      <c r="W51" s="18">
        <v>1.05</v>
      </c>
      <c r="X51" s="12">
        <f>1012.71*3.379/1000</f>
        <v>3.4219470900000002</v>
      </c>
      <c r="Y51" s="12">
        <f>W51*X51</f>
        <v>3.5930444445000003</v>
      </c>
    </row>
    <row r="52" spans="16:25">
      <c r="U52" s="8"/>
      <c r="V52" s="9"/>
      <c r="Y52" s="48">
        <f>SUM(Y50:Y51)</f>
        <v>3.6722444445000004</v>
      </c>
    </row>
    <row r="53" spans="16:25">
      <c r="Q53" s="47" t="s">
        <v>327</v>
      </c>
      <c r="U53" s="8"/>
      <c r="V53" s="9"/>
    </row>
    <row r="54" spans="16:25">
      <c r="Q54" t="s">
        <v>319</v>
      </c>
      <c r="U54" s="8" t="s">
        <v>320</v>
      </c>
      <c r="W54" s="10">
        <v>3</v>
      </c>
      <c r="X54" s="12">
        <f>Y48</f>
        <v>1.6812800000000001</v>
      </c>
      <c r="Y54" s="12">
        <f>W54%*X54</f>
        <v>5.0438400000000001E-2</v>
      </c>
    </row>
    <row r="55" spans="16:25">
      <c r="Q55" t="s">
        <v>687</v>
      </c>
      <c r="U55" s="8" t="s">
        <v>300</v>
      </c>
      <c r="V55" s="9">
        <v>1</v>
      </c>
      <c r="W55" s="18">
        <f>V55*8/$S$43</f>
        <v>3.2000000000000001E-2</v>
      </c>
      <c r="X55" s="50">
        <v>5</v>
      </c>
      <c r="Y55" s="12">
        <f>W55*X55</f>
        <v>0.16</v>
      </c>
    </row>
    <row r="56" spans="16:25">
      <c r="P56" s="14"/>
      <c r="Q56" s="14"/>
      <c r="R56" s="14"/>
      <c r="S56" s="14"/>
      <c r="T56" s="14"/>
      <c r="U56" s="14"/>
      <c r="V56" s="14"/>
      <c r="W56" s="14"/>
      <c r="X56" s="14"/>
      <c r="Y56" s="49">
        <f>SUM(Y54:Y55)</f>
        <v>0.2104384</v>
      </c>
    </row>
    <row r="60" spans="16:25">
      <c r="P60" s="31" t="s">
        <v>286</v>
      </c>
      <c r="Q60" s="31"/>
      <c r="R60" s="31" t="s">
        <v>551</v>
      </c>
      <c r="S60" s="31"/>
    </row>
    <row r="61" spans="16:25">
      <c r="P61" s="31" t="s">
        <v>287</v>
      </c>
      <c r="Q61" s="31" t="s">
        <v>425</v>
      </c>
      <c r="R61" s="32" t="s">
        <v>289</v>
      </c>
      <c r="S61" s="33">
        <v>22</v>
      </c>
      <c r="T61" s="32" t="s">
        <v>290</v>
      </c>
      <c r="U61" s="33">
        <f>S61</f>
        <v>22</v>
      </c>
      <c r="V61" s="31" t="s">
        <v>291</v>
      </c>
      <c r="X61" s="32" t="s">
        <v>212</v>
      </c>
      <c r="Y61" s="34">
        <f>Y67+Y74+Y80</f>
        <v>392.5379309090909</v>
      </c>
    </row>
    <row r="62" spans="16:25">
      <c r="P62" s="31" t="s">
        <v>292</v>
      </c>
      <c r="Q62" s="31" t="s">
        <v>293</v>
      </c>
      <c r="U62" s="32" t="s">
        <v>127</v>
      </c>
      <c r="V62" s="32" t="s">
        <v>294</v>
      </c>
      <c r="W62" s="32" t="s">
        <v>295</v>
      </c>
      <c r="X62" s="32" t="s">
        <v>296</v>
      </c>
      <c r="Y62" s="32" t="s">
        <v>297</v>
      </c>
    </row>
    <row r="63" spans="16:25">
      <c r="Q63" s="35" t="s">
        <v>298</v>
      </c>
    </row>
    <row r="64" spans="16:25">
      <c r="Q64" t="s">
        <v>299</v>
      </c>
      <c r="U64" s="8" t="s">
        <v>300</v>
      </c>
      <c r="V64" s="9">
        <v>2</v>
      </c>
      <c r="W64" s="10">
        <f>V64*8/$S$61</f>
        <v>0.72727272727272729</v>
      </c>
      <c r="X64" s="12">
        <v>28.94</v>
      </c>
      <c r="Y64" s="12">
        <f>W64*X64</f>
        <v>21.04727272727273</v>
      </c>
    </row>
    <row r="65" spans="16:25">
      <c r="Q65" t="s">
        <v>301</v>
      </c>
      <c r="U65" s="8" t="s">
        <v>300</v>
      </c>
      <c r="V65" s="9">
        <v>1</v>
      </c>
      <c r="W65" s="10">
        <f>V65*8/$S$61</f>
        <v>0.36363636363636365</v>
      </c>
      <c r="X65" s="12">
        <v>23.6</v>
      </c>
      <c r="Y65" s="12">
        <f>W65*X65</f>
        <v>8.581818181818182</v>
      </c>
    </row>
    <row r="66" spans="16:25">
      <c r="Q66" t="s">
        <v>302</v>
      </c>
      <c r="U66" s="8" t="s">
        <v>300</v>
      </c>
      <c r="V66" s="9">
        <v>6</v>
      </c>
      <c r="W66" s="10">
        <f>V66*8/$S$61</f>
        <v>2.1818181818181817</v>
      </c>
      <c r="X66" s="12">
        <v>21.36</v>
      </c>
      <c r="Y66" s="12">
        <f>W66*X66</f>
        <v>46.603636363636362</v>
      </c>
    </row>
    <row r="67" spans="16:25">
      <c r="U67" s="8"/>
      <c r="V67" s="9"/>
      <c r="W67" s="10"/>
      <c r="Y67" s="34">
        <f>SUM(Y64:Y66)</f>
        <v>76.232727272727274</v>
      </c>
    </row>
    <row r="68" spans="16:25">
      <c r="Q68" s="35" t="s">
        <v>662</v>
      </c>
      <c r="U68" s="8"/>
      <c r="V68" s="9"/>
      <c r="W68" s="10"/>
      <c r="Y68" s="12"/>
    </row>
    <row r="69" spans="16:25">
      <c r="Q69" t="s">
        <v>680</v>
      </c>
      <c r="U69" s="8" t="s">
        <v>212</v>
      </c>
      <c r="W69" s="10">
        <v>0.53</v>
      </c>
      <c r="X69" s="12">
        <v>55.08</v>
      </c>
      <c r="Y69" s="12">
        <f>W69*X69</f>
        <v>29.192399999999999</v>
      </c>
    </row>
    <row r="70" spans="16:25">
      <c r="Q70" t="s">
        <v>681</v>
      </c>
      <c r="U70" s="8" t="s">
        <v>212</v>
      </c>
      <c r="W70" s="10">
        <v>0.52</v>
      </c>
      <c r="X70" s="12">
        <v>47</v>
      </c>
      <c r="Y70" s="12">
        <f>W70*X70</f>
        <v>24.44</v>
      </c>
    </row>
    <row r="71" spans="16:25">
      <c r="Q71" t="s">
        <v>315</v>
      </c>
      <c r="U71" s="8" t="s">
        <v>316</v>
      </c>
      <c r="W71" s="10">
        <v>9.73</v>
      </c>
      <c r="X71" s="12">
        <v>24.52</v>
      </c>
      <c r="Y71" s="12">
        <f>W71*X71</f>
        <v>238.5796</v>
      </c>
    </row>
    <row r="72" spans="16:25">
      <c r="Q72" t="s">
        <v>664</v>
      </c>
      <c r="U72" s="8" t="s">
        <v>212</v>
      </c>
      <c r="W72" s="10">
        <v>0.186</v>
      </c>
      <c r="X72">
        <v>6.14</v>
      </c>
      <c r="Y72" s="12">
        <f>W72*X72</f>
        <v>1.1420399999999999</v>
      </c>
    </row>
    <row r="73" spans="16:25">
      <c r="Q73" t="s">
        <v>673</v>
      </c>
      <c r="U73" s="8" t="s">
        <v>447</v>
      </c>
      <c r="W73" s="10">
        <v>0.2</v>
      </c>
      <c r="X73">
        <v>13.93</v>
      </c>
      <c r="Y73" s="12">
        <f>W73*X73</f>
        <v>2.786</v>
      </c>
    </row>
    <row r="74" spans="16:25">
      <c r="U74" s="8"/>
      <c r="W74" s="10"/>
      <c r="X74" s="12"/>
      <c r="Y74" s="34">
        <f>SUM(Y69:Y73)</f>
        <v>296.14004</v>
      </c>
    </row>
    <row r="75" spans="16:25">
      <c r="Q75" s="35" t="s">
        <v>318</v>
      </c>
    </row>
    <row r="76" spans="16:25">
      <c r="Q76" t="s">
        <v>319</v>
      </c>
      <c r="U76" s="8" t="s">
        <v>320</v>
      </c>
      <c r="W76" s="10">
        <v>3</v>
      </c>
      <c r="X76" s="12">
        <f>Y67</f>
        <v>76.232727272727274</v>
      </c>
      <c r="Y76" s="12">
        <f>W76%*X76</f>
        <v>2.2869818181818182</v>
      </c>
    </row>
    <row r="77" spans="16:25">
      <c r="Q77" t="s">
        <v>675</v>
      </c>
      <c r="U77" s="8" t="s">
        <v>347</v>
      </c>
      <c r="V77" s="9">
        <v>1</v>
      </c>
      <c r="W77" s="10">
        <f>V77*8/$S$61</f>
        <v>0.36363636363636365</v>
      </c>
      <c r="X77" s="12">
        <v>25.63</v>
      </c>
      <c r="Y77" s="12">
        <f>W77*X77</f>
        <v>9.32</v>
      </c>
    </row>
    <row r="78" spans="16:25">
      <c r="Q78" t="s">
        <v>697</v>
      </c>
      <c r="U78" s="8" t="s">
        <v>347</v>
      </c>
      <c r="V78" s="9">
        <v>1</v>
      </c>
      <c r="W78" s="10">
        <f>V78*8/$S$61</f>
        <v>0.36363636363636365</v>
      </c>
      <c r="X78" s="50">
        <v>20</v>
      </c>
      <c r="Y78" s="12">
        <f>W78*X78</f>
        <v>7.2727272727272734</v>
      </c>
    </row>
    <row r="79" spans="16:25">
      <c r="Q79" t="s">
        <v>683</v>
      </c>
      <c r="U79" s="8" t="s">
        <v>347</v>
      </c>
      <c r="V79" s="9">
        <v>0.5</v>
      </c>
      <c r="W79" s="10">
        <f>V79*8/$S$61</f>
        <v>0.18181818181818182</v>
      </c>
      <c r="X79">
        <v>7.07</v>
      </c>
      <c r="Y79" s="12">
        <f>W79*X79</f>
        <v>1.2854545454545456</v>
      </c>
    </row>
    <row r="80" spans="16:25">
      <c r="P80" s="14"/>
      <c r="Q80" s="14"/>
      <c r="R80" s="14"/>
      <c r="S80" s="14"/>
      <c r="T80" s="14"/>
      <c r="U80" s="14"/>
      <c r="V80" s="14"/>
      <c r="W80" s="14"/>
      <c r="X80" s="14"/>
      <c r="Y80" s="36">
        <f>SUM(Y76:Y79)</f>
        <v>20.165163636363637</v>
      </c>
    </row>
    <row r="82" spans="16:25">
      <c r="P82" s="31" t="s">
        <v>286</v>
      </c>
      <c r="Q82" s="31"/>
      <c r="R82" s="31" t="s">
        <v>553</v>
      </c>
      <c r="S82" s="31"/>
    </row>
    <row r="83" spans="16:25">
      <c r="P83" s="31" t="s">
        <v>287</v>
      </c>
      <c r="Q83" s="31" t="s">
        <v>288</v>
      </c>
      <c r="R83" s="32" t="s">
        <v>289</v>
      </c>
      <c r="S83" s="33">
        <v>35</v>
      </c>
      <c r="T83" s="32" t="s">
        <v>290</v>
      </c>
      <c r="U83" s="33">
        <f>S83</f>
        <v>35</v>
      </c>
      <c r="V83" s="31" t="s">
        <v>291</v>
      </c>
      <c r="X83" s="32" t="s">
        <v>142</v>
      </c>
      <c r="Y83" s="34">
        <f>Y88+Y93+Y96</f>
        <v>50.790514285714288</v>
      </c>
    </row>
    <row r="84" spans="16:25">
      <c r="P84" s="31" t="s">
        <v>292</v>
      </c>
      <c r="Q84" s="31" t="s">
        <v>293</v>
      </c>
      <c r="U84" s="32" t="s">
        <v>127</v>
      </c>
      <c r="V84" s="32" t="s">
        <v>294</v>
      </c>
      <c r="W84" s="32" t="s">
        <v>295</v>
      </c>
      <c r="X84" s="32" t="s">
        <v>296</v>
      </c>
      <c r="Y84" s="32" t="s">
        <v>297</v>
      </c>
    </row>
    <row r="85" spans="16:25">
      <c r="Q85" s="35" t="s">
        <v>298</v>
      </c>
    </row>
    <row r="86" spans="16:25">
      <c r="Q86" t="s">
        <v>299</v>
      </c>
      <c r="U86" s="8" t="s">
        <v>300</v>
      </c>
      <c r="V86" s="9">
        <v>2</v>
      </c>
      <c r="W86" s="10">
        <f>V86*8/$S$83</f>
        <v>0.45714285714285713</v>
      </c>
      <c r="X86" s="12">
        <v>28.94</v>
      </c>
      <c r="Y86" s="12">
        <f>W86*X86</f>
        <v>13.229714285714286</v>
      </c>
    </row>
    <row r="87" spans="16:25">
      <c r="Q87" t="s">
        <v>302</v>
      </c>
      <c r="U87" s="8" t="s">
        <v>300</v>
      </c>
      <c r="V87" s="9">
        <v>2</v>
      </c>
      <c r="W87" s="10">
        <f>V87*8/$S$83</f>
        <v>0.45714285714285713</v>
      </c>
      <c r="X87" s="12">
        <v>21.36</v>
      </c>
      <c r="Y87" s="12">
        <f>W87*X87</f>
        <v>9.7645714285714273</v>
      </c>
    </row>
    <row r="88" spans="16:25">
      <c r="U88" s="8"/>
      <c r="V88" s="9"/>
      <c r="W88" s="10"/>
      <c r="X88" s="12"/>
      <c r="Y88" s="34">
        <f>SUM(Y86:Y87)</f>
        <v>22.994285714285713</v>
      </c>
    </row>
    <row r="89" spans="16:25">
      <c r="Q89" s="35" t="s">
        <v>662</v>
      </c>
      <c r="U89" s="8"/>
      <c r="V89" s="9"/>
      <c r="W89" s="10"/>
      <c r="Y89" s="12"/>
    </row>
    <row r="90" spans="16:25">
      <c r="Q90" t="s">
        <v>695</v>
      </c>
      <c r="U90" s="8" t="s">
        <v>305</v>
      </c>
      <c r="W90" s="10">
        <v>0.1</v>
      </c>
      <c r="X90" s="12">
        <v>2.64</v>
      </c>
      <c r="Y90" s="12">
        <f>W90*X90</f>
        <v>0.26400000000000001</v>
      </c>
    </row>
    <row r="91" spans="16:25">
      <c r="Q91" t="s">
        <v>310</v>
      </c>
      <c r="U91" s="8" t="s">
        <v>305</v>
      </c>
      <c r="W91" s="10">
        <v>0.24</v>
      </c>
      <c r="X91" s="12">
        <v>5.51</v>
      </c>
      <c r="Y91" s="12">
        <f>W91*X91</f>
        <v>1.3223999999999998</v>
      </c>
    </row>
    <row r="92" spans="16:25">
      <c r="Q92" t="s">
        <v>677</v>
      </c>
      <c r="U92" s="8" t="s">
        <v>314</v>
      </c>
      <c r="W92" s="10">
        <v>4.4000000000000004</v>
      </c>
      <c r="X92" s="12">
        <v>5.8</v>
      </c>
      <c r="Y92" s="12">
        <f>W92*X92</f>
        <v>25.52</v>
      </c>
    </row>
    <row r="93" spans="16:25">
      <c r="U93" s="8"/>
      <c r="W93" s="10"/>
      <c r="X93" s="12"/>
      <c r="Y93" s="34">
        <f>SUM(Y90:Y92)</f>
        <v>27.106400000000001</v>
      </c>
    </row>
    <row r="94" spans="16:25">
      <c r="Q94" s="35" t="s">
        <v>318</v>
      </c>
    </row>
    <row r="95" spans="16:25">
      <c r="Q95" t="s">
        <v>319</v>
      </c>
      <c r="U95" s="8" t="s">
        <v>320</v>
      </c>
      <c r="W95" s="10">
        <v>3</v>
      </c>
      <c r="X95" s="12">
        <f>Y88</f>
        <v>22.994285714285713</v>
      </c>
      <c r="Y95" s="12">
        <f>W95%*X95</f>
        <v>0.68982857142857135</v>
      </c>
    </row>
    <row r="96" spans="16:25">
      <c r="P96" s="14"/>
      <c r="Q96" s="14"/>
      <c r="R96" s="14"/>
      <c r="S96" s="14"/>
      <c r="T96" s="14"/>
      <c r="U96" s="14"/>
      <c r="V96" s="14"/>
      <c r="W96" s="14"/>
      <c r="X96" s="14"/>
      <c r="Y96" s="36">
        <f>SUM(Y95)</f>
        <v>0.68982857142857135</v>
      </c>
    </row>
    <row r="98" spans="16:34">
      <c r="P98" s="31" t="s">
        <v>286</v>
      </c>
      <c r="Q98" s="31"/>
      <c r="R98" s="31" t="s">
        <v>698</v>
      </c>
      <c r="S98" s="31"/>
    </row>
    <row r="99" spans="16:34">
      <c r="P99" s="31" t="s">
        <v>287</v>
      </c>
      <c r="Q99" s="31" t="s">
        <v>684</v>
      </c>
      <c r="R99" s="32" t="s">
        <v>289</v>
      </c>
      <c r="S99" s="33">
        <v>250</v>
      </c>
      <c r="T99" s="32" t="s">
        <v>290</v>
      </c>
      <c r="U99" s="33">
        <f>S99</f>
        <v>250</v>
      </c>
      <c r="V99" s="31" t="s">
        <v>291</v>
      </c>
      <c r="X99" s="32" t="s">
        <v>305</v>
      </c>
      <c r="Y99" s="34">
        <f>Y104+Y108+Y112</f>
        <v>5.5639628445000007</v>
      </c>
    </row>
    <row r="100" spans="16:34">
      <c r="P100" s="31" t="s">
        <v>292</v>
      </c>
      <c r="Q100" s="31" t="s">
        <v>293</v>
      </c>
      <c r="U100" s="32" t="s">
        <v>127</v>
      </c>
      <c r="V100" s="32" t="s">
        <v>294</v>
      </c>
      <c r="W100" s="32" t="s">
        <v>295</v>
      </c>
      <c r="X100" s="32" t="s">
        <v>296</v>
      </c>
      <c r="Y100" s="32" t="s">
        <v>297</v>
      </c>
    </row>
    <row r="101" spans="16:34">
      <c r="Q101" s="35" t="s">
        <v>298</v>
      </c>
      <c r="AE101" s="8"/>
      <c r="AG101" s="10"/>
      <c r="AH101" s="12"/>
    </row>
    <row r="102" spans="16:34">
      <c r="Q102" t="s">
        <v>299</v>
      </c>
      <c r="U102" s="8" t="s">
        <v>300</v>
      </c>
      <c r="V102" s="9">
        <v>1</v>
      </c>
      <c r="W102" s="18">
        <f>V102*8/$S$99</f>
        <v>3.2000000000000001E-2</v>
      </c>
      <c r="X102" s="12">
        <v>28.94</v>
      </c>
      <c r="Y102" s="12">
        <f>W102*X102</f>
        <v>0.92608000000000001</v>
      </c>
      <c r="AE102" s="8"/>
      <c r="AG102" s="10"/>
      <c r="AH102" s="12"/>
    </row>
    <row r="103" spans="16:34">
      <c r="Q103" t="s">
        <v>685</v>
      </c>
      <c r="U103" s="8" t="s">
        <v>300</v>
      </c>
      <c r="V103" s="9">
        <v>1</v>
      </c>
      <c r="W103" s="18">
        <f>V103*8/$S$99</f>
        <v>3.2000000000000001E-2</v>
      </c>
      <c r="X103" s="12">
        <v>23.6</v>
      </c>
      <c r="Y103" s="12">
        <f>W103*X103</f>
        <v>0.75520000000000009</v>
      </c>
      <c r="AE103" s="8"/>
      <c r="AG103" s="10"/>
      <c r="AH103" s="12"/>
    </row>
    <row r="104" spans="16:34">
      <c r="U104" s="8"/>
      <c r="V104" s="9"/>
      <c r="Y104" s="48">
        <f>SUM(Y102:Y103)</f>
        <v>1.6812800000000001</v>
      </c>
      <c r="AE104" s="8"/>
      <c r="AG104" s="10"/>
    </row>
    <row r="105" spans="16:34">
      <c r="Q105" s="47" t="s">
        <v>303</v>
      </c>
      <c r="U105" s="8"/>
      <c r="V105" s="9"/>
      <c r="W105" s="18"/>
      <c r="AE105" s="8"/>
      <c r="AG105" s="10"/>
    </row>
    <row r="106" spans="16:34">
      <c r="Q106" t="s">
        <v>304</v>
      </c>
      <c r="U106" s="8" t="s">
        <v>305</v>
      </c>
      <c r="V106" s="9"/>
      <c r="W106" s="18">
        <v>0.03</v>
      </c>
      <c r="X106" s="12">
        <v>2.64</v>
      </c>
      <c r="Y106" s="12">
        <f>W106*X106</f>
        <v>7.9200000000000007E-2</v>
      </c>
      <c r="AE106" s="8"/>
      <c r="AG106" s="10"/>
    </row>
    <row r="107" spans="16:34">
      <c r="Q107" t="s">
        <v>686</v>
      </c>
      <c r="U107" s="8" t="s">
        <v>305</v>
      </c>
      <c r="V107" s="9"/>
      <c r="W107" s="18">
        <v>1.05</v>
      </c>
      <c r="X107" s="12">
        <f>1012.71*3.379/1000</f>
        <v>3.4219470900000002</v>
      </c>
      <c r="Y107" s="12">
        <f>W107*X107</f>
        <v>3.5930444445000003</v>
      </c>
    </row>
    <row r="108" spans="16:34">
      <c r="U108" s="8"/>
      <c r="V108" s="9"/>
      <c r="Y108" s="48">
        <f>SUM(Y106:Y107)</f>
        <v>3.6722444445000004</v>
      </c>
    </row>
    <row r="109" spans="16:34">
      <c r="Q109" s="47" t="s">
        <v>327</v>
      </c>
      <c r="U109" s="8"/>
      <c r="V109" s="9"/>
    </row>
    <row r="110" spans="16:34">
      <c r="Q110" t="s">
        <v>319</v>
      </c>
      <c r="U110" s="8" t="s">
        <v>320</v>
      </c>
      <c r="W110" s="10">
        <v>3</v>
      </c>
      <c r="X110" s="12">
        <f>Y104</f>
        <v>1.6812800000000001</v>
      </c>
      <c r="Y110" s="12">
        <f>W110%*X110</f>
        <v>5.0438400000000001E-2</v>
      </c>
    </row>
    <row r="111" spans="16:34">
      <c r="Q111" t="s">
        <v>687</v>
      </c>
      <c r="U111" s="8" t="s">
        <v>300</v>
      </c>
      <c r="V111" s="9">
        <v>1</v>
      </c>
      <c r="W111" s="18">
        <f>V111*8/$S$99</f>
        <v>3.2000000000000001E-2</v>
      </c>
      <c r="X111" s="50">
        <v>5</v>
      </c>
      <c r="Y111" s="12">
        <f>W111*X111</f>
        <v>0.16</v>
      </c>
    </row>
    <row r="112" spans="16:34">
      <c r="P112" s="14"/>
      <c r="Q112" s="14"/>
      <c r="R112" s="14"/>
      <c r="S112" s="14"/>
      <c r="T112" s="14"/>
      <c r="U112" s="14"/>
      <c r="V112" s="14"/>
      <c r="W112" s="14"/>
      <c r="X112" s="14"/>
      <c r="Y112" s="49">
        <f>SUM(Y110:Y111)</f>
        <v>0.2104384</v>
      </c>
    </row>
    <row r="114" spans="16:25">
      <c r="P114" s="2" t="s">
        <v>286</v>
      </c>
      <c r="Q114" s="2"/>
      <c r="R114" s="3" t="s">
        <v>701</v>
      </c>
      <c r="S114" s="2"/>
    </row>
    <row r="115" spans="16:25">
      <c r="P115" s="2" t="s">
        <v>287</v>
      </c>
      <c r="Q115" s="2" t="s">
        <v>425</v>
      </c>
      <c r="R115" s="4" t="s">
        <v>289</v>
      </c>
      <c r="S115" s="5">
        <v>25</v>
      </c>
      <c r="T115" s="4" t="s">
        <v>290</v>
      </c>
      <c r="U115" s="5">
        <f>S115</f>
        <v>25</v>
      </c>
      <c r="V115" s="2" t="s">
        <v>291</v>
      </c>
      <c r="X115" s="4" t="s">
        <v>212</v>
      </c>
      <c r="Y115" s="6">
        <f>Y123+Y132+Y137</f>
        <v>396.88173599999999</v>
      </c>
    </row>
    <row r="116" spans="16:25">
      <c r="P116" s="2" t="s">
        <v>292</v>
      </c>
      <c r="Q116" s="2" t="s">
        <v>293</v>
      </c>
      <c r="U116" s="4" t="s">
        <v>127</v>
      </c>
      <c r="V116" s="4" t="s">
        <v>294</v>
      </c>
      <c r="W116" s="4" t="s">
        <v>295</v>
      </c>
      <c r="X116" s="4" t="s">
        <v>296</v>
      </c>
      <c r="Y116" s="4" t="s">
        <v>297</v>
      </c>
    </row>
    <row r="117" spans="16:25">
      <c r="Q117" s="7" t="s">
        <v>298</v>
      </c>
    </row>
    <row r="118" spans="16:25">
      <c r="Q118" t="s">
        <v>659</v>
      </c>
      <c r="U118" s="8" t="s">
        <v>300</v>
      </c>
      <c r="V118" s="9">
        <v>0.2</v>
      </c>
      <c r="W118" s="10">
        <f>V118*8/$S$115</f>
        <v>6.4000000000000001E-2</v>
      </c>
      <c r="X118" s="11">
        <v>34.729999999999997</v>
      </c>
      <c r="Y118" s="12">
        <f>W118*X118</f>
        <v>2.2227199999999998</v>
      </c>
    </row>
    <row r="119" spans="16:25">
      <c r="Q119" t="s">
        <v>299</v>
      </c>
      <c r="U119" s="8" t="s">
        <v>300</v>
      </c>
      <c r="V119" s="9">
        <v>2</v>
      </c>
      <c r="W119" s="10">
        <f>V119*8/$S$115</f>
        <v>0.64</v>
      </c>
      <c r="X119" s="11">
        <v>28.94</v>
      </c>
      <c r="Y119" s="12">
        <f>W119*X119</f>
        <v>18.521600000000003</v>
      </c>
    </row>
    <row r="120" spans="16:25">
      <c r="Q120" t="s">
        <v>685</v>
      </c>
      <c r="U120" s="8" t="s">
        <v>300</v>
      </c>
      <c r="V120" s="9">
        <v>1</v>
      </c>
      <c r="W120" s="10">
        <f>V120*8/$S$115</f>
        <v>0.32</v>
      </c>
      <c r="X120">
        <v>23.6</v>
      </c>
      <c r="Y120" s="12">
        <f>W120*X120</f>
        <v>7.5520000000000005</v>
      </c>
    </row>
    <row r="121" spans="16:25">
      <c r="Q121" t="s">
        <v>302</v>
      </c>
      <c r="U121" s="8" t="s">
        <v>300</v>
      </c>
      <c r="V121" s="9">
        <v>7</v>
      </c>
      <c r="W121" s="10">
        <f>V121*8/$S$115</f>
        <v>2.2400000000000002</v>
      </c>
      <c r="X121">
        <v>21.36</v>
      </c>
      <c r="Y121" s="12">
        <f>W121*X121</f>
        <v>47.846400000000003</v>
      </c>
    </row>
    <row r="122" spans="16:25">
      <c r="Q122" t="s">
        <v>1375</v>
      </c>
      <c r="U122" s="8" t="s">
        <v>300</v>
      </c>
      <c r="V122" s="9">
        <v>1</v>
      </c>
      <c r="W122" s="10">
        <f>V122*8/$S$115</f>
        <v>0.32</v>
      </c>
      <c r="X122">
        <v>29.94</v>
      </c>
      <c r="Y122" s="12">
        <f t="shared" ref="Y122" si="2">W122*X122</f>
        <v>9.5808</v>
      </c>
    </row>
    <row r="123" spans="16:25">
      <c r="U123" s="8"/>
      <c r="Y123" s="6">
        <f>SUM(Y118:Y122)</f>
        <v>85.723519999999994</v>
      </c>
    </row>
    <row r="124" spans="16:25">
      <c r="Q124" s="7" t="s">
        <v>662</v>
      </c>
    </row>
    <row r="125" spans="16:25">
      <c r="Q125" t="s">
        <v>702</v>
      </c>
      <c r="U125" s="8" t="s">
        <v>447</v>
      </c>
      <c r="W125" s="10">
        <v>0.01</v>
      </c>
      <c r="X125" s="12">
        <v>38.22</v>
      </c>
      <c r="Y125" s="12">
        <f>W125*X125</f>
        <v>0.38219999999999998</v>
      </c>
    </row>
    <row r="126" spans="16:25">
      <c r="Q126" t="s">
        <v>703</v>
      </c>
      <c r="U126" s="8" t="s">
        <v>704</v>
      </c>
      <c r="W126" s="10">
        <v>8.0000000000000002E-3</v>
      </c>
      <c r="X126" s="12">
        <v>12.63</v>
      </c>
      <c r="Y126" s="12">
        <f t="shared" ref="Y126:Y131" si="3">W126*X126</f>
        <v>0.10104</v>
      </c>
    </row>
    <row r="127" spans="16:25">
      <c r="Q127" t="s">
        <v>705</v>
      </c>
      <c r="U127" s="8" t="s">
        <v>447</v>
      </c>
      <c r="W127" s="10">
        <v>0.12</v>
      </c>
      <c r="X127" s="12">
        <v>13.93</v>
      </c>
      <c r="Y127" s="12">
        <f t="shared" si="3"/>
        <v>1.6716</v>
      </c>
    </row>
    <row r="128" spans="16:25">
      <c r="Q128" t="s">
        <v>706</v>
      </c>
      <c r="U128" s="8" t="s">
        <v>212</v>
      </c>
      <c r="W128" s="10">
        <v>0.8</v>
      </c>
      <c r="X128" s="12">
        <v>55.08</v>
      </c>
      <c r="Y128" s="12">
        <f t="shared" si="3"/>
        <v>44.064</v>
      </c>
    </row>
    <row r="129" spans="16:33">
      <c r="Q129" t="s">
        <v>707</v>
      </c>
      <c r="U129" s="8" t="s">
        <v>212</v>
      </c>
      <c r="W129" s="10">
        <v>0.5</v>
      </c>
      <c r="X129" s="12">
        <v>47</v>
      </c>
      <c r="Y129" s="12">
        <f t="shared" si="3"/>
        <v>23.5</v>
      </c>
    </row>
    <row r="130" spans="16:33">
      <c r="Q130" t="s">
        <v>672</v>
      </c>
      <c r="U130" s="8" t="s">
        <v>212</v>
      </c>
      <c r="W130" s="10">
        <v>0.18</v>
      </c>
      <c r="X130" s="12">
        <v>6.14</v>
      </c>
      <c r="Y130" s="12">
        <f t="shared" si="3"/>
        <v>1.1052</v>
      </c>
    </row>
    <row r="131" spans="16:33">
      <c r="Q131" t="s">
        <v>708</v>
      </c>
      <c r="U131" s="8" t="s">
        <v>316</v>
      </c>
      <c r="W131" s="10">
        <v>9.1999999999999993</v>
      </c>
      <c r="X131" s="12">
        <v>24.52</v>
      </c>
      <c r="Y131" s="12">
        <f t="shared" si="3"/>
        <v>225.58399999999997</v>
      </c>
    </row>
    <row r="132" spans="16:33">
      <c r="U132" s="8"/>
      <c r="W132" s="10"/>
      <c r="X132" s="12"/>
      <c r="Y132" s="6">
        <f>SUM(Y125:Y131)</f>
        <v>296.40803999999997</v>
      </c>
    </row>
    <row r="133" spans="16:33">
      <c r="Q133" s="7" t="s">
        <v>318</v>
      </c>
    </row>
    <row r="134" spans="16:33">
      <c r="Q134" t="s">
        <v>709</v>
      </c>
      <c r="U134" s="8" t="s">
        <v>347</v>
      </c>
      <c r="V134" s="9">
        <v>1</v>
      </c>
      <c r="W134" s="10">
        <f>V134*8/$S$115</f>
        <v>0.32</v>
      </c>
      <c r="X134" s="12">
        <v>25.63</v>
      </c>
      <c r="Y134" s="12">
        <f>W134*X134</f>
        <v>8.2015999999999991</v>
      </c>
    </row>
    <row r="135" spans="16:33">
      <c r="Q135" t="s">
        <v>710</v>
      </c>
      <c r="U135" s="8" t="s">
        <v>347</v>
      </c>
      <c r="V135" s="9">
        <v>1</v>
      </c>
      <c r="W135" s="10">
        <f>V135*8/$S$115</f>
        <v>0.32</v>
      </c>
      <c r="X135" s="12">
        <v>7.07</v>
      </c>
      <c r="Y135" s="12">
        <f>W135*X135</f>
        <v>2.2624</v>
      </c>
    </row>
    <row r="136" spans="16:33">
      <c r="Q136" t="s">
        <v>319</v>
      </c>
      <c r="U136" s="8" t="s">
        <v>320</v>
      </c>
      <c r="W136" s="10">
        <v>5</v>
      </c>
      <c r="X136" s="12">
        <f>Y123</f>
        <v>85.723519999999994</v>
      </c>
      <c r="Y136" s="12">
        <f>W136%*X136</f>
        <v>4.2861760000000002</v>
      </c>
    </row>
    <row r="137" spans="16:33">
      <c r="P137" s="14"/>
      <c r="Q137" s="14"/>
      <c r="R137" s="14"/>
      <c r="S137" s="14"/>
      <c r="T137" s="14"/>
      <c r="U137" s="14"/>
      <c r="V137" s="14"/>
      <c r="W137" s="14"/>
      <c r="X137" s="15"/>
      <c r="Y137" s="16">
        <f>SUM(Y134:Y136)</f>
        <v>14.750176</v>
      </c>
    </row>
    <row r="139" spans="16:33">
      <c r="P139" s="2" t="s">
        <v>286</v>
      </c>
      <c r="Q139" s="2"/>
      <c r="R139" s="2" t="s">
        <v>711</v>
      </c>
      <c r="S139" s="2"/>
      <c r="AE139" s="8"/>
      <c r="AF139" s="9"/>
      <c r="AG139" s="18"/>
    </row>
    <row r="140" spans="16:33">
      <c r="P140" s="2" t="s">
        <v>287</v>
      </c>
      <c r="Q140" s="2" t="s">
        <v>288</v>
      </c>
      <c r="R140" s="4" t="s">
        <v>289</v>
      </c>
      <c r="S140" s="5">
        <v>35</v>
      </c>
      <c r="T140" s="4" t="s">
        <v>290</v>
      </c>
      <c r="U140" s="5">
        <f>S140</f>
        <v>35</v>
      </c>
      <c r="V140" s="2" t="s">
        <v>291</v>
      </c>
      <c r="X140" s="4" t="s">
        <v>142</v>
      </c>
      <c r="Y140" s="6">
        <f>Y146+Y151+Y154</f>
        <v>43.476599999999998</v>
      </c>
      <c r="AB140" s="12"/>
      <c r="AE140" s="8"/>
      <c r="AF140" s="9"/>
      <c r="AG140" s="18"/>
    </row>
    <row r="141" spans="16:33">
      <c r="P141" s="2" t="s">
        <v>292</v>
      </c>
      <c r="Q141" s="2" t="s">
        <v>293</v>
      </c>
      <c r="U141" s="4" t="s">
        <v>127</v>
      </c>
      <c r="V141" s="4" t="s">
        <v>294</v>
      </c>
      <c r="W141" s="4" t="s">
        <v>295</v>
      </c>
      <c r="X141" s="4" t="s">
        <v>296</v>
      </c>
      <c r="Y141" s="4" t="s">
        <v>297</v>
      </c>
      <c r="AB141" s="12"/>
    </row>
    <row r="142" spans="16:33">
      <c r="Q142" s="7" t="s">
        <v>298</v>
      </c>
    </row>
    <row r="143" spans="16:33">
      <c r="Q143" t="s">
        <v>299</v>
      </c>
      <c r="U143" s="8" t="s">
        <v>300</v>
      </c>
      <c r="V143" s="9">
        <v>2</v>
      </c>
      <c r="W143" s="10">
        <f>V143*8/$S$140</f>
        <v>0.45714285714285713</v>
      </c>
      <c r="X143" s="12">
        <v>28.94</v>
      </c>
      <c r="Y143" s="12">
        <f>W143*X143</f>
        <v>13.229714285714286</v>
      </c>
    </row>
    <row r="144" spans="16:33">
      <c r="Q144" t="s">
        <v>685</v>
      </c>
      <c r="U144" s="8" t="s">
        <v>300</v>
      </c>
      <c r="V144" s="9">
        <v>1</v>
      </c>
      <c r="W144" s="10">
        <f>V144*8/$S$140</f>
        <v>0.22857142857142856</v>
      </c>
      <c r="X144">
        <v>23.6</v>
      </c>
      <c r="Y144" s="12">
        <f>W144*X144</f>
        <v>5.3942857142857141</v>
      </c>
    </row>
    <row r="145" spans="16:25">
      <c r="Q145" t="s">
        <v>302</v>
      </c>
      <c r="U145" s="8" t="s">
        <v>300</v>
      </c>
      <c r="V145" s="9">
        <v>1</v>
      </c>
      <c r="W145" s="10">
        <f>V145*8/$S$140</f>
        <v>0.22857142857142856</v>
      </c>
      <c r="X145">
        <v>21.36</v>
      </c>
      <c r="Y145" s="12">
        <f t="shared" ref="Y145" si="4">W145*X145</f>
        <v>4.8822857142857137</v>
      </c>
    </row>
    <row r="146" spans="16:25">
      <c r="U146" s="8"/>
      <c r="Y146" s="6">
        <f>SUM(Y143:Y145)</f>
        <v>23.506285714285713</v>
      </c>
    </row>
    <row r="147" spans="16:25">
      <c r="Q147" s="7" t="s">
        <v>662</v>
      </c>
    </row>
    <row r="148" spans="16:25">
      <c r="Q148" t="s">
        <v>695</v>
      </c>
      <c r="U148" s="8" t="s">
        <v>305</v>
      </c>
      <c r="W148" s="10">
        <v>0.1</v>
      </c>
      <c r="X148" s="12">
        <v>2.64</v>
      </c>
      <c r="Y148" s="12">
        <f t="shared" ref="Y148:Y150" si="5">W148*X148</f>
        <v>0.26400000000000001</v>
      </c>
    </row>
    <row r="149" spans="16:25">
      <c r="Q149" t="s">
        <v>310</v>
      </c>
      <c r="U149" s="8" t="s">
        <v>305</v>
      </c>
      <c r="W149" s="10">
        <v>0.1</v>
      </c>
      <c r="X149" s="12">
        <v>5.51</v>
      </c>
      <c r="Y149" s="12">
        <f t="shared" si="5"/>
        <v>0.55100000000000005</v>
      </c>
    </row>
    <row r="150" spans="16:25">
      <c r="Q150" t="s">
        <v>677</v>
      </c>
      <c r="U150" s="8" t="s">
        <v>305</v>
      </c>
      <c r="W150" s="10">
        <v>3.1</v>
      </c>
      <c r="X150" s="12">
        <v>5.8</v>
      </c>
      <c r="Y150" s="12">
        <f t="shared" si="5"/>
        <v>17.98</v>
      </c>
    </row>
    <row r="151" spans="16:25">
      <c r="Y151" s="6">
        <f>SUM(Y148:Y150)</f>
        <v>18.795000000000002</v>
      </c>
    </row>
    <row r="152" spans="16:25">
      <c r="Q152" s="7" t="s">
        <v>318</v>
      </c>
    </row>
    <row r="153" spans="16:25">
      <c r="Q153" t="s">
        <v>319</v>
      </c>
      <c r="U153" s="8" t="s">
        <v>320</v>
      </c>
      <c r="W153" s="10">
        <v>5</v>
      </c>
      <c r="X153" s="12">
        <f>Y146</f>
        <v>23.506285714285713</v>
      </c>
      <c r="Y153" s="12">
        <f>W153%*X153</f>
        <v>1.1753142857142858</v>
      </c>
    </row>
    <row r="154" spans="16:25">
      <c r="P154" s="14"/>
      <c r="Q154" s="14"/>
      <c r="R154" s="14"/>
      <c r="S154" s="14"/>
      <c r="T154" s="14"/>
      <c r="U154" s="14"/>
      <c r="V154" s="14"/>
      <c r="W154" s="14"/>
      <c r="X154" s="14"/>
      <c r="Y154" s="16">
        <f>SUM(Y153)</f>
        <v>1.1753142857142858</v>
      </c>
    </row>
    <row r="156" spans="16:25">
      <c r="P156" s="37" t="s">
        <v>286</v>
      </c>
      <c r="Q156" s="37"/>
      <c r="R156" s="31" t="s">
        <v>571</v>
      </c>
    </row>
    <row r="157" spans="16:25">
      <c r="P157" s="37" t="s">
        <v>287</v>
      </c>
      <c r="Q157" s="37" t="s">
        <v>712</v>
      </c>
      <c r="R157" s="38" t="s">
        <v>289</v>
      </c>
      <c r="S157" s="39">
        <v>250</v>
      </c>
      <c r="T157" s="38" t="s">
        <v>290</v>
      </c>
      <c r="U157" s="39">
        <f>S157</f>
        <v>250</v>
      </c>
      <c r="V157" s="37" t="s">
        <v>291</v>
      </c>
      <c r="X157" s="38" t="s">
        <v>713</v>
      </c>
      <c r="Y157" s="40">
        <f>Y163+Y167+Y170</f>
        <v>5.4833634845000008</v>
      </c>
    </row>
    <row r="158" spans="16:25">
      <c r="P158" s="37" t="s">
        <v>292</v>
      </c>
      <c r="Q158" s="37" t="s">
        <v>293</v>
      </c>
      <c r="U158" s="38" t="s">
        <v>127</v>
      </c>
      <c r="V158" s="38" t="s">
        <v>294</v>
      </c>
      <c r="W158" s="38" t="s">
        <v>295</v>
      </c>
      <c r="X158" s="38" t="s">
        <v>296</v>
      </c>
      <c r="Y158" s="38" t="s">
        <v>297</v>
      </c>
    </row>
    <row r="159" spans="16:25">
      <c r="Q159" s="41" t="s">
        <v>298</v>
      </c>
      <c r="V159" s="9"/>
    </row>
    <row r="160" spans="16:25">
      <c r="Q160" t="s">
        <v>299</v>
      </c>
      <c r="U160" s="8" t="s">
        <v>300</v>
      </c>
      <c r="V160" s="9">
        <v>1</v>
      </c>
      <c r="W160" s="18">
        <f>V160*8/$S$157</f>
        <v>3.2000000000000001E-2</v>
      </c>
      <c r="X160" s="11">
        <v>29.99</v>
      </c>
      <c r="Y160" s="12">
        <f>W160*X160</f>
        <v>0.95967999999999998</v>
      </c>
    </row>
    <row r="161" spans="16:25">
      <c r="Q161" t="s">
        <v>685</v>
      </c>
      <c r="U161" s="8" t="s">
        <v>300</v>
      </c>
      <c r="V161" s="9">
        <v>1</v>
      </c>
      <c r="W161" s="18">
        <f>V161*8/$S$157</f>
        <v>3.2000000000000001E-2</v>
      </c>
      <c r="X161">
        <v>21.36</v>
      </c>
      <c r="Y161" s="12">
        <f>W161*X161</f>
        <v>0.68352000000000002</v>
      </c>
    </row>
    <row r="162" spans="16:25">
      <c r="Q162" t="s">
        <v>659</v>
      </c>
      <c r="U162" s="8" t="s">
        <v>300</v>
      </c>
      <c r="V162" s="9">
        <v>0.1</v>
      </c>
      <c r="W162" s="18">
        <f>V162*8/$S$157</f>
        <v>3.2000000000000002E-3</v>
      </c>
      <c r="X162" s="11">
        <v>35.99</v>
      </c>
      <c r="Y162" s="12">
        <f>W162*X162</f>
        <v>0.11516800000000001</v>
      </c>
    </row>
    <row r="163" spans="16:25">
      <c r="U163" s="8"/>
      <c r="V163" s="9"/>
      <c r="Y163" s="40">
        <f>SUM(Y160:Y162)</f>
        <v>1.7583679999999999</v>
      </c>
    </row>
    <row r="164" spans="16:25">
      <c r="Q164" s="41" t="s">
        <v>303</v>
      </c>
      <c r="U164" s="8"/>
      <c r="V164" s="9"/>
      <c r="W164" s="18"/>
    </row>
    <row r="165" spans="16:25">
      <c r="Q165" t="s">
        <v>304</v>
      </c>
      <c r="U165" s="8" t="s">
        <v>305</v>
      </c>
      <c r="V165" s="9"/>
      <c r="W165" s="18">
        <v>0.03</v>
      </c>
      <c r="X165" s="12">
        <v>2.64</v>
      </c>
      <c r="Y165" s="12">
        <f>W165*X165</f>
        <v>7.9200000000000007E-2</v>
      </c>
    </row>
    <row r="166" spans="16:25">
      <c r="Q166" t="s">
        <v>686</v>
      </c>
      <c r="U166" s="8" t="s">
        <v>305</v>
      </c>
      <c r="V166" s="9"/>
      <c r="W166" s="18">
        <v>1.05</v>
      </c>
      <c r="X166" s="12">
        <f>1012.71*3.379/1000</f>
        <v>3.4219470900000002</v>
      </c>
      <c r="Y166" s="12">
        <f>W166*X166</f>
        <v>3.5930444445000003</v>
      </c>
    </row>
    <row r="167" spans="16:25">
      <c r="U167" s="8"/>
      <c r="V167" s="9"/>
      <c r="Y167" s="40">
        <f>SUM(Y165:Y166)</f>
        <v>3.6722444445000004</v>
      </c>
    </row>
    <row r="168" spans="16:25">
      <c r="Q168" s="41" t="s">
        <v>327</v>
      </c>
      <c r="U168" s="8"/>
      <c r="V168" s="9"/>
    </row>
    <row r="169" spans="16:25">
      <c r="Q169" t="s">
        <v>319</v>
      </c>
      <c r="U169" s="8" t="s">
        <v>320</v>
      </c>
      <c r="W169" s="10">
        <v>3</v>
      </c>
      <c r="X169" s="12">
        <f>Y163</f>
        <v>1.7583679999999999</v>
      </c>
      <c r="Y169" s="12">
        <f>W169%*X169</f>
        <v>5.2751039999999999E-2</v>
      </c>
    </row>
    <row r="170" spans="16:25">
      <c r="P170" s="14"/>
      <c r="Q170" s="14"/>
      <c r="R170" s="14"/>
      <c r="S170" s="14"/>
      <c r="T170" s="14"/>
      <c r="U170" s="14"/>
      <c r="V170" s="14"/>
      <c r="W170" s="14"/>
      <c r="X170" s="14"/>
      <c r="Y170" s="42">
        <f>SUM(Y169:Y169)</f>
        <v>5.2751039999999999E-2</v>
      </c>
    </row>
    <row r="172" spans="16:25">
      <c r="P172" s="37" t="s">
        <v>286</v>
      </c>
      <c r="Q172" s="37"/>
      <c r="R172" s="31" t="s">
        <v>573</v>
      </c>
    </row>
    <row r="173" spans="16:25">
      <c r="P173" s="37" t="s">
        <v>287</v>
      </c>
      <c r="Q173" s="37" t="s">
        <v>714</v>
      </c>
      <c r="R173" s="38" t="s">
        <v>289</v>
      </c>
      <c r="S173" s="39">
        <v>1600</v>
      </c>
      <c r="T173" s="38" t="s">
        <v>290</v>
      </c>
      <c r="U173" s="39">
        <f>S173</f>
        <v>1600</v>
      </c>
      <c r="V173" s="37" t="s">
        <v>291</v>
      </c>
      <c r="X173" s="38" t="s">
        <v>158</v>
      </c>
      <c r="Y173" s="40">
        <f>Y179+Y183+Y186</f>
        <v>2.715605</v>
      </c>
    </row>
    <row r="174" spans="16:25">
      <c r="P174" s="37" t="s">
        <v>292</v>
      </c>
      <c r="Q174" s="37" t="s">
        <v>293</v>
      </c>
      <c r="U174" s="38" t="s">
        <v>127</v>
      </c>
      <c r="V174" s="38" t="s">
        <v>294</v>
      </c>
      <c r="W174" s="38" t="s">
        <v>295</v>
      </c>
      <c r="X174" s="38" t="s">
        <v>296</v>
      </c>
      <c r="Y174" s="38" t="s">
        <v>297</v>
      </c>
    </row>
    <row r="175" spans="16:25">
      <c r="Q175" s="41" t="s">
        <v>298</v>
      </c>
      <c r="V175" s="9"/>
    </row>
    <row r="176" spans="16:25">
      <c r="Q176" t="s">
        <v>299</v>
      </c>
      <c r="U176" s="8" t="s">
        <v>300</v>
      </c>
      <c r="V176" s="9">
        <v>1</v>
      </c>
      <c r="W176" s="10">
        <f>V176*8/$S$173</f>
        <v>5.0000000000000001E-3</v>
      </c>
      <c r="X176">
        <v>28.94</v>
      </c>
      <c r="Y176" s="12">
        <f>W176*X176</f>
        <v>0.14470000000000002</v>
      </c>
    </row>
    <row r="177" spans="16:25">
      <c r="Q177" t="s">
        <v>685</v>
      </c>
      <c r="U177" s="8" t="s">
        <v>300</v>
      </c>
      <c r="V177" s="9">
        <v>1</v>
      </c>
      <c r="W177" s="10">
        <f>V177*8/$S$173</f>
        <v>5.0000000000000001E-3</v>
      </c>
      <c r="X177">
        <v>23.6</v>
      </c>
      <c r="Y177" s="12">
        <f>W177*X177</f>
        <v>0.11800000000000001</v>
      </c>
    </row>
    <row r="178" spans="16:25">
      <c r="Q178" t="s">
        <v>302</v>
      </c>
      <c r="U178" s="8" t="s">
        <v>300</v>
      </c>
      <c r="V178" s="9">
        <v>6</v>
      </c>
      <c r="W178" s="10">
        <f>V178*8/$S$173</f>
        <v>0.03</v>
      </c>
      <c r="X178">
        <v>21.36</v>
      </c>
      <c r="Y178" s="12">
        <f t="shared" ref="Y178" si="6">W178*X178</f>
        <v>0.64079999999999993</v>
      </c>
    </row>
    <row r="179" spans="16:25">
      <c r="U179" s="8"/>
      <c r="V179" s="9"/>
      <c r="Y179" s="40">
        <f>SUM(Y176:Y178)</f>
        <v>0.90349999999999997</v>
      </c>
    </row>
    <row r="180" spans="16:25">
      <c r="Q180" s="41" t="s">
        <v>303</v>
      </c>
      <c r="U180" s="8"/>
      <c r="V180" s="9"/>
      <c r="W180" s="18"/>
    </row>
    <row r="181" spans="16:25">
      <c r="Q181" t="s">
        <v>715</v>
      </c>
      <c r="U181" s="8" t="s">
        <v>158</v>
      </c>
      <c r="V181" s="9"/>
      <c r="W181" s="18">
        <v>1.05</v>
      </c>
      <c r="X181" s="12">
        <v>1.7</v>
      </c>
      <c r="Y181" s="12">
        <f>W181*X181</f>
        <v>1.7849999999999999</v>
      </c>
    </row>
    <row r="182" spans="16:25">
      <c r="U182" s="8"/>
      <c r="V182" s="9"/>
      <c r="W182" s="18"/>
      <c r="X182" s="12"/>
      <c r="Y182" s="12"/>
    </row>
    <row r="183" spans="16:25">
      <c r="U183" s="8"/>
      <c r="V183" s="9"/>
      <c r="Y183" s="40">
        <f>SUM(Y181:Y182)</f>
        <v>1.7849999999999999</v>
      </c>
    </row>
    <row r="184" spans="16:25">
      <c r="Q184" s="41" t="s">
        <v>327</v>
      </c>
      <c r="U184" s="8"/>
      <c r="V184" s="9"/>
    </row>
    <row r="185" spans="16:25">
      <c r="Q185" t="s">
        <v>319</v>
      </c>
      <c r="U185" s="8" t="s">
        <v>320</v>
      </c>
      <c r="W185" s="10">
        <v>3</v>
      </c>
      <c r="X185" s="12">
        <f>Y179</f>
        <v>0.90349999999999997</v>
      </c>
      <c r="Y185" s="12">
        <f>W185%*X185</f>
        <v>2.7104999999999997E-2</v>
      </c>
    </row>
    <row r="186" spans="16:25">
      <c r="P186" s="14"/>
      <c r="Q186" s="14"/>
      <c r="R186" s="14"/>
      <c r="S186" s="14"/>
      <c r="T186" s="14"/>
      <c r="U186" s="14"/>
      <c r="V186" s="14"/>
      <c r="W186" s="14"/>
      <c r="X186" s="14"/>
      <c r="Y186" s="42">
        <f>SUM(Y185:Y185)</f>
        <v>2.7104999999999997E-2</v>
      </c>
    </row>
    <row r="188" spans="16:25">
      <c r="P188" s="31" t="s">
        <v>286</v>
      </c>
      <c r="Q188" s="31"/>
      <c r="R188" s="31" t="s">
        <v>586</v>
      </c>
      <c r="S188" s="31"/>
    </row>
    <row r="189" spans="16:25">
      <c r="P189" s="31" t="s">
        <v>287</v>
      </c>
      <c r="Q189" s="31" t="s">
        <v>425</v>
      </c>
      <c r="R189" s="32" t="s">
        <v>289</v>
      </c>
      <c r="S189" s="33">
        <v>15</v>
      </c>
      <c r="T189" s="32" t="s">
        <v>290</v>
      </c>
      <c r="U189" s="33">
        <f>S189</f>
        <v>15</v>
      </c>
      <c r="V189" s="31" t="s">
        <v>291</v>
      </c>
      <c r="X189" s="32" t="s">
        <v>212</v>
      </c>
      <c r="Y189" s="34">
        <f>Y195+Y202+Y207</f>
        <v>402.68478666666664</v>
      </c>
    </row>
    <row r="190" spans="16:25">
      <c r="P190" s="31" t="s">
        <v>292</v>
      </c>
      <c r="Q190" s="31" t="s">
        <v>293</v>
      </c>
      <c r="U190" s="32" t="s">
        <v>127</v>
      </c>
      <c r="V190" s="32" t="s">
        <v>294</v>
      </c>
      <c r="W190" s="32" t="s">
        <v>295</v>
      </c>
      <c r="X190" s="32" t="s">
        <v>296</v>
      </c>
      <c r="Y190" s="32" t="s">
        <v>297</v>
      </c>
    </row>
    <row r="191" spans="16:25">
      <c r="Q191" s="35" t="s">
        <v>298</v>
      </c>
    </row>
    <row r="192" spans="16:25">
      <c r="Q192" t="s">
        <v>299</v>
      </c>
      <c r="U192" s="8" t="s">
        <v>300</v>
      </c>
      <c r="V192" s="9">
        <v>1</v>
      </c>
      <c r="W192" s="10">
        <f>V192*8/$S$5</f>
        <v>0.53333333333333333</v>
      </c>
      <c r="X192" s="12">
        <v>28.94</v>
      </c>
      <c r="Y192" s="12">
        <f>W192*X192</f>
        <v>15.434666666666667</v>
      </c>
    </row>
    <row r="193" spans="16:25">
      <c r="Q193" t="s">
        <v>301</v>
      </c>
      <c r="U193" s="8" t="s">
        <v>300</v>
      </c>
      <c r="V193" s="9">
        <v>2</v>
      </c>
      <c r="W193" s="10">
        <f>V193*8/$S$5</f>
        <v>1.0666666666666667</v>
      </c>
      <c r="X193" s="12">
        <v>23.6</v>
      </c>
      <c r="Y193" s="12">
        <f>W193*X193</f>
        <v>25.173333333333336</v>
      </c>
    </row>
    <row r="194" spans="16:25">
      <c r="Q194" t="s">
        <v>302</v>
      </c>
      <c r="U194" s="8" t="s">
        <v>300</v>
      </c>
      <c r="V194" s="9">
        <v>4</v>
      </c>
      <c r="W194" s="10">
        <f>V194*8/$S$5</f>
        <v>2.1333333333333333</v>
      </c>
      <c r="X194" s="12">
        <v>21.36</v>
      </c>
      <c r="Y194" s="12">
        <f>W194*X194</f>
        <v>45.567999999999998</v>
      </c>
    </row>
    <row r="195" spans="16:25">
      <c r="U195" s="8"/>
      <c r="V195" s="9"/>
      <c r="W195" s="10"/>
      <c r="Y195" s="34">
        <f>SUM(Y192:Y194)</f>
        <v>86.176000000000002</v>
      </c>
    </row>
    <row r="196" spans="16:25">
      <c r="Q196" s="35" t="s">
        <v>662</v>
      </c>
      <c r="U196" s="8"/>
      <c r="V196" s="9"/>
      <c r="W196" s="10"/>
      <c r="Y196" s="12"/>
    </row>
    <row r="197" spans="16:25">
      <c r="Q197" t="s">
        <v>680</v>
      </c>
      <c r="U197" s="8" t="s">
        <v>212</v>
      </c>
      <c r="W197" s="10">
        <v>0.53</v>
      </c>
      <c r="X197" s="12">
        <v>55.08</v>
      </c>
      <c r="Y197" s="12">
        <f>W197*X197</f>
        <v>29.192399999999999</v>
      </c>
    </row>
    <row r="198" spans="16:25">
      <c r="Q198" t="s">
        <v>681</v>
      </c>
      <c r="U198" s="8" t="s">
        <v>212</v>
      </c>
      <c r="W198" s="10">
        <v>0.52</v>
      </c>
      <c r="X198" s="12">
        <v>47</v>
      </c>
      <c r="Y198" s="12">
        <f>W198*X198</f>
        <v>24.44</v>
      </c>
    </row>
    <row r="199" spans="16:25">
      <c r="Q199" t="s">
        <v>315</v>
      </c>
      <c r="U199" s="8" t="s">
        <v>316</v>
      </c>
      <c r="W199" s="10">
        <v>9.73</v>
      </c>
      <c r="X199" s="12">
        <v>24.52</v>
      </c>
      <c r="Y199" s="12">
        <f>W199*X199</f>
        <v>238.5796</v>
      </c>
    </row>
    <row r="200" spans="16:25">
      <c r="Q200" t="s">
        <v>664</v>
      </c>
      <c r="U200" s="8" t="s">
        <v>212</v>
      </c>
      <c r="W200" s="10">
        <v>0.186</v>
      </c>
      <c r="X200">
        <v>6.14</v>
      </c>
      <c r="Y200" s="12">
        <f>W200*X200</f>
        <v>1.1420399999999999</v>
      </c>
    </row>
    <row r="201" spans="16:25">
      <c r="Q201" t="s">
        <v>673</v>
      </c>
      <c r="U201" s="8" t="s">
        <v>447</v>
      </c>
      <c r="W201" s="10">
        <v>0.36</v>
      </c>
      <c r="X201">
        <v>13.93</v>
      </c>
      <c r="Y201" s="12">
        <f>W201*X201</f>
        <v>5.0148000000000001</v>
      </c>
    </row>
    <row r="202" spans="16:25">
      <c r="U202" s="8"/>
      <c r="W202" s="10"/>
      <c r="X202" s="12"/>
      <c r="Y202" s="34">
        <f>SUM(Y197:Y201)</f>
        <v>298.36883999999998</v>
      </c>
    </row>
    <row r="203" spans="16:25">
      <c r="Q203" s="35" t="s">
        <v>318</v>
      </c>
    </row>
    <row r="204" spans="16:25">
      <c r="Q204" t="s">
        <v>319</v>
      </c>
      <c r="U204" s="8" t="s">
        <v>320</v>
      </c>
      <c r="W204" s="10">
        <v>3</v>
      </c>
      <c r="X204" s="12">
        <f>Y195</f>
        <v>86.176000000000002</v>
      </c>
      <c r="Y204" s="12">
        <f>W204%*X204</f>
        <v>2.58528</v>
      </c>
    </row>
    <row r="205" spans="16:25">
      <c r="Q205" t="s">
        <v>675</v>
      </c>
      <c r="U205" s="8" t="s">
        <v>347</v>
      </c>
      <c r="V205" s="9">
        <v>1</v>
      </c>
      <c r="W205" s="10">
        <f>V205*8/$S$5</f>
        <v>0.53333333333333333</v>
      </c>
      <c r="X205" s="12">
        <v>25.63</v>
      </c>
      <c r="Y205" s="12">
        <f>W205*X205</f>
        <v>13.669333333333332</v>
      </c>
    </row>
    <row r="206" spans="16:25">
      <c r="Q206" t="s">
        <v>683</v>
      </c>
      <c r="U206" s="8" t="s">
        <v>347</v>
      </c>
      <c r="V206" s="9">
        <v>0.5</v>
      </c>
      <c r="W206" s="10">
        <f>V206*8/$S$5</f>
        <v>0.26666666666666666</v>
      </c>
      <c r="X206" s="12">
        <v>7.07</v>
      </c>
      <c r="Y206" s="12">
        <f>W206*X206</f>
        <v>1.8853333333333333</v>
      </c>
    </row>
    <row r="207" spans="16:25">
      <c r="P207" s="14"/>
      <c r="Q207" s="14"/>
      <c r="R207" s="14"/>
      <c r="S207" s="14"/>
      <c r="T207" s="14"/>
      <c r="U207" s="14"/>
      <c r="V207" s="14"/>
      <c r="W207" s="14"/>
      <c r="X207" s="14"/>
      <c r="Y207" s="36">
        <f>SUM(Y204:Y206)</f>
        <v>18.139946666666663</v>
      </c>
    </row>
    <row r="209" spans="16:25">
      <c r="P209" s="31" t="s">
        <v>286</v>
      </c>
      <c r="Q209" s="31"/>
      <c r="R209" s="31" t="s">
        <v>588</v>
      </c>
      <c r="S209" s="31"/>
    </row>
    <row r="210" spans="16:25">
      <c r="P210" s="31" t="s">
        <v>287</v>
      </c>
      <c r="Q210" s="31" t="s">
        <v>288</v>
      </c>
      <c r="R210" s="32" t="s">
        <v>289</v>
      </c>
      <c r="S210" s="33">
        <v>35</v>
      </c>
      <c r="T210" s="32" t="s">
        <v>290</v>
      </c>
      <c r="U210" s="33">
        <f>S210</f>
        <v>35</v>
      </c>
      <c r="V210" s="31" t="s">
        <v>291</v>
      </c>
      <c r="X210" s="32" t="s">
        <v>142</v>
      </c>
      <c r="Y210" s="34">
        <f>Y216+Y221+Y224</f>
        <v>47.59157428571428</v>
      </c>
    </row>
    <row r="211" spans="16:25">
      <c r="P211" s="31" t="s">
        <v>292</v>
      </c>
      <c r="Q211" s="31" t="s">
        <v>293</v>
      </c>
      <c r="U211" s="32" t="s">
        <v>127</v>
      </c>
      <c r="V211" s="32" t="s">
        <v>294</v>
      </c>
      <c r="W211" s="32" t="s">
        <v>295</v>
      </c>
      <c r="X211" s="32" t="s">
        <v>296</v>
      </c>
      <c r="Y211" s="32" t="s">
        <v>297</v>
      </c>
    </row>
    <row r="212" spans="16:25">
      <c r="Q212" s="35" t="s">
        <v>298</v>
      </c>
    </row>
    <row r="213" spans="16:25">
      <c r="Q213" t="s">
        <v>299</v>
      </c>
      <c r="U213" s="8" t="s">
        <v>300</v>
      </c>
      <c r="V213" s="9">
        <v>2</v>
      </c>
      <c r="W213" s="10">
        <f>V213*8/$S$210</f>
        <v>0.45714285714285713</v>
      </c>
      <c r="X213" s="12">
        <v>28.94</v>
      </c>
      <c r="Y213" s="12">
        <f>W213*X213</f>
        <v>13.229714285714286</v>
      </c>
    </row>
    <row r="214" spans="16:25">
      <c r="Q214" t="s">
        <v>301</v>
      </c>
      <c r="U214" s="8" t="s">
        <v>300</v>
      </c>
      <c r="V214" s="9">
        <v>1</v>
      </c>
      <c r="W214" s="10">
        <f>V214*8/$S$210</f>
        <v>0.22857142857142856</v>
      </c>
      <c r="X214" s="12">
        <v>23.6</v>
      </c>
      <c r="Y214" s="12">
        <f>W214*X214</f>
        <v>5.3942857142857141</v>
      </c>
    </row>
    <row r="215" spans="16:25">
      <c r="Q215" t="s">
        <v>302</v>
      </c>
      <c r="U215" s="8" t="s">
        <v>300</v>
      </c>
      <c r="V215" s="9">
        <v>1</v>
      </c>
      <c r="W215" s="10">
        <f t="shared" ref="W214:W215" si="7">V215*8/$S$210</f>
        <v>0.22857142857142856</v>
      </c>
      <c r="X215" s="12">
        <v>21.36</v>
      </c>
      <c r="Y215" s="12">
        <f>W215*X215</f>
        <v>4.8822857142857137</v>
      </c>
    </row>
    <row r="216" spans="16:25">
      <c r="U216" s="8"/>
      <c r="V216" s="9"/>
      <c r="W216" s="10"/>
      <c r="Y216" s="34">
        <f>SUM(Y213:Y215)</f>
        <v>23.506285714285713</v>
      </c>
    </row>
    <row r="217" spans="16:25">
      <c r="Q217" s="35" t="s">
        <v>662</v>
      </c>
      <c r="U217" s="8"/>
      <c r="V217" s="9"/>
      <c r="W217" s="10"/>
      <c r="Y217" s="12"/>
    </row>
    <row r="218" spans="16:25">
      <c r="Q218" t="s">
        <v>695</v>
      </c>
      <c r="U218" s="8" t="s">
        <v>305</v>
      </c>
      <c r="W218" s="10">
        <v>0.3</v>
      </c>
      <c r="X218" s="12">
        <v>2.64</v>
      </c>
      <c r="Y218" s="12">
        <f>W218*X218</f>
        <v>0.79200000000000004</v>
      </c>
    </row>
    <row r="219" spans="16:25">
      <c r="Q219" t="s">
        <v>310</v>
      </c>
      <c r="U219" s="8" t="s">
        <v>305</v>
      </c>
      <c r="W219" s="10">
        <v>0.31</v>
      </c>
      <c r="X219" s="12">
        <v>5.51</v>
      </c>
      <c r="Y219" s="12">
        <f>W219*X219</f>
        <v>1.7081</v>
      </c>
    </row>
    <row r="220" spans="16:25">
      <c r="Q220" t="s">
        <v>677</v>
      </c>
      <c r="U220" s="8" t="s">
        <v>314</v>
      </c>
      <c r="W220" s="10">
        <v>3.6</v>
      </c>
      <c r="X220" s="12">
        <v>5.8</v>
      </c>
      <c r="Y220" s="12">
        <f>W220*X220</f>
        <v>20.88</v>
      </c>
    </row>
    <row r="221" spans="16:25">
      <c r="U221" s="8"/>
      <c r="W221" s="10"/>
      <c r="X221" s="12"/>
      <c r="Y221" s="34">
        <f>SUM(Y218:Y220)</f>
        <v>23.380099999999999</v>
      </c>
    </row>
    <row r="222" spans="16:25">
      <c r="Q222" s="35" t="s">
        <v>318</v>
      </c>
    </row>
    <row r="223" spans="16:25">
      <c r="Q223" t="s">
        <v>319</v>
      </c>
      <c r="U223" s="8" t="s">
        <v>320</v>
      </c>
      <c r="W223" s="10">
        <v>3</v>
      </c>
      <c r="X223" s="12">
        <f>Y216</f>
        <v>23.506285714285713</v>
      </c>
      <c r="Y223" s="12">
        <f>W223%*X223</f>
        <v>0.70518857142857139</v>
      </c>
    </row>
    <row r="224" spans="16:25">
      <c r="P224" s="14"/>
      <c r="Q224" s="14"/>
      <c r="R224" s="14"/>
      <c r="S224" s="14"/>
      <c r="T224" s="14"/>
      <c r="U224" s="14"/>
      <c r="V224" s="14"/>
      <c r="W224" s="14"/>
      <c r="X224" s="14"/>
      <c r="Y224" s="36">
        <f>SUM(Y223)</f>
        <v>0.70518857142857139</v>
      </c>
    </row>
    <row r="226" spans="16:25">
      <c r="P226" s="31" t="s">
        <v>286</v>
      </c>
      <c r="Q226" s="31"/>
      <c r="R226" s="31" t="s">
        <v>590</v>
      </c>
      <c r="S226" s="31"/>
    </row>
    <row r="227" spans="16:25">
      <c r="P227" s="31" t="s">
        <v>287</v>
      </c>
      <c r="Q227" s="31" t="s">
        <v>288</v>
      </c>
      <c r="R227" s="32" t="s">
        <v>289</v>
      </c>
      <c r="S227" s="33">
        <v>250</v>
      </c>
      <c r="T227" s="32" t="s">
        <v>290</v>
      </c>
      <c r="U227" s="33">
        <f>S227</f>
        <v>250</v>
      </c>
      <c r="V227" s="31" t="s">
        <v>291</v>
      </c>
      <c r="X227" s="32" t="s">
        <v>142</v>
      </c>
      <c r="Y227" s="34">
        <f>Y232+Y236+Y240</f>
        <v>5.5639628445000007</v>
      </c>
    </row>
    <row r="228" spans="16:25">
      <c r="P228" s="31" t="s">
        <v>292</v>
      </c>
      <c r="Q228" s="31" t="s">
        <v>293</v>
      </c>
      <c r="U228" s="32" t="s">
        <v>127</v>
      </c>
      <c r="V228" s="32" t="s">
        <v>294</v>
      </c>
      <c r="W228" s="32" t="s">
        <v>295</v>
      </c>
      <c r="X228" s="32" t="s">
        <v>296</v>
      </c>
      <c r="Y228" s="32" t="s">
        <v>297</v>
      </c>
    </row>
    <row r="229" spans="16:25">
      <c r="Q229" s="35" t="s">
        <v>298</v>
      </c>
    </row>
    <row r="230" spans="16:25">
      <c r="Q230" t="s">
        <v>299</v>
      </c>
      <c r="U230" s="8" t="s">
        <v>300</v>
      </c>
      <c r="V230" s="9">
        <v>1</v>
      </c>
      <c r="W230" s="18">
        <f>V230*8/$S$43</f>
        <v>3.2000000000000001E-2</v>
      </c>
      <c r="X230" s="12">
        <v>28.94</v>
      </c>
      <c r="Y230" s="12">
        <f>W230*X230</f>
        <v>0.92608000000000001</v>
      </c>
    </row>
    <row r="231" spans="16:25">
      <c r="Q231" t="s">
        <v>685</v>
      </c>
      <c r="U231" s="8" t="s">
        <v>300</v>
      </c>
      <c r="V231" s="9">
        <v>1</v>
      </c>
      <c r="W231" s="18">
        <f>V231*8/$S$43</f>
        <v>3.2000000000000001E-2</v>
      </c>
      <c r="X231" s="12">
        <v>23.6</v>
      </c>
      <c r="Y231" s="12">
        <f>W231*X231</f>
        <v>0.75520000000000009</v>
      </c>
    </row>
    <row r="232" spans="16:25">
      <c r="U232" s="8"/>
      <c r="V232" s="9"/>
      <c r="Y232" s="34">
        <f>SUM(Y230:Y231)</f>
        <v>1.6812800000000001</v>
      </c>
    </row>
    <row r="233" spans="16:25">
      <c r="Q233" s="35" t="s">
        <v>303</v>
      </c>
      <c r="U233" s="8"/>
      <c r="V233" s="9"/>
      <c r="W233" s="18"/>
    </row>
    <row r="234" spans="16:25">
      <c r="Q234" t="s">
        <v>304</v>
      </c>
      <c r="U234" s="8" t="s">
        <v>305</v>
      </c>
      <c r="V234" s="9"/>
      <c r="W234" s="18">
        <v>0.03</v>
      </c>
      <c r="X234" s="12">
        <v>2.64</v>
      </c>
      <c r="Y234" s="12">
        <f>W234*X234</f>
        <v>7.9200000000000007E-2</v>
      </c>
    </row>
    <row r="235" spans="16:25">
      <c r="Q235" t="s">
        <v>686</v>
      </c>
      <c r="U235" s="8" t="s">
        <v>305</v>
      </c>
      <c r="V235" s="9"/>
      <c r="W235" s="18">
        <v>1.05</v>
      </c>
      <c r="X235" s="12">
        <f>1012.71*3.379/1000</f>
        <v>3.4219470900000002</v>
      </c>
      <c r="Y235" s="12">
        <f>W235*X235</f>
        <v>3.5930444445000003</v>
      </c>
    </row>
    <row r="236" spans="16:25">
      <c r="U236" s="8"/>
      <c r="V236" s="9"/>
      <c r="Y236" s="34">
        <f>SUM(Y234:Y235)</f>
        <v>3.6722444445000004</v>
      </c>
    </row>
    <row r="237" spans="16:25">
      <c r="Q237" s="35" t="s">
        <v>327</v>
      </c>
      <c r="U237" s="8"/>
      <c r="V237" s="9"/>
    </row>
    <row r="238" spans="16:25">
      <c r="Q238" t="s">
        <v>319</v>
      </c>
      <c r="U238" s="8" t="s">
        <v>320</v>
      </c>
      <c r="W238" s="10">
        <v>3</v>
      </c>
      <c r="X238" s="12">
        <f>Y232</f>
        <v>1.6812800000000001</v>
      </c>
      <c r="Y238" s="12">
        <f>W238%*X238</f>
        <v>5.0438400000000001E-2</v>
      </c>
    </row>
    <row r="239" spans="16:25">
      <c r="Q239" t="s">
        <v>687</v>
      </c>
      <c r="U239" s="8" t="s">
        <v>300</v>
      </c>
      <c r="V239" s="9">
        <v>1</v>
      </c>
      <c r="W239" s="18">
        <f>V239*8/$S$43</f>
        <v>3.2000000000000001E-2</v>
      </c>
      <c r="X239" s="50">
        <v>5</v>
      </c>
      <c r="Y239" s="12">
        <f>W239*X239</f>
        <v>0.16</v>
      </c>
    </row>
    <row r="240" spans="16:25">
      <c r="P240" s="14"/>
      <c r="Q240" s="14"/>
      <c r="R240" s="14"/>
      <c r="S240" s="14"/>
      <c r="T240" s="14"/>
      <c r="U240" s="14"/>
      <c r="V240" s="14"/>
      <c r="W240" s="14"/>
      <c r="X240" s="14"/>
      <c r="Y240" s="36">
        <f>SUM(Y238:Y239)</f>
        <v>0.2104384</v>
      </c>
    </row>
    <row r="366" spans="12:12">
      <c r="L366" s="1"/>
    </row>
    <row r="419" spans="17:25">
      <c r="Q419" s="35"/>
      <c r="U419" s="8"/>
      <c r="V419" s="9"/>
      <c r="W419" s="10"/>
      <c r="Y419" s="12"/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B1A9-1410-4C57-BBE6-4D9FA0516614}">
  <sheetPr>
    <tabColor rgb="FF92D050"/>
  </sheetPr>
  <dimension ref="A2:AH419"/>
  <sheetViews>
    <sheetView workbookViewId="0">
      <selection activeCell="E3" sqref="E3:J3"/>
    </sheetView>
  </sheetViews>
  <sheetFormatPr defaultRowHeight="15"/>
  <cols>
    <col min="7" max="7" width="9.28515625" bestFit="1" customWidth="1"/>
    <col min="12" max="12" width="14.85546875" customWidth="1"/>
    <col min="19" max="19" width="10.28515625" customWidth="1"/>
    <col min="22" max="22" width="9.42578125" bestFit="1" customWidth="1"/>
  </cols>
  <sheetData>
    <row r="2" spans="1:25">
      <c r="L2" s="25" t="s">
        <v>90</v>
      </c>
      <c r="M2" s="25">
        <f>IF('Datos iniciales '!D11="SI",'Datos iniciales '!B11,0)</f>
        <v>300</v>
      </c>
    </row>
    <row r="3" spans="1:25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25"/>
    </row>
    <row r="4" spans="1:25">
      <c r="A4" s="1"/>
      <c r="E4" s="10"/>
      <c r="F4" s="26"/>
      <c r="G4" s="21"/>
      <c r="H4" s="26"/>
      <c r="J4">
        <f>SUM(I5:I24)</f>
        <v>15434.749631727604</v>
      </c>
      <c r="L4" s="25" t="s">
        <v>1452</v>
      </c>
      <c r="M4" s="25">
        <f>J4/M2</f>
        <v>51.449165439092013</v>
      </c>
      <c r="P4" s="31" t="s">
        <v>286</v>
      </c>
      <c r="Q4" s="31"/>
      <c r="R4" s="31" t="s">
        <v>696</v>
      </c>
      <c r="S4" s="31"/>
    </row>
    <row r="5" spans="1:25">
      <c r="A5" s="1" t="s">
        <v>541</v>
      </c>
      <c r="E5" s="10"/>
      <c r="F5" s="26"/>
      <c r="G5" s="21"/>
      <c r="P5" s="31" t="s">
        <v>287</v>
      </c>
      <c r="Q5" s="31" t="s">
        <v>425</v>
      </c>
      <c r="R5" s="32" t="s">
        <v>289</v>
      </c>
      <c r="S5" s="33">
        <v>15</v>
      </c>
      <c r="T5" s="32" t="s">
        <v>290</v>
      </c>
      <c r="U5" s="33">
        <f>S5</f>
        <v>15</v>
      </c>
      <c r="V5" s="31" t="s">
        <v>291</v>
      </c>
      <c r="X5" s="32" t="s">
        <v>212</v>
      </c>
      <c r="Y5" s="34">
        <f>Y11+Y18+Y23</f>
        <v>359.08362666666665</v>
      </c>
    </row>
    <row r="6" spans="1:25">
      <c r="A6" t="s">
        <v>543</v>
      </c>
      <c r="E6">
        <f>0.160129573170732*0.15</f>
        <v>2.40194359756098E-2</v>
      </c>
      <c r="F6" s="26" t="s">
        <v>212</v>
      </c>
      <c r="G6" s="21">
        <f>E6*$M$2</f>
        <v>7.2058307926829404</v>
      </c>
      <c r="H6" s="43">
        <f>Y5</f>
        <v>359.08362666666665</v>
      </c>
      <c r="I6">
        <f>G6*H6</f>
        <v>2587.4958541829315</v>
      </c>
      <c r="P6" s="31" t="s">
        <v>292</v>
      </c>
      <c r="Q6" s="31" t="s">
        <v>293</v>
      </c>
      <c r="U6" s="32" t="s">
        <v>127</v>
      </c>
      <c r="V6" s="32" t="s">
        <v>294</v>
      </c>
      <c r="W6" s="32" t="s">
        <v>295</v>
      </c>
      <c r="X6" s="32" t="s">
        <v>296</v>
      </c>
      <c r="Y6" s="32" t="s">
        <v>297</v>
      </c>
    </row>
    <row r="7" spans="1:25">
      <c r="A7" t="s">
        <v>545</v>
      </c>
      <c r="E7">
        <f>1.16524390243902*0.35</f>
        <v>0.40783536585365698</v>
      </c>
      <c r="F7" s="26" t="s">
        <v>142</v>
      </c>
      <c r="G7" s="21">
        <f t="shared" ref="G7:G21" si="0">E7*$M$2</f>
        <v>122.3506097560971</v>
      </c>
      <c r="H7" s="261">
        <f>Y26</f>
        <v>47.011574285714282</v>
      </c>
      <c r="I7">
        <f>G7*H7</f>
        <v>5751.8947794511978</v>
      </c>
      <c r="Q7" s="35" t="s">
        <v>298</v>
      </c>
    </row>
    <row r="8" spans="1:25">
      <c r="A8" t="s">
        <v>547</v>
      </c>
      <c r="F8" s="26" t="s">
        <v>305</v>
      </c>
      <c r="G8" s="199">
        <f>G6*80</f>
        <v>576.4664634146352</v>
      </c>
      <c r="H8" s="43">
        <f>Y43</f>
        <v>5.5639628445000007</v>
      </c>
      <c r="I8">
        <f t="shared" ref="I7:I8" si="1">G8*H8</f>
        <v>3207.4379835393493</v>
      </c>
      <c r="J8">
        <f>G8/G6</f>
        <v>80</v>
      </c>
      <c r="Q8" t="s">
        <v>299</v>
      </c>
      <c r="U8" s="8" t="s">
        <v>300</v>
      </c>
      <c r="V8" s="9">
        <v>1</v>
      </c>
      <c r="W8" s="10">
        <f>V8*8/$S$5</f>
        <v>0.53333333333333333</v>
      </c>
      <c r="X8" s="12">
        <v>28.94</v>
      </c>
      <c r="Y8" s="12">
        <f>W8*X8</f>
        <v>15.434666666666667</v>
      </c>
    </row>
    <row r="9" spans="1:25">
      <c r="A9" s="1" t="s">
        <v>557</v>
      </c>
      <c r="G9" s="21"/>
      <c r="Q9" t="s">
        <v>301</v>
      </c>
      <c r="U9" s="8" t="s">
        <v>300</v>
      </c>
      <c r="V9" s="9">
        <v>2</v>
      </c>
      <c r="W9" s="10">
        <f>V9*8/$S$5</f>
        <v>1.0666666666666667</v>
      </c>
      <c r="X9" s="12">
        <v>23.6</v>
      </c>
      <c r="Y9" s="12">
        <f>W9*X9</f>
        <v>25.173333333333336</v>
      </c>
    </row>
    <row r="10" spans="1:25">
      <c r="A10" t="s">
        <v>559</v>
      </c>
      <c r="E10">
        <f>0.168490853658537*0.05</f>
        <v>8.4245426829268506E-3</v>
      </c>
      <c r="F10" s="26" t="s">
        <v>212</v>
      </c>
      <c r="G10" s="21">
        <f>E10*$M$2</f>
        <v>2.527362804878055</v>
      </c>
      <c r="H10" s="27">
        <f>Y61</f>
        <v>349.618832</v>
      </c>
      <c r="I10">
        <f>G10*H10</f>
        <v>883.61363188170947</v>
      </c>
      <c r="Q10" t="s">
        <v>302</v>
      </c>
      <c r="U10" s="8" t="s">
        <v>300</v>
      </c>
      <c r="V10" s="9">
        <v>4</v>
      </c>
      <c r="W10" s="10">
        <f>V10*8/$S$5</f>
        <v>2.1333333333333333</v>
      </c>
      <c r="X10" s="12">
        <v>21.36</v>
      </c>
      <c r="Y10" s="12">
        <f>W10*X10</f>
        <v>45.567999999999998</v>
      </c>
    </row>
    <row r="11" spans="1:25">
      <c r="A11" t="s">
        <v>561</v>
      </c>
      <c r="E11">
        <f>0.822259908536585*0.15</f>
        <v>0.12333898628048776</v>
      </c>
      <c r="F11" s="26" t="s">
        <v>142</v>
      </c>
      <c r="G11" s="21">
        <f t="shared" si="0"/>
        <v>37.001695884146329</v>
      </c>
      <c r="H11" s="262">
        <f>Y83</f>
        <v>50.790514285714288</v>
      </c>
      <c r="I11">
        <f>G11*H11</f>
        <v>1879.3351633993898</v>
      </c>
      <c r="U11" s="8"/>
      <c r="V11" s="9"/>
      <c r="W11" s="10"/>
      <c r="Y11" s="34">
        <f>SUM(Y8:Y10)</f>
        <v>86.176000000000002</v>
      </c>
    </row>
    <row r="12" spans="1:25">
      <c r="A12" t="s">
        <v>563</v>
      </c>
      <c r="F12" s="26" t="s">
        <v>305</v>
      </c>
      <c r="G12" s="199">
        <f>G10*80</f>
        <v>202.18902439024441</v>
      </c>
      <c r="H12" s="12">
        <f>Y99</f>
        <v>5.5639628445000007</v>
      </c>
      <c r="I12">
        <f>G12*H12</f>
        <v>1124.9722192730244</v>
      </c>
      <c r="J12">
        <f>G12/G10</f>
        <v>80</v>
      </c>
      <c r="Q12" s="35" t="s">
        <v>662</v>
      </c>
      <c r="U12" s="8"/>
      <c r="V12" s="9"/>
      <c r="W12" s="10"/>
      <c r="Y12" s="12"/>
    </row>
    <row r="13" spans="1:25">
      <c r="A13" s="1"/>
      <c r="G13" s="21"/>
      <c r="Q13" t="s">
        <v>680</v>
      </c>
      <c r="U13" s="8" t="s">
        <v>212</v>
      </c>
      <c r="W13" s="10">
        <v>0.51</v>
      </c>
      <c r="X13" s="12">
        <v>55.08</v>
      </c>
      <c r="Y13" s="12">
        <f>W13*X13</f>
        <v>28.090799999999998</v>
      </c>
    </row>
    <row r="14" spans="1:25">
      <c r="A14" s="21"/>
      <c r="G14" s="21"/>
      <c r="H14" s="12"/>
      <c r="Q14" t="s">
        <v>681</v>
      </c>
      <c r="U14" s="8" t="s">
        <v>212</v>
      </c>
      <c r="W14" s="10">
        <v>0.49</v>
      </c>
      <c r="X14" s="12">
        <v>47</v>
      </c>
      <c r="Y14" s="12">
        <f>W14*X14</f>
        <v>23.03</v>
      </c>
    </row>
    <row r="15" spans="1:25">
      <c r="A15" s="21"/>
      <c r="Q15" t="s">
        <v>315</v>
      </c>
      <c r="U15" s="8" t="s">
        <v>316</v>
      </c>
      <c r="W15" s="10">
        <v>8.02</v>
      </c>
      <c r="X15" s="12">
        <v>24.52</v>
      </c>
      <c r="Y15" s="12">
        <f>W15*X15</f>
        <v>196.65039999999999</v>
      </c>
    </row>
    <row r="16" spans="1:25">
      <c r="A16" s="21"/>
      <c r="Q16" t="s">
        <v>664</v>
      </c>
      <c r="U16" s="8" t="s">
        <v>212</v>
      </c>
      <c r="W16" s="10">
        <v>0.23200000000000001</v>
      </c>
      <c r="X16">
        <v>6.14</v>
      </c>
      <c r="Y16" s="12">
        <f>W16*X16</f>
        <v>1.42448</v>
      </c>
    </row>
    <row r="17" spans="1:25">
      <c r="A17" s="21"/>
      <c r="Q17" t="s">
        <v>673</v>
      </c>
      <c r="U17" s="8" t="s">
        <v>447</v>
      </c>
      <c r="W17" s="10">
        <v>0.4</v>
      </c>
      <c r="X17">
        <v>13.93</v>
      </c>
      <c r="Y17" s="12">
        <f>W17*X17</f>
        <v>5.5720000000000001</v>
      </c>
    </row>
    <row r="18" spans="1:25">
      <c r="A18" s="198"/>
      <c r="B18" s="196"/>
      <c r="C18" s="196"/>
      <c r="U18" s="8"/>
      <c r="W18" s="10"/>
      <c r="X18" s="12"/>
      <c r="Y18" s="34">
        <f>SUM(Y13:Y17)</f>
        <v>254.76767999999998</v>
      </c>
    </row>
    <row r="19" spans="1:25">
      <c r="A19" s="196"/>
      <c r="B19" s="196"/>
      <c r="C19" s="196"/>
      <c r="E19" s="196"/>
      <c r="Q19" s="35" t="s">
        <v>318</v>
      </c>
    </row>
    <row r="20" spans="1:25">
      <c r="A20" s="196"/>
      <c r="B20" s="196"/>
      <c r="C20" s="196"/>
      <c r="E20" s="196"/>
      <c r="Q20" t="s">
        <v>319</v>
      </c>
      <c r="U20" s="8" t="s">
        <v>320</v>
      </c>
      <c r="W20" s="10">
        <v>3</v>
      </c>
      <c r="X20" s="12">
        <f>Y11</f>
        <v>86.176000000000002</v>
      </c>
      <c r="Y20" s="12">
        <f>W20%*X20</f>
        <v>2.58528</v>
      </c>
    </row>
    <row r="21" spans="1:25">
      <c r="A21" s="196"/>
      <c r="B21" s="196"/>
      <c r="C21" s="196"/>
      <c r="E21" s="196"/>
      <c r="Q21" t="s">
        <v>675</v>
      </c>
      <c r="U21" s="8" t="s">
        <v>347</v>
      </c>
      <c r="V21" s="9">
        <v>1</v>
      </c>
      <c r="W21" s="10">
        <f>V21*8/$S$5</f>
        <v>0.53333333333333333</v>
      </c>
      <c r="X21" s="12">
        <v>25.63</v>
      </c>
      <c r="Y21" s="12">
        <f>W21*X21</f>
        <v>13.669333333333332</v>
      </c>
    </row>
    <row r="22" spans="1:25">
      <c r="A22" s="1"/>
      <c r="E22" s="10"/>
      <c r="Q22" t="s">
        <v>683</v>
      </c>
      <c r="U22" s="8" t="s">
        <v>347</v>
      </c>
      <c r="V22" s="9">
        <v>0.5</v>
      </c>
      <c r="W22" s="10">
        <f>V22*8/$S$5</f>
        <v>0.26666666666666666</v>
      </c>
      <c r="X22" s="12">
        <v>7.07</v>
      </c>
      <c r="Y22" s="12">
        <f>W22*X22</f>
        <v>1.8853333333333333</v>
      </c>
    </row>
    <row r="23" spans="1:25">
      <c r="E23" s="10"/>
      <c r="F23" s="13"/>
      <c r="G23" s="21"/>
      <c r="H23" s="58"/>
      <c r="P23" s="14"/>
      <c r="Q23" s="14"/>
      <c r="R23" s="14"/>
      <c r="S23" s="14"/>
      <c r="T23" s="14"/>
      <c r="U23" s="14"/>
      <c r="V23" s="14"/>
      <c r="W23" s="14"/>
      <c r="X23" s="14"/>
      <c r="Y23" s="36">
        <f>SUM(Y20:Y22)</f>
        <v>18.139946666666663</v>
      </c>
    </row>
    <row r="24" spans="1:25">
      <c r="A24" s="51"/>
      <c r="E24" s="10"/>
      <c r="F24" s="13"/>
      <c r="G24" s="21"/>
      <c r="H24" s="27"/>
    </row>
    <row r="25" spans="1:25">
      <c r="P25" s="31" t="s">
        <v>286</v>
      </c>
      <c r="Q25" s="31"/>
      <c r="R25" s="31" t="s">
        <v>545</v>
      </c>
      <c r="S25" s="31"/>
    </row>
    <row r="26" spans="1:25">
      <c r="P26" s="31" t="s">
        <v>287</v>
      </c>
      <c r="Q26" s="31" t="s">
        <v>288</v>
      </c>
      <c r="R26" s="32" t="s">
        <v>289</v>
      </c>
      <c r="S26" s="33">
        <v>35</v>
      </c>
      <c r="T26" s="32" t="s">
        <v>290</v>
      </c>
      <c r="U26" s="33">
        <f>S26</f>
        <v>35</v>
      </c>
      <c r="V26" s="31" t="s">
        <v>291</v>
      </c>
      <c r="X26" s="32" t="s">
        <v>142</v>
      </c>
      <c r="Y26" s="34">
        <f>Y32+Y37+Y40</f>
        <v>47.011574285714282</v>
      </c>
    </row>
    <row r="27" spans="1:25">
      <c r="P27" s="31" t="s">
        <v>292</v>
      </c>
      <c r="Q27" s="31" t="s">
        <v>293</v>
      </c>
      <c r="U27" s="32" t="s">
        <v>127</v>
      </c>
      <c r="V27" s="32" t="s">
        <v>294</v>
      </c>
      <c r="W27" s="32" t="s">
        <v>295</v>
      </c>
      <c r="X27" s="32" t="s">
        <v>296</v>
      </c>
      <c r="Y27" s="32" t="s">
        <v>297</v>
      </c>
    </row>
    <row r="28" spans="1:25">
      <c r="Q28" s="35" t="s">
        <v>298</v>
      </c>
    </row>
    <row r="29" spans="1:25">
      <c r="Q29" t="s">
        <v>299</v>
      </c>
      <c r="U29" s="8" t="s">
        <v>300</v>
      </c>
      <c r="V29" s="9">
        <v>2</v>
      </c>
      <c r="W29" s="10">
        <f>V29*8/$S$26</f>
        <v>0.45714285714285713</v>
      </c>
      <c r="X29" s="12">
        <v>28.94</v>
      </c>
      <c r="Y29" s="12">
        <f>W29*X29</f>
        <v>13.229714285714286</v>
      </c>
    </row>
    <row r="30" spans="1:25">
      <c r="Q30" t="s">
        <v>301</v>
      </c>
      <c r="U30" s="8" t="s">
        <v>300</v>
      </c>
      <c r="V30" s="9">
        <v>1</v>
      </c>
      <c r="W30" s="10">
        <f>V30*8/$S$26</f>
        <v>0.22857142857142856</v>
      </c>
      <c r="X30" s="12">
        <v>23.6</v>
      </c>
      <c r="Y30" s="12">
        <f>W30*X30</f>
        <v>5.3942857142857141</v>
      </c>
    </row>
    <row r="31" spans="1:25">
      <c r="Q31" t="s">
        <v>302</v>
      </c>
      <c r="U31" s="8" t="s">
        <v>300</v>
      </c>
      <c r="V31" s="9">
        <v>1</v>
      </c>
      <c r="W31" s="10">
        <f>V31*8/$S$26</f>
        <v>0.22857142857142856</v>
      </c>
      <c r="X31" s="12">
        <v>21.36</v>
      </c>
      <c r="Y31" s="12">
        <f>W31*X31</f>
        <v>4.8822857142857137</v>
      </c>
    </row>
    <row r="32" spans="1:25">
      <c r="U32" s="8"/>
      <c r="V32" s="9"/>
      <c r="W32" s="10"/>
      <c r="Y32" s="34">
        <f>SUM(Y29:Y31)</f>
        <v>23.506285714285713</v>
      </c>
    </row>
    <row r="33" spans="5:25">
      <c r="Q33" s="35" t="s">
        <v>662</v>
      </c>
      <c r="U33" s="8"/>
      <c r="V33" s="9"/>
      <c r="W33" s="10"/>
      <c r="Y33" s="12"/>
    </row>
    <row r="34" spans="5:25">
      <c r="Q34" t="s">
        <v>695</v>
      </c>
      <c r="U34" s="8" t="s">
        <v>305</v>
      </c>
      <c r="W34" s="10">
        <v>0.3</v>
      </c>
      <c r="X34" s="12">
        <v>2.64</v>
      </c>
      <c r="Y34" s="12">
        <f>W34*X34</f>
        <v>0.79200000000000004</v>
      </c>
    </row>
    <row r="35" spans="5:25">
      <c r="Q35" t="s">
        <v>310</v>
      </c>
      <c r="U35" s="8" t="s">
        <v>305</v>
      </c>
      <c r="W35" s="10">
        <v>0.31</v>
      </c>
      <c r="X35" s="12">
        <v>5.51</v>
      </c>
      <c r="Y35" s="12">
        <f>W35*X35</f>
        <v>1.7081</v>
      </c>
    </row>
    <row r="36" spans="5:25">
      <c r="Q36" t="s">
        <v>677</v>
      </c>
      <c r="U36" s="8" t="s">
        <v>314</v>
      </c>
      <c r="W36" s="10">
        <v>3.5</v>
      </c>
      <c r="X36" s="12">
        <v>5.8</v>
      </c>
      <c r="Y36" s="12">
        <f>W36*X36</f>
        <v>20.3</v>
      </c>
    </row>
    <row r="37" spans="5:25">
      <c r="U37" s="8"/>
      <c r="W37" s="10"/>
      <c r="X37" s="12"/>
      <c r="Y37" s="34">
        <f>SUM(Y34:Y36)</f>
        <v>22.8001</v>
      </c>
    </row>
    <row r="38" spans="5:25">
      <c r="Q38" s="35" t="s">
        <v>318</v>
      </c>
    </row>
    <row r="39" spans="5:25">
      <c r="Q39" t="s">
        <v>319</v>
      </c>
      <c r="U39" s="8" t="s">
        <v>320</v>
      </c>
      <c r="W39" s="10">
        <v>3</v>
      </c>
      <c r="X39" s="12">
        <f>Y32</f>
        <v>23.506285714285713</v>
      </c>
      <c r="Y39" s="12">
        <f>W39%*X39</f>
        <v>0.70518857142857139</v>
      </c>
    </row>
    <row r="40" spans="5:25">
      <c r="P40" s="14"/>
      <c r="Q40" s="14"/>
      <c r="R40" s="14"/>
      <c r="S40" s="14"/>
      <c r="T40" s="14"/>
      <c r="U40" s="14"/>
      <c r="V40" s="14"/>
      <c r="W40" s="14"/>
      <c r="X40" s="14"/>
      <c r="Y40" s="36">
        <f>SUM(Y39)</f>
        <v>0.70518857142857139</v>
      </c>
    </row>
    <row r="42" spans="5:25">
      <c r="P42" s="31" t="s">
        <v>286</v>
      </c>
      <c r="Q42" s="31"/>
      <c r="R42" s="31" t="s">
        <v>539</v>
      </c>
      <c r="S42" s="31"/>
    </row>
    <row r="43" spans="5:25">
      <c r="P43" s="31" t="s">
        <v>287</v>
      </c>
      <c r="Q43" s="31" t="s">
        <v>288</v>
      </c>
      <c r="R43" s="32" t="s">
        <v>289</v>
      </c>
      <c r="S43" s="33">
        <v>250</v>
      </c>
      <c r="T43" s="32" t="s">
        <v>290</v>
      </c>
      <c r="U43" s="33">
        <f>S43</f>
        <v>250</v>
      </c>
      <c r="V43" s="31" t="s">
        <v>291</v>
      </c>
      <c r="X43" s="32" t="s">
        <v>142</v>
      </c>
      <c r="Y43" s="34">
        <f>Y48+Y52+Y56</f>
        <v>5.5639628445000007</v>
      </c>
    </row>
    <row r="44" spans="5:25">
      <c r="E44" s="10"/>
      <c r="P44" s="31" t="s">
        <v>292</v>
      </c>
      <c r="Q44" s="31" t="s">
        <v>293</v>
      </c>
      <c r="U44" s="32" t="s">
        <v>127</v>
      </c>
      <c r="V44" s="32" t="s">
        <v>294</v>
      </c>
      <c r="W44" s="32" t="s">
        <v>295</v>
      </c>
      <c r="X44" s="32" t="s">
        <v>296</v>
      </c>
      <c r="Y44" s="32" t="s">
        <v>297</v>
      </c>
    </row>
    <row r="45" spans="5:25">
      <c r="E45" s="10"/>
      <c r="Q45" s="35" t="s">
        <v>298</v>
      </c>
    </row>
    <row r="46" spans="5:25">
      <c r="Q46" t="s">
        <v>299</v>
      </c>
      <c r="U46" s="8" t="s">
        <v>300</v>
      </c>
      <c r="V46" s="9">
        <v>1</v>
      </c>
      <c r="W46" s="18">
        <f>V46*8/$S$43</f>
        <v>3.2000000000000001E-2</v>
      </c>
      <c r="X46" s="12">
        <v>28.94</v>
      </c>
      <c r="Y46" s="12">
        <f>W46*X46</f>
        <v>0.92608000000000001</v>
      </c>
    </row>
    <row r="47" spans="5:25">
      <c r="Q47" t="s">
        <v>685</v>
      </c>
      <c r="U47" s="8" t="s">
        <v>300</v>
      </c>
      <c r="V47" s="9">
        <v>1</v>
      </c>
      <c r="W47" s="18">
        <f>V47*8/$S$43</f>
        <v>3.2000000000000001E-2</v>
      </c>
      <c r="X47" s="12">
        <v>23.6</v>
      </c>
      <c r="Y47" s="12">
        <f>W47*X47</f>
        <v>0.75520000000000009</v>
      </c>
    </row>
    <row r="48" spans="5:25">
      <c r="U48" s="8"/>
      <c r="V48" s="9"/>
      <c r="Y48" s="48">
        <f>SUM(Y46:Y47)</f>
        <v>1.6812800000000001</v>
      </c>
    </row>
    <row r="49" spans="16:25">
      <c r="Q49" s="47" t="s">
        <v>303</v>
      </c>
      <c r="U49" s="8"/>
      <c r="V49" s="9"/>
      <c r="W49" s="18"/>
    </row>
    <row r="50" spans="16:25">
      <c r="Q50" t="s">
        <v>304</v>
      </c>
      <c r="U50" s="8" t="s">
        <v>305</v>
      </c>
      <c r="V50" s="9"/>
      <c r="W50" s="18">
        <v>0.03</v>
      </c>
      <c r="X50" s="12">
        <v>2.64</v>
      </c>
      <c r="Y50" s="12">
        <f>W50*X50</f>
        <v>7.9200000000000007E-2</v>
      </c>
    </row>
    <row r="51" spans="16:25">
      <c r="Q51" t="s">
        <v>686</v>
      </c>
      <c r="U51" s="8" t="s">
        <v>305</v>
      </c>
      <c r="V51" s="9"/>
      <c r="W51" s="18">
        <v>1.05</v>
      </c>
      <c r="X51" s="12">
        <f>1012.71*3.379/1000</f>
        <v>3.4219470900000002</v>
      </c>
      <c r="Y51" s="12">
        <f>W51*X51</f>
        <v>3.5930444445000003</v>
      </c>
    </row>
    <row r="52" spans="16:25">
      <c r="U52" s="8"/>
      <c r="V52" s="9"/>
      <c r="Y52" s="48">
        <f>SUM(Y50:Y51)</f>
        <v>3.6722444445000004</v>
      </c>
    </row>
    <row r="53" spans="16:25">
      <c r="Q53" s="47" t="s">
        <v>327</v>
      </c>
      <c r="U53" s="8"/>
      <c r="V53" s="9"/>
    </row>
    <row r="54" spans="16:25">
      <c r="Q54" t="s">
        <v>319</v>
      </c>
      <c r="U54" s="8" t="s">
        <v>320</v>
      </c>
      <c r="W54" s="10">
        <v>3</v>
      </c>
      <c r="X54" s="12">
        <f>Y48</f>
        <v>1.6812800000000001</v>
      </c>
      <c r="Y54" s="12">
        <f>W54%*X54</f>
        <v>5.0438400000000001E-2</v>
      </c>
    </row>
    <row r="55" spans="16:25">
      <c r="Q55" t="s">
        <v>687</v>
      </c>
      <c r="U55" s="8" t="s">
        <v>300</v>
      </c>
      <c r="V55" s="9">
        <v>1</v>
      </c>
      <c r="W55" s="18">
        <f>V55*8/$S$43</f>
        <v>3.2000000000000001E-2</v>
      </c>
      <c r="X55" s="50">
        <v>5</v>
      </c>
      <c r="Y55" s="12">
        <f>W55*X55</f>
        <v>0.16</v>
      </c>
    </row>
    <row r="56" spans="16:25">
      <c r="P56" s="14"/>
      <c r="Q56" s="14"/>
      <c r="R56" s="14"/>
      <c r="S56" s="14"/>
      <c r="T56" s="14"/>
      <c r="U56" s="14"/>
      <c r="V56" s="14"/>
      <c r="W56" s="14"/>
      <c r="X56" s="14"/>
      <c r="Y56" s="49">
        <f>SUM(Y54:Y55)</f>
        <v>0.2104384</v>
      </c>
    </row>
    <row r="60" spans="16:25">
      <c r="P60" s="31" t="s">
        <v>286</v>
      </c>
      <c r="Q60" s="31"/>
      <c r="R60" s="31" t="s">
        <v>699</v>
      </c>
      <c r="S60" s="31"/>
    </row>
    <row r="61" spans="16:25">
      <c r="P61" s="31" t="s">
        <v>287</v>
      </c>
      <c r="Q61" s="31" t="s">
        <v>425</v>
      </c>
      <c r="R61" s="32" t="s">
        <v>289</v>
      </c>
      <c r="S61" s="33">
        <v>25</v>
      </c>
      <c r="T61" s="32" t="s">
        <v>290</v>
      </c>
      <c r="U61" s="33">
        <f>S61</f>
        <v>25</v>
      </c>
      <c r="V61" s="31" t="s">
        <v>291</v>
      </c>
      <c r="X61" s="32" t="s">
        <v>212</v>
      </c>
      <c r="Y61" s="34">
        <f>Y67+Y74+Y80</f>
        <v>349.618832</v>
      </c>
    </row>
    <row r="62" spans="16:25">
      <c r="P62" s="31" t="s">
        <v>292</v>
      </c>
      <c r="Q62" s="31" t="s">
        <v>293</v>
      </c>
      <c r="U62" s="32" t="s">
        <v>127</v>
      </c>
      <c r="V62" s="32" t="s">
        <v>294</v>
      </c>
      <c r="W62" s="32" t="s">
        <v>295</v>
      </c>
      <c r="X62" s="32" t="s">
        <v>296</v>
      </c>
      <c r="Y62" s="32" t="s">
        <v>297</v>
      </c>
    </row>
    <row r="63" spans="16:25">
      <c r="Q63" s="35" t="s">
        <v>298</v>
      </c>
    </row>
    <row r="64" spans="16:25">
      <c r="Q64" t="s">
        <v>299</v>
      </c>
      <c r="U64" s="8" t="s">
        <v>300</v>
      </c>
      <c r="V64" s="9">
        <v>2</v>
      </c>
      <c r="W64" s="10">
        <f>V64*8/$S$61</f>
        <v>0.64</v>
      </c>
      <c r="X64" s="12">
        <v>28.94</v>
      </c>
      <c r="Y64" s="12">
        <f>W64*X64</f>
        <v>18.521600000000003</v>
      </c>
    </row>
    <row r="65" spans="16:25">
      <c r="Q65" t="s">
        <v>301</v>
      </c>
      <c r="U65" s="8" t="s">
        <v>300</v>
      </c>
      <c r="V65" s="9">
        <v>1</v>
      </c>
      <c r="W65" s="10">
        <f>V65*8/$S$61</f>
        <v>0.32</v>
      </c>
      <c r="X65" s="12">
        <v>23.6</v>
      </c>
      <c r="Y65" s="12">
        <f>W65*X65</f>
        <v>7.5520000000000005</v>
      </c>
    </row>
    <row r="66" spans="16:25">
      <c r="Q66" t="s">
        <v>302</v>
      </c>
      <c r="U66" s="8" t="s">
        <v>300</v>
      </c>
      <c r="V66" s="9">
        <v>4</v>
      </c>
      <c r="W66" s="10">
        <f>V66*8/$S$61</f>
        <v>1.28</v>
      </c>
      <c r="X66" s="12">
        <v>21.36</v>
      </c>
      <c r="Y66" s="12">
        <f>W66*X66</f>
        <v>27.340800000000002</v>
      </c>
    </row>
    <row r="67" spans="16:25">
      <c r="U67" s="8"/>
      <c r="V67" s="9"/>
      <c r="W67" s="10"/>
      <c r="Y67" s="34">
        <f>SUM(Y64:Y66)</f>
        <v>53.414400000000001</v>
      </c>
    </row>
    <row r="68" spans="16:25">
      <c r="Q68" s="35" t="s">
        <v>662</v>
      </c>
      <c r="U68" s="8"/>
      <c r="V68" s="9"/>
      <c r="W68" s="10"/>
      <c r="Y68" s="12"/>
    </row>
    <row r="69" spans="16:25">
      <c r="Q69" t="s">
        <v>680</v>
      </c>
      <c r="U69" s="8" t="s">
        <v>212</v>
      </c>
      <c r="W69" s="10">
        <v>0.85</v>
      </c>
      <c r="X69" s="12">
        <v>55.08</v>
      </c>
      <c r="Y69" s="12">
        <f>W69*X69</f>
        <v>46.817999999999998</v>
      </c>
    </row>
    <row r="70" spans="16:25">
      <c r="Q70" t="s">
        <v>681</v>
      </c>
      <c r="U70" s="8" t="s">
        <v>212</v>
      </c>
      <c r="W70" s="10">
        <v>0.42</v>
      </c>
      <c r="X70" s="12">
        <v>47</v>
      </c>
      <c r="Y70" s="12">
        <f>W70*X70</f>
        <v>19.739999999999998</v>
      </c>
    </row>
    <row r="71" spans="16:25">
      <c r="Q71" t="s">
        <v>315</v>
      </c>
      <c r="U71" s="8" t="s">
        <v>316</v>
      </c>
      <c r="W71" s="10">
        <v>8.5</v>
      </c>
      <c r="X71" s="12">
        <v>24.52</v>
      </c>
      <c r="Y71" s="12">
        <f>W71*X71</f>
        <v>208.42</v>
      </c>
    </row>
    <row r="72" spans="16:25">
      <c r="Q72" t="s">
        <v>664</v>
      </c>
      <c r="U72" s="8" t="s">
        <v>212</v>
      </c>
      <c r="W72" s="10">
        <v>0.18</v>
      </c>
      <c r="X72">
        <v>6.14</v>
      </c>
      <c r="Y72" s="12">
        <f>W72*X72</f>
        <v>1.1052</v>
      </c>
    </row>
    <row r="73" spans="16:25">
      <c r="Q73" t="s">
        <v>673</v>
      </c>
      <c r="U73" s="8" t="s">
        <v>447</v>
      </c>
      <c r="W73" s="10">
        <v>0.2</v>
      </c>
      <c r="X73">
        <v>13.93</v>
      </c>
      <c r="Y73" s="12">
        <f>W73*X73</f>
        <v>2.786</v>
      </c>
    </row>
    <row r="74" spans="16:25">
      <c r="U74" s="8"/>
      <c r="W74" s="10"/>
      <c r="X74" s="12"/>
      <c r="Y74" s="34">
        <f>SUM(Y69:Y73)</f>
        <v>278.86919999999998</v>
      </c>
    </row>
    <row r="75" spans="16:25">
      <c r="Q75" s="35" t="s">
        <v>318</v>
      </c>
    </row>
    <row r="76" spans="16:25">
      <c r="Q76" t="s">
        <v>319</v>
      </c>
      <c r="U76" s="8" t="s">
        <v>320</v>
      </c>
      <c r="W76" s="10">
        <v>3</v>
      </c>
      <c r="X76" s="12">
        <f>Y67</f>
        <v>53.414400000000001</v>
      </c>
      <c r="Y76" s="12">
        <f>W76%*X76</f>
        <v>1.6024319999999999</v>
      </c>
    </row>
    <row r="77" spans="16:25">
      <c r="Q77" t="s">
        <v>675</v>
      </c>
      <c r="U77" s="8" t="s">
        <v>347</v>
      </c>
      <c r="V77" s="9">
        <v>1</v>
      </c>
      <c r="W77" s="10">
        <f>V77*8/$S$61</f>
        <v>0.32</v>
      </c>
      <c r="X77" s="12">
        <v>25.63</v>
      </c>
      <c r="Y77" s="12">
        <f>W77*X77</f>
        <v>8.2015999999999991</v>
      </c>
    </row>
    <row r="78" spans="16:25">
      <c r="Q78" t="s">
        <v>697</v>
      </c>
      <c r="U78" s="8" t="s">
        <v>347</v>
      </c>
      <c r="V78" s="9">
        <v>1</v>
      </c>
      <c r="W78" s="10">
        <f>V78*8/$S$61</f>
        <v>0.32</v>
      </c>
      <c r="X78" s="50">
        <v>20</v>
      </c>
      <c r="Y78" s="12">
        <f>W78*X78</f>
        <v>6.4</v>
      </c>
    </row>
    <row r="79" spans="16:25">
      <c r="Q79" t="s">
        <v>683</v>
      </c>
      <c r="U79" s="8" t="s">
        <v>347</v>
      </c>
      <c r="V79" s="9">
        <v>0.5</v>
      </c>
      <c r="W79" s="10">
        <f>V79*8/$S$61</f>
        <v>0.16</v>
      </c>
      <c r="X79">
        <v>7.07</v>
      </c>
      <c r="Y79" s="12">
        <f>W79*X79</f>
        <v>1.1312</v>
      </c>
    </row>
    <row r="80" spans="16:25">
      <c r="P80" s="14"/>
      <c r="Q80" s="14"/>
      <c r="R80" s="14"/>
      <c r="S80" s="14"/>
      <c r="T80" s="14"/>
      <c r="U80" s="14"/>
      <c r="V80" s="14"/>
      <c r="W80" s="14"/>
      <c r="X80" s="14"/>
      <c r="Y80" s="36">
        <f>SUM(Y76:Y79)</f>
        <v>17.335231999999998</v>
      </c>
    </row>
    <row r="82" spans="16:25">
      <c r="P82" s="31" t="s">
        <v>286</v>
      </c>
      <c r="Q82" s="31"/>
      <c r="R82" s="31" t="s">
        <v>561</v>
      </c>
      <c r="S82" s="31"/>
    </row>
    <row r="83" spans="16:25">
      <c r="P83" s="31" t="s">
        <v>287</v>
      </c>
      <c r="Q83" s="31" t="s">
        <v>288</v>
      </c>
      <c r="R83" s="32" t="s">
        <v>289</v>
      </c>
      <c r="S83" s="33">
        <v>35</v>
      </c>
      <c r="T83" s="32" t="s">
        <v>290</v>
      </c>
      <c r="U83" s="33">
        <f>S83</f>
        <v>35</v>
      </c>
      <c r="V83" s="31" t="s">
        <v>291</v>
      </c>
      <c r="X83" s="32" t="s">
        <v>142</v>
      </c>
      <c r="Y83" s="34">
        <f>Y88+Y93+Y96</f>
        <v>50.790514285714288</v>
      </c>
    </row>
    <row r="84" spans="16:25">
      <c r="P84" s="31" t="s">
        <v>292</v>
      </c>
      <c r="Q84" s="31" t="s">
        <v>293</v>
      </c>
      <c r="U84" s="32" t="s">
        <v>127</v>
      </c>
      <c r="V84" s="32" t="s">
        <v>294</v>
      </c>
      <c r="W84" s="32" t="s">
        <v>295</v>
      </c>
      <c r="X84" s="32" t="s">
        <v>296</v>
      </c>
      <c r="Y84" s="32" t="s">
        <v>297</v>
      </c>
    </row>
    <row r="85" spans="16:25">
      <c r="Q85" s="35" t="s">
        <v>298</v>
      </c>
    </row>
    <row r="86" spans="16:25">
      <c r="Q86" t="s">
        <v>299</v>
      </c>
      <c r="U86" s="8" t="s">
        <v>300</v>
      </c>
      <c r="V86" s="9">
        <v>2</v>
      </c>
      <c r="W86" s="10">
        <f>V86*8/$S$83</f>
        <v>0.45714285714285713</v>
      </c>
      <c r="X86" s="12">
        <v>28.94</v>
      </c>
      <c r="Y86" s="12">
        <f>W86*X86</f>
        <v>13.229714285714286</v>
      </c>
    </row>
    <row r="87" spans="16:25">
      <c r="Q87" t="s">
        <v>302</v>
      </c>
      <c r="U87" s="8" t="s">
        <v>300</v>
      </c>
      <c r="V87" s="9">
        <v>2</v>
      </c>
      <c r="W87" s="10">
        <f>V87*8/$S$83</f>
        <v>0.45714285714285713</v>
      </c>
      <c r="X87" s="12">
        <v>21.36</v>
      </c>
      <c r="Y87" s="12">
        <f>W87*X87</f>
        <v>9.7645714285714273</v>
      </c>
    </row>
    <row r="88" spans="16:25">
      <c r="U88" s="8"/>
      <c r="V88" s="9"/>
      <c r="W88" s="10"/>
      <c r="X88" s="12"/>
      <c r="Y88" s="34">
        <f>SUM(Y86:Y87)</f>
        <v>22.994285714285713</v>
      </c>
    </row>
    <row r="89" spans="16:25">
      <c r="Q89" s="35" t="s">
        <v>662</v>
      </c>
      <c r="U89" s="8"/>
      <c r="V89" s="9"/>
      <c r="W89" s="10"/>
      <c r="Y89" s="12"/>
    </row>
    <row r="90" spans="16:25">
      <c r="Q90" t="s">
        <v>695</v>
      </c>
      <c r="U90" s="8" t="s">
        <v>305</v>
      </c>
      <c r="W90" s="10">
        <v>0.1</v>
      </c>
      <c r="X90" s="12">
        <v>2.64</v>
      </c>
      <c r="Y90" s="12">
        <f>W90*X90</f>
        <v>0.26400000000000001</v>
      </c>
    </row>
    <row r="91" spans="16:25">
      <c r="Q91" t="s">
        <v>310</v>
      </c>
      <c r="U91" s="8" t="s">
        <v>305</v>
      </c>
      <c r="W91" s="10">
        <v>0.24</v>
      </c>
      <c r="X91" s="12">
        <v>5.51</v>
      </c>
      <c r="Y91" s="12">
        <f>W91*X91</f>
        <v>1.3223999999999998</v>
      </c>
    </row>
    <row r="92" spans="16:25">
      <c r="Q92" t="s">
        <v>677</v>
      </c>
      <c r="U92" s="8" t="s">
        <v>314</v>
      </c>
      <c r="W92" s="10">
        <v>4.4000000000000004</v>
      </c>
      <c r="X92" s="12">
        <v>5.8</v>
      </c>
      <c r="Y92" s="12">
        <f>W92*X92</f>
        <v>25.52</v>
      </c>
    </row>
    <row r="93" spans="16:25">
      <c r="U93" s="8"/>
      <c r="W93" s="10"/>
      <c r="X93" s="12"/>
      <c r="Y93" s="34">
        <f>SUM(Y90:Y92)</f>
        <v>27.106400000000001</v>
      </c>
    </row>
    <row r="94" spans="16:25">
      <c r="Q94" s="35" t="s">
        <v>318</v>
      </c>
    </row>
    <row r="95" spans="16:25">
      <c r="Q95" t="s">
        <v>319</v>
      </c>
      <c r="U95" s="8" t="s">
        <v>320</v>
      </c>
      <c r="W95" s="10">
        <v>3</v>
      </c>
      <c r="X95" s="12">
        <f>Y88</f>
        <v>22.994285714285713</v>
      </c>
      <c r="Y95" s="12">
        <f>W95%*X95</f>
        <v>0.68982857142857135</v>
      </c>
    </row>
    <row r="96" spans="16:25">
      <c r="P96" s="14"/>
      <c r="Q96" s="14"/>
      <c r="R96" s="14"/>
      <c r="S96" s="14"/>
      <c r="T96" s="14"/>
      <c r="U96" s="14"/>
      <c r="V96" s="14"/>
      <c r="W96" s="14"/>
      <c r="X96" s="14"/>
      <c r="Y96" s="36">
        <f>SUM(Y95)</f>
        <v>0.68982857142857135</v>
      </c>
    </row>
    <row r="98" spans="16:34">
      <c r="P98" s="31" t="s">
        <v>286</v>
      </c>
      <c r="Q98" s="31"/>
      <c r="R98" s="31" t="s">
        <v>700</v>
      </c>
      <c r="S98" s="31"/>
    </row>
    <row r="99" spans="16:34">
      <c r="P99" s="31" t="s">
        <v>287</v>
      </c>
      <c r="Q99" s="31" t="s">
        <v>684</v>
      </c>
      <c r="R99" s="32" t="s">
        <v>289</v>
      </c>
      <c r="S99" s="33">
        <v>250</v>
      </c>
      <c r="T99" s="32" t="s">
        <v>290</v>
      </c>
      <c r="U99" s="33">
        <f>S99</f>
        <v>250</v>
      </c>
      <c r="V99" s="31" t="s">
        <v>291</v>
      </c>
      <c r="X99" s="32" t="s">
        <v>305</v>
      </c>
      <c r="Y99" s="34">
        <f>Y104+Y108+Y112</f>
        <v>5.5639628445000007</v>
      </c>
    </row>
    <row r="100" spans="16:34">
      <c r="P100" s="31" t="s">
        <v>292</v>
      </c>
      <c r="Q100" s="31" t="s">
        <v>293</v>
      </c>
      <c r="U100" s="32" t="s">
        <v>127</v>
      </c>
      <c r="V100" s="32" t="s">
        <v>294</v>
      </c>
      <c r="W100" s="32" t="s">
        <v>295</v>
      </c>
      <c r="X100" s="32" t="s">
        <v>296</v>
      </c>
      <c r="Y100" s="32" t="s">
        <v>297</v>
      </c>
    </row>
    <row r="101" spans="16:34">
      <c r="Q101" s="35" t="s">
        <v>298</v>
      </c>
      <c r="AE101" s="8"/>
      <c r="AG101" s="10"/>
      <c r="AH101" s="12"/>
    </row>
    <row r="102" spans="16:34">
      <c r="Q102" t="s">
        <v>299</v>
      </c>
      <c r="U102" s="8" t="s">
        <v>300</v>
      </c>
      <c r="V102" s="9">
        <v>1</v>
      </c>
      <c r="W102" s="18">
        <f>V102*8/$S$99</f>
        <v>3.2000000000000001E-2</v>
      </c>
      <c r="X102" s="12">
        <v>28.94</v>
      </c>
      <c r="Y102" s="12">
        <f>W102*X102</f>
        <v>0.92608000000000001</v>
      </c>
      <c r="AE102" s="8"/>
      <c r="AG102" s="10"/>
      <c r="AH102" s="12"/>
    </row>
    <row r="103" spans="16:34">
      <c r="Q103" t="s">
        <v>685</v>
      </c>
      <c r="U103" s="8" t="s">
        <v>300</v>
      </c>
      <c r="V103" s="9">
        <v>1</v>
      </c>
      <c r="W103" s="18">
        <f>V103*8/$S$99</f>
        <v>3.2000000000000001E-2</v>
      </c>
      <c r="X103" s="12">
        <v>23.6</v>
      </c>
      <c r="Y103" s="12">
        <f>W103*X103</f>
        <v>0.75520000000000009</v>
      </c>
      <c r="AE103" s="8"/>
      <c r="AG103" s="10"/>
      <c r="AH103" s="12"/>
    </row>
    <row r="104" spans="16:34">
      <c r="U104" s="8"/>
      <c r="V104" s="9"/>
      <c r="Y104" s="48">
        <f>SUM(Y102:Y103)</f>
        <v>1.6812800000000001</v>
      </c>
      <c r="AE104" s="8"/>
      <c r="AG104" s="10"/>
    </row>
    <row r="105" spans="16:34">
      <c r="Q105" s="47" t="s">
        <v>303</v>
      </c>
      <c r="U105" s="8"/>
      <c r="V105" s="9"/>
      <c r="W105" s="18"/>
      <c r="AE105" s="8"/>
      <c r="AG105" s="10"/>
    </row>
    <row r="106" spans="16:34">
      <c r="Q106" t="s">
        <v>304</v>
      </c>
      <c r="U106" s="8" t="s">
        <v>305</v>
      </c>
      <c r="V106" s="9"/>
      <c r="W106" s="18">
        <v>0.03</v>
      </c>
      <c r="X106" s="12">
        <v>2.64</v>
      </c>
      <c r="Y106" s="12">
        <f>W106*X106</f>
        <v>7.9200000000000007E-2</v>
      </c>
      <c r="AE106" s="8"/>
      <c r="AG106" s="10"/>
    </row>
    <row r="107" spans="16:34">
      <c r="Q107" t="s">
        <v>686</v>
      </c>
      <c r="U107" s="8" t="s">
        <v>305</v>
      </c>
      <c r="V107" s="9"/>
      <c r="W107" s="18">
        <v>1.05</v>
      </c>
      <c r="X107" s="12">
        <f>1012.71*3.379/1000</f>
        <v>3.4219470900000002</v>
      </c>
      <c r="Y107" s="12">
        <f>W107*X107</f>
        <v>3.5930444445000003</v>
      </c>
    </row>
    <row r="108" spans="16:34">
      <c r="U108" s="8"/>
      <c r="V108" s="9"/>
      <c r="Y108" s="48">
        <f>SUM(Y106:Y107)</f>
        <v>3.6722444445000004</v>
      </c>
    </row>
    <row r="109" spans="16:34">
      <c r="Q109" s="47" t="s">
        <v>327</v>
      </c>
      <c r="U109" s="8"/>
      <c r="V109" s="9"/>
    </row>
    <row r="110" spans="16:34">
      <c r="Q110" t="s">
        <v>319</v>
      </c>
      <c r="U110" s="8" t="s">
        <v>320</v>
      </c>
      <c r="W110" s="10">
        <v>3</v>
      </c>
      <c r="X110" s="12">
        <f>Y104</f>
        <v>1.6812800000000001</v>
      </c>
      <c r="Y110" s="12">
        <f>W110%*X110</f>
        <v>5.0438400000000001E-2</v>
      </c>
    </row>
    <row r="111" spans="16:34">
      <c r="Q111" t="s">
        <v>687</v>
      </c>
      <c r="U111" s="8" t="s">
        <v>300</v>
      </c>
      <c r="V111" s="9">
        <v>1</v>
      </c>
      <c r="W111" s="18">
        <f>V111*8/$S$99</f>
        <v>3.2000000000000001E-2</v>
      </c>
      <c r="X111" s="50">
        <v>5</v>
      </c>
      <c r="Y111" s="12">
        <f>W111*X111</f>
        <v>0.16</v>
      </c>
    </row>
    <row r="112" spans="16:34">
      <c r="P112" s="14"/>
      <c r="Q112" s="14"/>
      <c r="R112" s="14"/>
      <c r="S112" s="14"/>
      <c r="T112" s="14"/>
      <c r="U112" s="14"/>
      <c r="V112" s="14"/>
      <c r="W112" s="14"/>
      <c r="X112" s="14"/>
      <c r="Y112" s="49">
        <f>SUM(Y110:Y111)</f>
        <v>0.2104384</v>
      </c>
    </row>
    <row r="114" spans="16:25">
      <c r="P114" s="2" t="s">
        <v>286</v>
      </c>
      <c r="Q114" s="2"/>
      <c r="R114" s="3" t="s">
        <v>701</v>
      </c>
      <c r="S114" s="2"/>
    </row>
    <row r="115" spans="16:25">
      <c r="P115" s="2" t="s">
        <v>287</v>
      </c>
      <c r="Q115" s="2" t="s">
        <v>425</v>
      </c>
      <c r="R115" s="4" t="s">
        <v>289</v>
      </c>
      <c r="S115" s="5">
        <v>25</v>
      </c>
      <c r="T115" s="4" t="s">
        <v>290</v>
      </c>
      <c r="U115" s="5">
        <f>S115</f>
        <v>25</v>
      </c>
      <c r="V115" s="2" t="s">
        <v>291</v>
      </c>
      <c r="X115" s="4" t="s">
        <v>212</v>
      </c>
      <c r="Y115" s="6">
        <f>Y123+Y132+Y137</f>
        <v>396.88173599999999</v>
      </c>
    </row>
    <row r="116" spans="16:25">
      <c r="P116" s="2" t="s">
        <v>292</v>
      </c>
      <c r="Q116" s="2" t="s">
        <v>293</v>
      </c>
      <c r="U116" s="4" t="s">
        <v>127</v>
      </c>
      <c r="V116" s="4" t="s">
        <v>294</v>
      </c>
      <c r="W116" s="4" t="s">
        <v>295</v>
      </c>
      <c r="X116" s="4" t="s">
        <v>296</v>
      </c>
      <c r="Y116" s="4" t="s">
        <v>297</v>
      </c>
    </row>
    <row r="117" spans="16:25">
      <c r="Q117" s="7" t="s">
        <v>298</v>
      </c>
    </row>
    <row r="118" spans="16:25">
      <c r="Q118" t="s">
        <v>659</v>
      </c>
      <c r="U118" s="8" t="s">
        <v>300</v>
      </c>
      <c r="V118" s="9">
        <v>0.2</v>
      </c>
      <c r="W118" s="10">
        <f>V118*8/$S$115</f>
        <v>6.4000000000000001E-2</v>
      </c>
      <c r="X118" s="11">
        <v>34.729999999999997</v>
      </c>
      <c r="Y118" s="12">
        <f>W118*X118</f>
        <v>2.2227199999999998</v>
      </c>
    </row>
    <row r="119" spans="16:25">
      <c r="Q119" t="s">
        <v>299</v>
      </c>
      <c r="U119" s="8" t="s">
        <v>300</v>
      </c>
      <c r="V119" s="9">
        <v>2</v>
      </c>
      <c r="W119" s="10">
        <f>V119*8/$S$115</f>
        <v>0.64</v>
      </c>
      <c r="X119" s="11">
        <v>28.94</v>
      </c>
      <c r="Y119" s="12">
        <f>W119*X119</f>
        <v>18.521600000000003</v>
      </c>
    </row>
    <row r="120" spans="16:25">
      <c r="Q120" t="s">
        <v>685</v>
      </c>
      <c r="U120" s="8" t="s">
        <v>300</v>
      </c>
      <c r="V120" s="9">
        <v>1</v>
      </c>
      <c r="W120" s="10">
        <f>V120*8/$S$115</f>
        <v>0.32</v>
      </c>
      <c r="X120">
        <v>23.6</v>
      </c>
      <c r="Y120" s="12">
        <f>W120*X120</f>
        <v>7.5520000000000005</v>
      </c>
    </row>
    <row r="121" spans="16:25">
      <c r="Q121" t="s">
        <v>302</v>
      </c>
      <c r="U121" s="8" t="s">
        <v>300</v>
      </c>
      <c r="V121" s="9">
        <v>7</v>
      </c>
      <c r="W121" s="10">
        <f>V121*8/$S$115</f>
        <v>2.2400000000000002</v>
      </c>
      <c r="X121">
        <v>21.36</v>
      </c>
      <c r="Y121" s="12">
        <f>W121*X121</f>
        <v>47.846400000000003</v>
      </c>
    </row>
    <row r="122" spans="16:25">
      <c r="Q122" t="s">
        <v>1375</v>
      </c>
      <c r="U122" s="8" t="s">
        <v>300</v>
      </c>
      <c r="V122" s="9">
        <v>1</v>
      </c>
      <c r="W122" s="10">
        <f>V122*8/$S$115</f>
        <v>0.32</v>
      </c>
      <c r="X122">
        <v>29.94</v>
      </c>
      <c r="Y122" s="12">
        <f t="shared" ref="Y122" si="2">W122*X122</f>
        <v>9.5808</v>
      </c>
    </row>
    <row r="123" spans="16:25">
      <c r="U123" s="8"/>
      <c r="Y123" s="6">
        <f>SUM(Y118:Y122)</f>
        <v>85.723519999999994</v>
      </c>
    </row>
    <row r="124" spans="16:25">
      <c r="Q124" s="7" t="s">
        <v>662</v>
      </c>
    </row>
    <row r="125" spans="16:25">
      <c r="Q125" t="s">
        <v>702</v>
      </c>
      <c r="U125" s="8" t="s">
        <v>447</v>
      </c>
      <c r="W125" s="10">
        <v>0.01</v>
      </c>
      <c r="X125" s="12">
        <v>38.22</v>
      </c>
      <c r="Y125" s="12">
        <f>W125*X125</f>
        <v>0.38219999999999998</v>
      </c>
    </row>
    <row r="126" spans="16:25">
      <c r="Q126" t="s">
        <v>703</v>
      </c>
      <c r="U126" s="8" t="s">
        <v>704</v>
      </c>
      <c r="W126" s="10">
        <v>8.0000000000000002E-3</v>
      </c>
      <c r="X126" s="12">
        <v>12.63</v>
      </c>
      <c r="Y126" s="12">
        <f t="shared" ref="Y126:Y131" si="3">W126*X126</f>
        <v>0.10104</v>
      </c>
    </row>
    <row r="127" spans="16:25">
      <c r="Q127" t="s">
        <v>705</v>
      </c>
      <c r="U127" s="8" t="s">
        <v>447</v>
      </c>
      <c r="W127" s="10">
        <v>0.12</v>
      </c>
      <c r="X127" s="12">
        <v>13.93</v>
      </c>
      <c r="Y127" s="12">
        <f t="shared" si="3"/>
        <v>1.6716</v>
      </c>
    </row>
    <row r="128" spans="16:25">
      <c r="Q128" t="s">
        <v>706</v>
      </c>
      <c r="U128" s="8" t="s">
        <v>212</v>
      </c>
      <c r="W128" s="10">
        <v>0.8</v>
      </c>
      <c r="X128" s="12">
        <v>55.08</v>
      </c>
      <c r="Y128" s="12">
        <f t="shared" si="3"/>
        <v>44.064</v>
      </c>
    </row>
    <row r="129" spans="16:33">
      <c r="Q129" t="s">
        <v>707</v>
      </c>
      <c r="U129" s="8" t="s">
        <v>212</v>
      </c>
      <c r="W129" s="10">
        <v>0.5</v>
      </c>
      <c r="X129" s="12">
        <v>47</v>
      </c>
      <c r="Y129" s="12">
        <f t="shared" si="3"/>
        <v>23.5</v>
      </c>
    </row>
    <row r="130" spans="16:33">
      <c r="Q130" t="s">
        <v>672</v>
      </c>
      <c r="U130" s="8" t="s">
        <v>212</v>
      </c>
      <c r="W130" s="10">
        <v>0.18</v>
      </c>
      <c r="X130" s="12">
        <v>6.14</v>
      </c>
      <c r="Y130" s="12">
        <f t="shared" si="3"/>
        <v>1.1052</v>
      </c>
    </row>
    <row r="131" spans="16:33">
      <c r="Q131" t="s">
        <v>708</v>
      </c>
      <c r="U131" s="8" t="s">
        <v>316</v>
      </c>
      <c r="W131" s="10">
        <v>9.1999999999999993</v>
      </c>
      <c r="X131" s="12">
        <v>24.52</v>
      </c>
      <c r="Y131" s="12">
        <f t="shared" si="3"/>
        <v>225.58399999999997</v>
      </c>
    </row>
    <row r="132" spans="16:33">
      <c r="U132" s="8"/>
      <c r="W132" s="10"/>
      <c r="X132" s="12"/>
      <c r="Y132" s="6">
        <f>SUM(Y125:Y131)</f>
        <v>296.40803999999997</v>
      </c>
    </row>
    <row r="133" spans="16:33">
      <c r="Q133" s="7" t="s">
        <v>318</v>
      </c>
    </row>
    <row r="134" spans="16:33">
      <c r="Q134" t="s">
        <v>709</v>
      </c>
      <c r="U134" s="8" t="s">
        <v>347</v>
      </c>
      <c r="V134" s="9">
        <v>1</v>
      </c>
      <c r="W134" s="10">
        <f>V134*8/$S$115</f>
        <v>0.32</v>
      </c>
      <c r="X134" s="12">
        <v>25.63</v>
      </c>
      <c r="Y134" s="12">
        <f>W134*X134</f>
        <v>8.2015999999999991</v>
      </c>
    </row>
    <row r="135" spans="16:33">
      <c r="Q135" t="s">
        <v>710</v>
      </c>
      <c r="U135" s="8" t="s">
        <v>347</v>
      </c>
      <c r="V135" s="9">
        <v>1</v>
      </c>
      <c r="W135" s="10">
        <f>V135*8/$S$115</f>
        <v>0.32</v>
      </c>
      <c r="X135" s="12">
        <v>7.07</v>
      </c>
      <c r="Y135" s="12">
        <f>W135*X135</f>
        <v>2.2624</v>
      </c>
    </row>
    <row r="136" spans="16:33">
      <c r="Q136" t="s">
        <v>319</v>
      </c>
      <c r="U136" s="8" t="s">
        <v>320</v>
      </c>
      <c r="W136" s="10">
        <v>5</v>
      </c>
      <c r="X136" s="12">
        <f>Y123</f>
        <v>85.723519999999994</v>
      </c>
      <c r="Y136" s="12">
        <f>W136%*X136</f>
        <v>4.2861760000000002</v>
      </c>
    </row>
    <row r="137" spans="16:33">
      <c r="P137" s="14"/>
      <c r="Q137" s="14"/>
      <c r="R137" s="14"/>
      <c r="S137" s="14"/>
      <c r="T137" s="14"/>
      <c r="U137" s="14"/>
      <c r="V137" s="14"/>
      <c r="W137" s="14"/>
      <c r="X137" s="15"/>
      <c r="Y137" s="16">
        <f>SUM(Y134:Y136)</f>
        <v>14.750176</v>
      </c>
    </row>
    <row r="139" spans="16:33">
      <c r="P139" s="2" t="s">
        <v>286</v>
      </c>
      <c r="Q139" s="2"/>
      <c r="R139" s="2" t="s">
        <v>711</v>
      </c>
      <c r="S139" s="2"/>
      <c r="AE139" s="8"/>
      <c r="AF139" s="9"/>
      <c r="AG139" s="18"/>
    </row>
    <row r="140" spans="16:33">
      <c r="P140" s="2" t="s">
        <v>287</v>
      </c>
      <c r="Q140" s="2" t="s">
        <v>288</v>
      </c>
      <c r="R140" s="4" t="s">
        <v>289</v>
      </c>
      <c r="S140" s="5">
        <v>35</v>
      </c>
      <c r="T140" s="4" t="s">
        <v>290</v>
      </c>
      <c r="U140" s="5">
        <f>S140</f>
        <v>35</v>
      </c>
      <c r="V140" s="2" t="s">
        <v>291</v>
      </c>
      <c r="X140" s="4" t="s">
        <v>142</v>
      </c>
      <c r="Y140" s="6">
        <f>Y146+Y151+Y154</f>
        <v>43.476599999999998</v>
      </c>
      <c r="AB140" s="12"/>
      <c r="AE140" s="8"/>
      <c r="AF140" s="9"/>
      <c r="AG140" s="18"/>
    </row>
    <row r="141" spans="16:33">
      <c r="P141" s="2" t="s">
        <v>292</v>
      </c>
      <c r="Q141" s="2" t="s">
        <v>293</v>
      </c>
      <c r="U141" s="4" t="s">
        <v>127</v>
      </c>
      <c r="V141" s="4" t="s">
        <v>294</v>
      </c>
      <c r="W141" s="4" t="s">
        <v>295</v>
      </c>
      <c r="X141" s="4" t="s">
        <v>296</v>
      </c>
      <c r="Y141" s="4" t="s">
        <v>297</v>
      </c>
      <c r="AB141" s="12"/>
    </row>
    <row r="142" spans="16:33">
      <c r="Q142" s="7" t="s">
        <v>298</v>
      </c>
    </row>
    <row r="143" spans="16:33">
      <c r="Q143" t="s">
        <v>299</v>
      </c>
      <c r="U143" s="8" t="s">
        <v>300</v>
      </c>
      <c r="V143" s="9">
        <v>2</v>
      </c>
      <c r="W143" s="10">
        <f>V143*8/$S$140</f>
        <v>0.45714285714285713</v>
      </c>
      <c r="X143" s="12">
        <v>28.94</v>
      </c>
      <c r="Y143" s="12">
        <f>W143*X143</f>
        <v>13.229714285714286</v>
      </c>
    </row>
    <row r="144" spans="16:33">
      <c r="Q144" t="s">
        <v>685</v>
      </c>
      <c r="U144" s="8" t="s">
        <v>300</v>
      </c>
      <c r="V144" s="9">
        <v>1</v>
      </c>
      <c r="W144" s="10">
        <f>V144*8/$S$140</f>
        <v>0.22857142857142856</v>
      </c>
      <c r="X144">
        <v>23.6</v>
      </c>
      <c r="Y144" s="12">
        <f>W144*X144</f>
        <v>5.3942857142857141</v>
      </c>
    </row>
    <row r="145" spans="16:25">
      <c r="Q145" t="s">
        <v>302</v>
      </c>
      <c r="U145" s="8" t="s">
        <v>300</v>
      </c>
      <c r="V145" s="9">
        <v>1</v>
      </c>
      <c r="W145" s="10">
        <f>V145*8/$S$140</f>
        <v>0.22857142857142856</v>
      </c>
      <c r="X145">
        <v>21.36</v>
      </c>
      <c r="Y145" s="12">
        <f t="shared" ref="Y145" si="4">W145*X145</f>
        <v>4.8822857142857137</v>
      </c>
    </row>
    <row r="146" spans="16:25">
      <c r="U146" s="8"/>
      <c r="Y146" s="6">
        <f>SUM(Y143:Y145)</f>
        <v>23.506285714285713</v>
      </c>
    </row>
    <row r="147" spans="16:25">
      <c r="Q147" s="7" t="s">
        <v>662</v>
      </c>
    </row>
    <row r="148" spans="16:25">
      <c r="Q148" t="s">
        <v>695</v>
      </c>
      <c r="U148" s="8" t="s">
        <v>305</v>
      </c>
      <c r="W148" s="10">
        <v>0.1</v>
      </c>
      <c r="X148" s="12">
        <v>2.64</v>
      </c>
      <c r="Y148" s="12">
        <f t="shared" ref="Y148:Y150" si="5">W148*X148</f>
        <v>0.26400000000000001</v>
      </c>
    </row>
    <row r="149" spans="16:25">
      <c r="Q149" t="s">
        <v>310</v>
      </c>
      <c r="U149" s="8" t="s">
        <v>305</v>
      </c>
      <c r="W149" s="10">
        <v>0.1</v>
      </c>
      <c r="X149" s="12">
        <v>5.51</v>
      </c>
      <c r="Y149" s="12">
        <f t="shared" si="5"/>
        <v>0.55100000000000005</v>
      </c>
    </row>
    <row r="150" spans="16:25">
      <c r="Q150" t="s">
        <v>677</v>
      </c>
      <c r="U150" s="8" t="s">
        <v>305</v>
      </c>
      <c r="W150" s="10">
        <v>3.1</v>
      </c>
      <c r="X150" s="12">
        <v>5.8</v>
      </c>
      <c r="Y150" s="12">
        <f t="shared" si="5"/>
        <v>17.98</v>
      </c>
    </row>
    <row r="151" spans="16:25">
      <c r="Y151" s="6">
        <f>SUM(Y148:Y150)</f>
        <v>18.795000000000002</v>
      </c>
    </row>
    <row r="152" spans="16:25">
      <c r="Q152" s="7" t="s">
        <v>318</v>
      </c>
    </row>
    <row r="153" spans="16:25">
      <c r="Q153" t="s">
        <v>319</v>
      </c>
      <c r="U153" s="8" t="s">
        <v>320</v>
      </c>
      <c r="W153" s="10">
        <v>5</v>
      </c>
      <c r="X153" s="12">
        <f>Y146</f>
        <v>23.506285714285713</v>
      </c>
      <c r="Y153" s="12">
        <f>W153%*X153</f>
        <v>1.1753142857142858</v>
      </c>
    </row>
    <row r="154" spans="16:25">
      <c r="P154" s="14"/>
      <c r="Q154" s="14"/>
      <c r="R154" s="14"/>
      <c r="S154" s="14"/>
      <c r="T154" s="14"/>
      <c r="U154" s="14"/>
      <c r="V154" s="14"/>
      <c r="W154" s="14"/>
      <c r="X154" s="14"/>
      <c r="Y154" s="16">
        <f>SUM(Y153)</f>
        <v>1.1753142857142858</v>
      </c>
    </row>
    <row r="156" spans="16:25">
      <c r="P156" s="37" t="s">
        <v>286</v>
      </c>
      <c r="Q156" s="37"/>
      <c r="R156" s="31" t="s">
        <v>571</v>
      </c>
    </row>
    <row r="157" spans="16:25">
      <c r="P157" s="37" t="s">
        <v>287</v>
      </c>
      <c r="Q157" s="37" t="s">
        <v>712</v>
      </c>
      <c r="R157" s="38" t="s">
        <v>289</v>
      </c>
      <c r="S157" s="39">
        <v>250</v>
      </c>
      <c r="T157" s="38" t="s">
        <v>290</v>
      </c>
      <c r="U157" s="39">
        <f>S157</f>
        <v>250</v>
      </c>
      <c r="V157" s="37" t="s">
        <v>291</v>
      </c>
      <c r="X157" s="38" t="s">
        <v>713</v>
      </c>
      <c r="Y157" s="40">
        <f>Y163+Y167+Y170</f>
        <v>5.4833634845000008</v>
      </c>
    </row>
    <row r="158" spans="16:25">
      <c r="P158" s="37" t="s">
        <v>292</v>
      </c>
      <c r="Q158" s="37" t="s">
        <v>293</v>
      </c>
      <c r="U158" s="38" t="s">
        <v>127</v>
      </c>
      <c r="V158" s="38" t="s">
        <v>294</v>
      </c>
      <c r="W158" s="38" t="s">
        <v>295</v>
      </c>
      <c r="X158" s="38" t="s">
        <v>296</v>
      </c>
      <c r="Y158" s="38" t="s">
        <v>297</v>
      </c>
    </row>
    <row r="159" spans="16:25">
      <c r="Q159" s="41" t="s">
        <v>298</v>
      </c>
      <c r="V159" s="9"/>
    </row>
    <row r="160" spans="16:25">
      <c r="Q160" t="s">
        <v>299</v>
      </c>
      <c r="U160" s="8" t="s">
        <v>300</v>
      </c>
      <c r="V160" s="9">
        <v>1</v>
      </c>
      <c r="W160" s="18">
        <f>V160*8/$S$157</f>
        <v>3.2000000000000001E-2</v>
      </c>
      <c r="X160" s="11">
        <v>29.99</v>
      </c>
      <c r="Y160" s="12">
        <f>W160*X160</f>
        <v>0.95967999999999998</v>
      </c>
    </row>
    <row r="161" spans="16:25">
      <c r="Q161" t="s">
        <v>685</v>
      </c>
      <c r="U161" s="8" t="s">
        <v>300</v>
      </c>
      <c r="V161" s="9">
        <v>1</v>
      </c>
      <c r="W161" s="18">
        <f>V161*8/$S$157</f>
        <v>3.2000000000000001E-2</v>
      </c>
      <c r="X161">
        <v>21.36</v>
      </c>
      <c r="Y161" s="12">
        <f>W161*X161</f>
        <v>0.68352000000000002</v>
      </c>
    </row>
    <row r="162" spans="16:25">
      <c r="Q162" t="s">
        <v>659</v>
      </c>
      <c r="U162" s="8" t="s">
        <v>300</v>
      </c>
      <c r="V162" s="9">
        <v>0.1</v>
      </c>
      <c r="W162" s="18">
        <f>V162*8/$S$157</f>
        <v>3.2000000000000002E-3</v>
      </c>
      <c r="X162" s="11">
        <v>35.99</v>
      </c>
      <c r="Y162" s="12">
        <f>W162*X162</f>
        <v>0.11516800000000001</v>
      </c>
    </row>
    <row r="163" spans="16:25">
      <c r="U163" s="8"/>
      <c r="V163" s="9"/>
      <c r="Y163" s="40">
        <f>SUM(Y160:Y162)</f>
        <v>1.7583679999999999</v>
      </c>
    </row>
    <row r="164" spans="16:25">
      <c r="Q164" s="41" t="s">
        <v>303</v>
      </c>
      <c r="U164" s="8"/>
      <c r="V164" s="9"/>
      <c r="W164" s="18"/>
    </row>
    <row r="165" spans="16:25">
      <c r="Q165" t="s">
        <v>304</v>
      </c>
      <c r="U165" s="8" t="s">
        <v>305</v>
      </c>
      <c r="V165" s="9"/>
      <c r="W165" s="18">
        <v>0.03</v>
      </c>
      <c r="X165" s="12">
        <v>2.64</v>
      </c>
      <c r="Y165" s="12">
        <f>W165*X165</f>
        <v>7.9200000000000007E-2</v>
      </c>
    </row>
    <row r="166" spans="16:25">
      <c r="Q166" t="s">
        <v>686</v>
      </c>
      <c r="U166" s="8" t="s">
        <v>305</v>
      </c>
      <c r="V166" s="9"/>
      <c r="W166" s="18">
        <v>1.05</v>
      </c>
      <c r="X166" s="12">
        <f>1012.71*3.379/1000</f>
        <v>3.4219470900000002</v>
      </c>
      <c r="Y166" s="12">
        <f>W166*X166</f>
        <v>3.5930444445000003</v>
      </c>
    </row>
    <row r="167" spans="16:25">
      <c r="U167" s="8"/>
      <c r="V167" s="9"/>
      <c r="Y167" s="40">
        <f>SUM(Y165:Y166)</f>
        <v>3.6722444445000004</v>
      </c>
    </row>
    <row r="168" spans="16:25">
      <c r="Q168" s="41" t="s">
        <v>327</v>
      </c>
      <c r="U168" s="8"/>
      <c r="V168" s="9"/>
    </row>
    <row r="169" spans="16:25">
      <c r="Q169" t="s">
        <v>319</v>
      </c>
      <c r="U169" s="8" t="s">
        <v>320</v>
      </c>
      <c r="W169" s="10">
        <v>3</v>
      </c>
      <c r="X169" s="12">
        <f>Y163</f>
        <v>1.7583679999999999</v>
      </c>
      <c r="Y169" s="12">
        <f>W169%*X169</f>
        <v>5.2751039999999999E-2</v>
      </c>
    </row>
    <row r="170" spans="16:25">
      <c r="P170" s="14"/>
      <c r="Q170" s="14"/>
      <c r="R170" s="14"/>
      <c r="S170" s="14"/>
      <c r="T170" s="14"/>
      <c r="U170" s="14"/>
      <c r="V170" s="14"/>
      <c r="W170" s="14"/>
      <c r="X170" s="14"/>
      <c r="Y170" s="42">
        <f>SUM(Y169:Y169)</f>
        <v>5.2751039999999999E-2</v>
      </c>
    </row>
    <row r="172" spans="16:25">
      <c r="P172" s="37" t="s">
        <v>286</v>
      </c>
      <c r="Q172" s="37"/>
      <c r="R172" s="31" t="s">
        <v>573</v>
      </c>
    </row>
    <row r="173" spans="16:25">
      <c r="P173" s="37" t="s">
        <v>287</v>
      </c>
      <c r="Q173" s="37" t="s">
        <v>714</v>
      </c>
      <c r="R173" s="38" t="s">
        <v>289</v>
      </c>
      <c r="S173" s="39">
        <v>1600</v>
      </c>
      <c r="T173" s="38" t="s">
        <v>290</v>
      </c>
      <c r="U173" s="39">
        <f>S173</f>
        <v>1600</v>
      </c>
      <c r="V173" s="37" t="s">
        <v>291</v>
      </c>
      <c r="X173" s="38" t="s">
        <v>158</v>
      </c>
      <c r="Y173" s="40">
        <f>Y179+Y183+Y186</f>
        <v>2.715605</v>
      </c>
    </row>
    <row r="174" spans="16:25">
      <c r="P174" s="37" t="s">
        <v>292</v>
      </c>
      <c r="Q174" s="37" t="s">
        <v>293</v>
      </c>
      <c r="U174" s="38" t="s">
        <v>127</v>
      </c>
      <c r="V174" s="38" t="s">
        <v>294</v>
      </c>
      <c r="W174" s="38" t="s">
        <v>295</v>
      </c>
      <c r="X174" s="38" t="s">
        <v>296</v>
      </c>
      <c r="Y174" s="38" t="s">
        <v>297</v>
      </c>
    </row>
    <row r="175" spans="16:25">
      <c r="Q175" s="41" t="s">
        <v>298</v>
      </c>
      <c r="V175" s="9"/>
    </row>
    <row r="176" spans="16:25">
      <c r="Q176" t="s">
        <v>299</v>
      </c>
      <c r="U176" s="8" t="s">
        <v>300</v>
      </c>
      <c r="V176" s="9">
        <v>1</v>
      </c>
      <c r="W176" s="10">
        <f>V176*8/$S$173</f>
        <v>5.0000000000000001E-3</v>
      </c>
      <c r="X176">
        <v>28.94</v>
      </c>
      <c r="Y176" s="12">
        <f>W176*X176</f>
        <v>0.14470000000000002</v>
      </c>
    </row>
    <row r="177" spans="16:25">
      <c r="Q177" t="s">
        <v>685</v>
      </c>
      <c r="U177" s="8" t="s">
        <v>300</v>
      </c>
      <c r="V177" s="9">
        <v>1</v>
      </c>
      <c r="W177" s="10">
        <f>V177*8/$S$173</f>
        <v>5.0000000000000001E-3</v>
      </c>
      <c r="X177">
        <v>23.6</v>
      </c>
      <c r="Y177" s="12">
        <f>W177*X177</f>
        <v>0.11800000000000001</v>
      </c>
    </row>
    <row r="178" spans="16:25">
      <c r="Q178" t="s">
        <v>302</v>
      </c>
      <c r="U178" s="8" t="s">
        <v>300</v>
      </c>
      <c r="V178" s="9">
        <v>6</v>
      </c>
      <c r="W178" s="10">
        <f>V178*8/$S$173</f>
        <v>0.03</v>
      </c>
      <c r="X178">
        <v>21.36</v>
      </c>
      <c r="Y178" s="12">
        <f t="shared" ref="Y178" si="6">W178*X178</f>
        <v>0.64079999999999993</v>
      </c>
    </row>
    <row r="179" spans="16:25">
      <c r="U179" s="8"/>
      <c r="V179" s="9"/>
      <c r="Y179" s="40">
        <f>SUM(Y176:Y178)</f>
        <v>0.90349999999999997</v>
      </c>
    </row>
    <row r="180" spans="16:25">
      <c r="Q180" s="41" t="s">
        <v>303</v>
      </c>
      <c r="U180" s="8"/>
      <c r="V180" s="9"/>
      <c r="W180" s="18"/>
    </row>
    <row r="181" spans="16:25">
      <c r="Q181" t="s">
        <v>715</v>
      </c>
      <c r="U181" s="8" t="s">
        <v>158</v>
      </c>
      <c r="V181" s="9"/>
      <c r="W181" s="18">
        <v>1.05</v>
      </c>
      <c r="X181" s="12">
        <v>1.7</v>
      </c>
      <c r="Y181" s="12">
        <f>W181*X181</f>
        <v>1.7849999999999999</v>
      </c>
    </row>
    <row r="182" spans="16:25">
      <c r="U182" s="8"/>
      <c r="V182" s="9"/>
      <c r="W182" s="18"/>
      <c r="X182" s="12"/>
      <c r="Y182" s="12"/>
    </row>
    <row r="183" spans="16:25">
      <c r="U183" s="8"/>
      <c r="V183" s="9"/>
      <c r="Y183" s="40">
        <f>SUM(Y181:Y182)</f>
        <v>1.7849999999999999</v>
      </c>
    </row>
    <row r="184" spans="16:25">
      <c r="Q184" s="41" t="s">
        <v>327</v>
      </c>
      <c r="U184" s="8"/>
      <c r="V184" s="9"/>
    </row>
    <row r="185" spans="16:25">
      <c r="Q185" t="s">
        <v>319</v>
      </c>
      <c r="U185" s="8" t="s">
        <v>320</v>
      </c>
      <c r="W185" s="10">
        <v>3</v>
      </c>
      <c r="X185" s="12">
        <f>Y179</f>
        <v>0.90349999999999997</v>
      </c>
      <c r="Y185" s="12">
        <f>W185%*X185</f>
        <v>2.7104999999999997E-2</v>
      </c>
    </row>
    <row r="186" spans="16:25">
      <c r="P186" s="14"/>
      <c r="Q186" s="14"/>
      <c r="R186" s="14"/>
      <c r="S186" s="14"/>
      <c r="T186" s="14"/>
      <c r="U186" s="14"/>
      <c r="V186" s="14"/>
      <c r="W186" s="14"/>
      <c r="X186" s="14"/>
      <c r="Y186" s="42">
        <f>SUM(Y185:Y185)</f>
        <v>2.7104999999999997E-2</v>
      </c>
    </row>
    <row r="188" spans="16:25">
      <c r="P188" s="31" t="s">
        <v>286</v>
      </c>
      <c r="Q188" s="31"/>
      <c r="R188" s="31" t="s">
        <v>586</v>
      </c>
      <c r="S188" s="31"/>
    </row>
    <row r="189" spans="16:25">
      <c r="P189" s="31" t="s">
        <v>287</v>
      </c>
      <c r="Q189" s="31" t="s">
        <v>425</v>
      </c>
      <c r="R189" s="32" t="s">
        <v>289</v>
      </c>
      <c r="S189" s="33">
        <v>15</v>
      </c>
      <c r="T189" s="32" t="s">
        <v>290</v>
      </c>
      <c r="U189" s="33">
        <f>S189</f>
        <v>15</v>
      </c>
      <c r="V189" s="31" t="s">
        <v>291</v>
      </c>
      <c r="X189" s="32" t="s">
        <v>212</v>
      </c>
      <c r="Y189" s="34">
        <f>Y195+Y202+Y207</f>
        <v>402.68478666666664</v>
      </c>
    </row>
    <row r="190" spans="16:25">
      <c r="P190" s="31" t="s">
        <v>292</v>
      </c>
      <c r="Q190" s="31" t="s">
        <v>293</v>
      </c>
      <c r="U190" s="32" t="s">
        <v>127</v>
      </c>
      <c r="V190" s="32" t="s">
        <v>294</v>
      </c>
      <c r="W190" s="32" t="s">
        <v>295</v>
      </c>
      <c r="X190" s="32" t="s">
        <v>296</v>
      </c>
      <c r="Y190" s="32" t="s">
        <v>297</v>
      </c>
    </row>
    <row r="191" spans="16:25">
      <c r="Q191" s="35" t="s">
        <v>298</v>
      </c>
    </row>
    <row r="192" spans="16:25">
      <c r="Q192" t="s">
        <v>299</v>
      </c>
      <c r="U192" s="8" t="s">
        <v>300</v>
      </c>
      <c r="V192" s="9">
        <v>1</v>
      </c>
      <c r="W192" s="10">
        <f>V192*8/$S$5</f>
        <v>0.53333333333333333</v>
      </c>
      <c r="X192" s="12">
        <v>28.94</v>
      </c>
      <c r="Y192" s="12">
        <f>W192*X192</f>
        <v>15.434666666666667</v>
      </c>
    </row>
    <row r="193" spans="16:25">
      <c r="Q193" t="s">
        <v>301</v>
      </c>
      <c r="U193" s="8" t="s">
        <v>300</v>
      </c>
      <c r="V193" s="9">
        <v>2</v>
      </c>
      <c r="W193" s="10">
        <f>V193*8/$S$5</f>
        <v>1.0666666666666667</v>
      </c>
      <c r="X193" s="12">
        <v>23.6</v>
      </c>
      <c r="Y193" s="12">
        <f>W193*X193</f>
        <v>25.173333333333336</v>
      </c>
    </row>
    <row r="194" spans="16:25">
      <c r="Q194" t="s">
        <v>302</v>
      </c>
      <c r="U194" s="8" t="s">
        <v>300</v>
      </c>
      <c r="V194" s="9">
        <v>4</v>
      </c>
      <c r="W194" s="10">
        <f>V194*8/$S$5</f>
        <v>2.1333333333333333</v>
      </c>
      <c r="X194" s="12">
        <v>21.36</v>
      </c>
      <c r="Y194" s="12">
        <f>W194*X194</f>
        <v>45.567999999999998</v>
      </c>
    </row>
    <row r="195" spans="16:25">
      <c r="U195" s="8"/>
      <c r="V195" s="9"/>
      <c r="W195" s="10"/>
      <c r="Y195" s="34">
        <f>SUM(Y192:Y194)</f>
        <v>86.176000000000002</v>
      </c>
    </row>
    <row r="196" spans="16:25">
      <c r="Q196" s="35" t="s">
        <v>662</v>
      </c>
      <c r="U196" s="8"/>
      <c r="V196" s="9"/>
      <c r="W196" s="10"/>
      <c r="Y196" s="12"/>
    </row>
    <row r="197" spans="16:25">
      <c r="Q197" t="s">
        <v>680</v>
      </c>
      <c r="U197" s="8" t="s">
        <v>212</v>
      </c>
      <c r="W197" s="10">
        <v>0.53</v>
      </c>
      <c r="X197" s="12">
        <v>55.08</v>
      </c>
      <c r="Y197" s="12">
        <f>W197*X197</f>
        <v>29.192399999999999</v>
      </c>
    </row>
    <row r="198" spans="16:25">
      <c r="Q198" t="s">
        <v>681</v>
      </c>
      <c r="U198" s="8" t="s">
        <v>212</v>
      </c>
      <c r="W198" s="10">
        <v>0.52</v>
      </c>
      <c r="X198" s="12">
        <v>47</v>
      </c>
      <c r="Y198" s="12">
        <f>W198*X198</f>
        <v>24.44</v>
      </c>
    </row>
    <row r="199" spans="16:25">
      <c r="Q199" t="s">
        <v>315</v>
      </c>
      <c r="U199" s="8" t="s">
        <v>316</v>
      </c>
      <c r="W199" s="10">
        <v>9.73</v>
      </c>
      <c r="X199" s="12">
        <v>24.52</v>
      </c>
      <c r="Y199" s="12">
        <f>W199*X199</f>
        <v>238.5796</v>
      </c>
    </row>
    <row r="200" spans="16:25">
      <c r="Q200" t="s">
        <v>664</v>
      </c>
      <c r="U200" s="8" t="s">
        <v>212</v>
      </c>
      <c r="W200" s="10">
        <v>0.186</v>
      </c>
      <c r="X200">
        <v>6.14</v>
      </c>
      <c r="Y200" s="12">
        <f>W200*X200</f>
        <v>1.1420399999999999</v>
      </c>
    </row>
    <row r="201" spans="16:25">
      <c r="Q201" t="s">
        <v>673</v>
      </c>
      <c r="U201" s="8" t="s">
        <v>447</v>
      </c>
      <c r="W201" s="10">
        <v>0.36</v>
      </c>
      <c r="X201">
        <v>13.93</v>
      </c>
      <c r="Y201" s="12">
        <f>W201*X201</f>
        <v>5.0148000000000001</v>
      </c>
    </row>
    <row r="202" spans="16:25">
      <c r="U202" s="8"/>
      <c r="W202" s="10"/>
      <c r="X202" s="12"/>
      <c r="Y202" s="34">
        <f>SUM(Y197:Y201)</f>
        <v>298.36883999999998</v>
      </c>
    </row>
    <row r="203" spans="16:25">
      <c r="Q203" s="35" t="s">
        <v>318</v>
      </c>
    </row>
    <row r="204" spans="16:25">
      <c r="Q204" t="s">
        <v>319</v>
      </c>
      <c r="U204" s="8" t="s">
        <v>320</v>
      </c>
      <c r="W204" s="10">
        <v>3</v>
      </c>
      <c r="X204" s="12">
        <f>Y195</f>
        <v>86.176000000000002</v>
      </c>
      <c r="Y204" s="12">
        <f>W204%*X204</f>
        <v>2.58528</v>
      </c>
    </row>
    <row r="205" spans="16:25">
      <c r="Q205" t="s">
        <v>675</v>
      </c>
      <c r="U205" s="8" t="s">
        <v>347</v>
      </c>
      <c r="V205" s="9">
        <v>1</v>
      </c>
      <c r="W205" s="10">
        <f>V205*8/$S$5</f>
        <v>0.53333333333333333</v>
      </c>
      <c r="X205" s="12">
        <v>25.63</v>
      </c>
      <c r="Y205" s="12">
        <f>W205*X205</f>
        <v>13.669333333333332</v>
      </c>
    </row>
    <row r="206" spans="16:25">
      <c r="Q206" t="s">
        <v>683</v>
      </c>
      <c r="U206" s="8" t="s">
        <v>347</v>
      </c>
      <c r="V206" s="9">
        <v>0.5</v>
      </c>
      <c r="W206" s="10">
        <f>V206*8/$S$5</f>
        <v>0.26666666666666666</v>
      </c>
      <c r="X206" s="12">
        <v>7.07</v>
      </c>
      <c r="Y206" s="12">
        <f>W206*X206</f>
        <v>1.8853333333333333</v>
      </c>
    </row>
    <row r="207" spans="16:25">
      <c r="P207" s="14"/>
      <c r="Q207" s="14"/>
      <c r="R207" s="14"/>
      <c r="S207" s="14"/>
      <c r="T207" s="14"/>
      <c r="U207" s="14"/>
      <c r="V207" s="14"/>
      <c r="W207" s="14"/>
      <c r="X207" s="14"/>
      <c r="Y207" s="36">
        <f>SUM(Y204:Y206)</f>
        <v>18.139946666666663</v>
      </c>
    </row>
    <row r="209" spans="16:25">
      <c r="P209" s="31" t="s">
        <v>286</v>
      </c>
      <c r="Q209" s="31"/>
      <c r="R209" s="31" t="s">
        <v>588</v>
      </c>
      <c r="S209" s="31"/>
    </row>
    <row r="210" spans="16:25">
      <c r="P210" s="31" t="s">
        <v>287</v>
      </c>
      <c r="Q210" s="31" t="s">
        <v>288</v>
      </c>
      <c r="R210" s="32" t="s">
        <v>289</v>
      </c>
      <c r="S210" s="33">
        <v>35</v>
      </c>
      <c r="T210" s="32" t="s">
        <v>290</v>
      </c>
      <c r="U210" s="33">
        <f>S210</f>
        <v>35</v>
      </c>
      <c r="V210" s="31" t="s">
        <v>291</v>
      </c>
      <c r="X210" s="32" t="s">
        <v>142</v>
      </c>
      <c r="Y210" s="34">
        <f>Y216+Y221+Y224</f>
        <v>47.59157428571428</v>
      </c>
    </row>
    <row r="211" spans="16:25">
      <c r="P211" s="31" t="s">
        <v>292</v>
      </c>
      <c r="Q211" s="31" t="s">
        <v>293</v>
      </c>
      <c r="U211" s="32" t="s">
        <v>127</v>
      </c>
      <c r="V211" s="32" t="s">
        <v>294</v>
      </c>
      <c r="W211" s="32" t="s">
        <v>295</v>
      </c>
      <c r="X211" s="32" t="s">
        <v>296</v>
      </c>
      <c r="Y211" s="32" t="s">
        <v>297</v>
      </c>
    </row>
    <row r="212" spans="16:25">
      <c r="Q212" s="35" t="s">
        <v>298</v>
      </c>
    </row>
    <row r="213" spans="16:25">
      <c r="Q213" t="s">
        <v>299</v>
      </c>
      <c r="U213" s="8" t="s">
        <v>300</v>
      </c>
      <c r="V213" s="9">
        <v>2</v>
      </c>
      <c r="W213" s="10">
        <f>V213*8/$S$210</f>
        <v>0.45714285714285713</v>
      </c>
      <c r="X213" s="12">
        <v>28.94</v>
      </c>
      <c r="Y213" s="12">
        <f>W213*X213</f>
        <v>13.229714285714286</v>
      </c>
    </row>
    <row r="214" spans="16:25">
      <c r="Q214" t="s">
        <v>301</v>
      </c>
      <c r="U214" s="8" t="s">
        <v>300</v>
      </c>
      <c r="V214" s="9">
        <v>1</v>
      </c>
      <c r="W214" s="10">
        <f>V214*8/$S$210</f>
        <v>0.22857142857142856</v>
      </c>
      <c r="X214" s="12">
        <v>23.6</v>
      </c>
      <c r="Y214" s="12">
        <f>W214*X214</f>
        <v>5.3942857142857141</v>
      </c>
    </row>
    <row r="215" spans="16:25">
      <c r="Q215" t="s">
        <v>302</v>
      </c>
      <c r="U215" s="8" t="s">
        <v>300</v>
      </c>
      <c r="V215" s="9">
        <v>1</v>
      </c>
      <c r="W215" s="10">
        <f t="shared" ref="W215:W216" si="7">V215*8/$S$210</f>
        <v>0.22857142857142856</v>
      </c>
      <c r="X215" s="12">
        <v>21.36</v>
      </c>
      <c r="Y215" s="12">
        <f>W215*X215</f>
        <v>4.8822857142857137</v>
      </c>
    </row>
    <row r="216" spans="16:25">
      <c r="U216" s="8"/>
      <c r="V216" s="9"/>
      <c r="W216" s="10"/>
      <c r="Y216" s="34">
        <f>SUM(Y213:Y215)</f>
        <v>23.506285714285713</v>
      </c>
    </row>
    <row r="217" spans="16:25">
      <c r="Q217" s="35" t="s">
        <v>662</v>
      </c>
      <c r="U217" s="8"/>
      <c r="V217" s="9"/>
      <c r="W217" s="10"/>
      <c r="Y217" s="12"/>
    </row>
    <row r="218" spans="16:25">
      <c r="Q218" t="s">
        <v>695</v>
      </c>
      <c r="U218" s="8" t="s">
        <v>305</v>
      </c>
      <c r="W218" s="10">
        <v>0.3</v>
      </c>
      <c r="X218" s="12">
        <v>2.64</v>
      </c>
      <c r="Y218" s="12">
        <f>W218*X218</f>
        <v>0.79200000000000004</v>
      </c>
    </row>
    <row r="219" spans="16:25">
      <c r="Q219" t="s">
        <v>310</v>
      </c>
      <c r="U219" s="8" t="s">
        <v>305</v>
      </c>
      <c r="W219" s="10">
        <v>0.31</v>
      </c>
      <c r="X219" s="12">
        <v>5.51</v>
      </c>
      <c r="Y219" s="12">
        <f>W219*X219</f>
        <v>1.7081</v>
      </c>
    </row>
    <row r="220" spans="16:25">
      <c r="Q220" t="s">
        <v>677</v>
      </c>
      <c r="U220" s="8" t="s">
        <v>314</v>
      </c>
      <c r="W220" s="10">
        <v>3.6</v>
      </c>
      <c r="X220" s="12">
        <v>5.8</v>
      </c>
      <c r="Y220" s="12">
        <f>W220*X220</f>
        <v>20.88</v>
      </c>
    </row>
    <row r="221" spans="16:25">
      <c r="U221" s="8"/>
      <c r="W221" s="10"/>
      <c r="X221" s="12"/>
      <c r="Y221" s="34">
        <f>SUM(Y218:Y220)</f>
        <v>23.380099999999999</v>
      </c>
    </row>
    <row r="222" spans="16:25">
      <c r="Q222" s="35" t="s">
        <v>318</v>
      </c>
    </row>
    <row r="223" spans="16:25">
      <c r="Q223" t="s">
        <v>319</v>
      </c>
      <c r="U223" s="8" t="s">
        <v>320</v>
      </c>
      <c r="W223" s="10">
        <v>3</v>
      </c>
      <c r="X223" s="12">
        <f>Y216</f>
        <v>23.506285714285713</v>
      </c>
      <c r="Y223" s="12">
        <f>W223%*X223</f>
        <v>0.70518857142857139</v>
      </c>
    </row>
    <row r="224" spans="16:25">
      <c r="P224" s="14"/>
      <c r="Q224" s="14"/>
      <c r="R224" s="14"/>
      <c r="S224" s="14"/>
      <c r="T224" s="14"/>
      <c r="U224" s="14"/>
      <c r="V224" s="14"/>
      <c r="W224" s="14"/>
      <c r="X224" s="14"/>
      <c r="Y224" s="36">
        <f>SUM(Y223)</f>
        <v>0.70518857142857139</v>
      </c>
    </row>
    <row r="226" spans="16:25">
      <c r="P226" s="31" t="s">
        <v>286</v>
      </c>
      <c r="Q226" s="31"/>
      <c r="R226" s="31" t="s">
        <v>590</v>
      </c>
      <c r="S226" s="31"/>
    </row>
    <row r="227" spans="16:25">
      <c r="P227" s="31" t="s">
        <v>287</v>
      </c>
      <c r="Q227" s="31" t="s">
        <v>288</v>
      </c>
      <c r="R227" s="32" t="s">
        <v>289</v>
      </c>
      <c r="S227" s="33">
        <v>250</v>
      </c>
      <c r="T227" s="32" t="s">
        <v>290</v>
      </c>
      <c r="U227" s="33">
        <f>S227</f>
        <v>250</v>
      </c>
      <c r="V227" s="31" t="s">
        <v>291</v>
      </c>
      <c r="X227" s="32" t="s">
        <v>142</v>
      </c>
      <c r="Y227" s="34">
        <f>Y232+Y236+Y240</f>
        <v>5.5639628445000007</v>
      </c>
    </row>
    <row r="228" spans="16:25">
      <c r="P228" s="31" t="s">
        <v>292</v>
      </c>
      <c r="Q228" s="31" t="s">
        <v>293</v>
      </c>
      <c r="U228" s="32" t="s">
        <v>127</v>
      </c>
      <c r="V228" s="32" t="s">
        <v>294</v>
      </c>
      <c r="W228" s="32" t="s">
        <v>295</v>
      </c>
      <c r="X228" s="32" t="s">
        <v>296</v>
      </c>
      <c r="Y228" s="32" t="s">
        <v>297</v>
      </c>
    </row>
    <row r="229" spans="16:25">
      <c r="Q229" s="35" t="s">
        <v>298</v>
      </c>
    </row>
    <row r="230" spans="16:25">
      <c r="Q230" t="s">
        <v>299</v>
      </c>
      <c r="U230" s="8" t="s">
        <v>300</v>
      </c>
      <c r="V230" s="9">
        <v>1</v>
      </c>
      <c r="W230" s="18">
        <f>V230*8/$S$43</f>
        <v>3.2000000000000001E-2</v>
      </c>
      <c r="X230" s="12">
        <v>28.94</v>
      </c>
      <c r="Y230" s="12">
        <f>W230*X230</f>
        <v>0.92608000000000001</v>
      </c>
    </row>
    <row r="231" spans="16:25">
      <c r="Q231" t="s">
        <v>685</v>
      </c>
      <c r="U231" s="8" t="s">
        <v>300</v>
      </c>
      <c r="V231" s="9">
        <v>1</v>
      </c>
      <c r="W231" s="18">
        <f>V231*8/$S$43</f>
        <v>3.2000000000000001E-2</v>
      </c>
      <c r="X231" s="12">
        <v>23.6</v>
      </c>
      <c r="Y231" s="12">
        <f>W231*X231</f>
        <v>0.75520000000000009</v>
      </c>
    </row>
    <row r="232" spans="16:25">
      <c r="U232" s="8"/>
      <c r="V232" s="9"/>
      <c r="Y232" s="34">
        <f>SUM(Y230:Y231)</f>
        <v>1.6812800000000001</v>
      </c>
    </row>
    <row r="233" spans="16:25">
      <c r="Q233" s="35" t="s">
        <v>303</v>
      </c>
      <c r="U233" s="8"/>
      <c r="V233" s="9"/>
      <c r="W233" s="18"/>
    </row>
    <row r="234" spans="16:25">
      <c r="Q234" t="s">
        <v>304</v>
      </c>
      <c r="U234" s="8" t="s">
        <v>305</v>
      </c>
      <c r="V234" s="9"/>
      <c r="W234" s="18">
        <v>0.03</v>
      </c>
      <c r="X234" s="12">
        <v>2.64</v>
      </c>
      <c r="Y234" s="12">
        <f>W234*X234</f>
        <v>7.9200000000000007E-2</v>
      </c>
    </row>
    <row r="235" spans="16:25">
      <c r="Q235" t="s">
        <v>686</v>
      </c>
      <c r="U235" s="8" t="s">
        <v>305</v>
      </c>
      <c r="V235" s="9"/>
      <c r="W235" s="18">
        <v>1.05</v>
      </c>
      <c r="X235" s="12">
        <f>1012.71*3.379/1000</f>
        <v>3.4219470900000002</v>
      </c>
      <c r="Y235" s="12">
        <f>W235*X235</f>
        <v>3.5930444445000003</v>
      </c>
    </row>
    <row r="236" spans="16:25">
      <c r="U236" s="8"/>
      <c r="V236" s="9"/>
      <c r="Y236" s="34">
        <f>SUM(Y234:Y235)</f>
        <v>3.6722444445000004</v>
      </c>
    </row>
    <row r="237" spans="16:25">
      <c r="Q237" s="35" t="s">
        <v>327</v>
      </c>
      <c r="U237" s="8"/>
      <c r="V237" s="9"/>
    </row>
    <row r="238" spans="16:25">
      <c r="Q238" t="s">
        <v>319</v>
      </c>
      <c r="U238" s="8" t="s">
        <v>320</v>
      </c>
      <c r="W238" s="10">
        <v>3</v>
      </c>
      <c r="X238" s="12">
        <f>Y232</f>
        <v>1.6812800000000001</v>
      </c>
      <c r="Y238" s="12">
        <f>W238%*X238</f>
        <v>5.0438400000000001E-2</v>
      </c>
    </row>
    <row r="239" spans="16:25">
      <c r="Q239" t="s">
        <v>687</v>
      </c>
      <c r="U239" s="8" t="s">
        <v>300</v>
      </c>
      <c r="V239" s="9">
        <v>1</v>
      </c>
      <c r="W239" s="18">
        <f>V239*8/$S$43</f>
        <v>3.2000000000000001E-2</v>
      </c>
      <c r="X239" s="50">
        <v>5</v>
      </c>
      <c r="Y239" s="12">
        <f>W239*X239</f>
        <v>0.16</v>
      </c>
    </row>
    <row r="240" spans="16:25">
      <c r="P240" s="14"/>
      <c r="Q240" s="14"/>
      <c r="R240" s="14"/>
      <c r="S240" s="14"/>
      <c r="T240" s="14"/>
      <c r="U240" s="14"/>
      <c r="V240" s="14"/>
      <c r="W240" s="14"/>
      <c r="X240" s="14"/>
      <c r="Y240" s="36">
        <f>SUM(Y238:Y239)</f>
        <v>0.2104384</v>
      </c>
    </row>
    <row r="366" spans="12:12">
      <c r="L366" s="1"/>
    </row>
    <row r="419" spans="17:25">
      <c r="Q419" s="35"/>
      <c r="U419" s="8"/>
      <c r="V419" s="9"/>
      <c r="W419" s="10"/>
      <c r="Y419" s="1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E214-FA7B-4313-BD54-62660E024E45}">
  <sheetPr>
    <tabColor rgb="FF7030A0"/>
  </sheetPr>
  <dimension ref="A2:AM610"/>
  <sheetViews>
    <sheetView topLeftCell="A2" workbookViewId="0">
      <selection activeCell="D21" sqref="D21"/>
    </sheetView>
  </sheetViews>
  <sheetFormatPr defaultRowHeight="15"/>
  <cols>
    <col min="1" max="1" width="52" customWidth="1"/>
    <col min="2" max="2" width="9.42578125" customWidth="1"/>
    <col min="4" max="4" width="14" customWidth="1"/>
    <col min="6" max="6" width="9.85546875" bestFit="1" customWidth="1"/>
    <col min="7" max="7" width="10.42578125" customWidth="1"/>
    <col min="21" max="21" width="9.28515625" bestFit="1" customWidth="1"/>
    <col min="30" max="30" width="30.42578125" customWidth="1"/>
    <col min="33" max="33" width="9.28515625" bestFit="1" customWidth="1"/>
  </cols>
  <sheetData>
    <row r="2" spans="1:27">
      <c r="M2" s="25" t="s">
        <v>1453</v>
      </c>
      <c r="N2" s="25">
        <f>'Datos iniciales '!B13</f>
        <v>15</v>
      </c>
    </row>
    <row r="3" spans="1:27">
      <c r="B3" s="4" t="s">
        <v>1240</v>
      </c>
      <c r="C3" s="4" t="s">
        <v>127</v>
      </c>
      <c r="D3" s="4" t="s">
        <v>132</v>
      </c>
      <c r="E3" s="4" t="s">
        <v>133</v>
      </c>
      <c r="F3" s="4" t="s">
        <v>462</v>
      </c>
      <c r="G3" s="4" t="s">
        <v>463</v>
      </c>
      <c r="M3" s="25"/>
      <c r="N3" s="25"/>
    </row>
    <row r="4" spans="1:27">
      <c r="A4" s="28" t="s">
        <v>1454</v>
      </c>
      <c r="B4" s="28"/>
      <c r="M4" s="25" t="s">
        <v>1452</v>
      </c>
      <c r="N4" s="25">
        <f>G5/N2</f>
        <v>601.62699272668385</v>
      </c>
    </row>
    <row r="5" spans="1:27">
      <c r="A5" s="28"/>
      <c r="B5" s="2"/>
      <c r="F5" s="2"/>
      <c r="G5" s="12">
        <f>SUM(F6:F22)</f>
        <v>9024.4048909002577</v>
      </c>
      <c r="AA5" s="12"/>
    </row>
    <row r="6" spans="1:27">
      <c r="A6" s="28" t="s">
        <v>484</v>
      </c>
      <c r="D6" s="12"/>
      <c r="F6" s="12"/>
      <c r="R6" s="2" t="s">
        <v>286</v>
      </c>
      <c r="S6" s="2"/>
      <c r="T6" s="2" t="s">
        <v>1455</v>
      </c>
      <c r="U6" s="2"/>
    </row>
    <row r="7" spans="1:27">
      <c r="A7" t="s">
        <v>492</v>
      </c>
      <c r="B7">
        <v>1.9692822384428221E-2</v>
      </c>
      <c r="C7" t="s">
        <v>142</v>
      </c>
      <c r="D7" s="12">
        <f>B7*$N$2</f>
        <v>0.29539233576642332</v>
      </c>
      <c r="E7" s="12">
        <f>AA111</f>
        <v>238.34357440000002</v>
      </c>
      <c r="F7" s="12">
        <f t="shared" ref="F7:F13" si="0">D7*E7</f>
        <v>70.404865156934306</v>
      </c>
      <c r="R7" s="2" t="s">
        <v>287</v>
      </c>
      <c r="S7" s="2" t="s">
        <v>288</v>
      </c>
      <c r="T7" s="4" t="s">
        <v>289</v>
      </c>
      <c r="U7" s="5">
        <v>500</v>
      </c>
      <c r="V7" s="4" t="s">
        <v>290</v>
      </c>
      <c r="W7" s="5">
        <f>U7</f>
        <v>500</v>
      </c>
      <c r="X7" s="2" t="s">
        <v>291</v>
      </c>
      <c r="Z7" s="4" t="s">
        <v>142</v>
      </c>
      <c r="AA7" s="6">
        <f>AA13+AA18+AA23</f>
        <v>2.8992706400000006</v>
      </c>
    </row>
    <row r="8" spans="1:27">
      <c r="A8" t="s">
        <v>676</v>
      </c>
      <c r="B8">
        <v>0.23380474452554742</v>
      </c>
      <c r="C8" t="s">
        <v>142</v>
      </c>
      <c r="D8" s="12">
        <f>B8*$N$2</f>
        <v>3.5070711678832112</v>
      </c>
      <c r="E8" s="12">
        <f>AA133</f>
        <v>39.620881818181815</v>
      </c>
      <c r="F8" s="12">
        <f t="shared" si="0"/>
        <v>138.95325227065359</v>
      </c>
      <c r="R8" s="2" t="s">
        <v>292</v>
      </c>
      <c r="S8" s="2" t="s">
        <v>293</v>
      </c>
      <c r="W8" s="4" t="s">
        <v>127</v>
      </c>
      <c r="X8" s="4" t="s">
        <v>294</v>
      </c>
      <c r="Y8" s="4" t="s">
        <v>295</v>
      </c>
      <c r="Z8" s="4" t="s">
        <v>296</v>
      </c>
      <c r="AA8" s="4" t="s">
        <v>297</v>
      </c>
    </row>
    <row r="9" spans="1:27">
      <c r="A9" s="28" t="s">
        <v>1456</v>
      </c>
      <c r="D9" s="12"/>
      <c r="F9" s="12"/>
      <c r="S9" s="7" t="s">
        <v>298</v>
      </c>
    </row>
    <row r="10" spans="1:27">
      <c r="A10" s="28" t="s">
        <v>525</v>
      </c>
      <c r="D10" s="12"/>
      <c r="F10" s="12"/>
      <c r="S10" t="s">
        <v>1457</v>
      </c>
      <c r="W10" s="8" t="s">
        <v>300</v>
      </c>
      <c r="X10" s="9">
        <v>1</v>
      </c>
      <c r="Y10" s="10">
        <f>X10*8/$U$7</f>
        <v>1.6E-2</v>
      </c>
      <c r="Z10">
        <v>28.94</v>
      </c>
      <c r="AA10" s="12">
        <f>Y10*Z10</f>
        <v>0.46304000000000001</v>
      </c>
    </row>
    <row r="11" spans="1:27">
      <c r="A11" t="s">
        <v>527</v>
      </c>
      <c r="B11">
        <v>4.9270072992700737E-3</v>
      </c>
      <c r="C11" t="s">
        <v>212</v>
      </c>
      <c r="D11" s="12">
        <f>B11*$N$2</f>
        <v>7.3905109489051102E-2</v>
      </c>
      <c r="E11" s="12">
        <f>AA207</f>
        <v>424.92179999999996</v>
      </c>
      <c r="F11" s="12">
        <f t="shared" si="0"/>
        <v>31.403892153284673</v>
      </c>
      <c r="S11" t="s">
        <v>302</v>
      </c>
      <c r="W11" s="8" t="s">
        <v>300</v>
      </c>
      <c r="X11" s="9">
        <v>3</v>
      </c>
      <c r="Y11" s="10">
        <f>X11*8/$U$7</f>
        <v>4.8000000000000001E-2</v>
      </c>
      <c r="Z11">
        <v>20.51</v>
      </c>
      <c r="AA11" s="12">
        <f>Y11*Z11</f>
        <v>0.98448000000000013</v>
      </c>
    </row>
    <row r="12" spans="1:27">
      <c r="A12" t="s">
        <v>529</v>
      </c>
      <c r="B12">
        <v>3.0793795620437953E-2</v>
      </c>
      <c r="C12" t="s">
        <v>142</v>
      </c>
      <c r="D12" s="12">
        <f>B12*$N$2</f>
        <v>0.46190693430656932</v>
      </c>
      <c r="E12" s="12">
        <f>AA228</f>
        <v>42.644480000000001</v>
      </c>
      <c r="F12" s="12">
        <f t="shared" si="0"/>
        <v>19.697781021897811</v>
      </c>
      <c r="S12" t="s">
        <v>659</v>
      </c>
      <c r="W12" s="8" t="s">
        <v>300</v>
      </c>
      <c r="X12" s="9">
        <v>0.1</v>
      </c>
      <c r="Y12" s="10">
        <f>X12*8/$U$7</f>
        <v>1.6000000000000001E-3</v>
      </c>
      <c r="Z12">
        <v>34.729999999999997</v>
      </c>
      <c r="AA12" s="12">
        <f>Y12*Z12</f>
        <v>5.5567999999999999E-2</v>
      </c>
    </row>
    <row r="13" spans="1:27">
      <c r="A13" t="s">
        <v>531</v>
      </c>
      <c r="B13">
        <v>1.0839416058394162</v>
      </c>
      <c r="C13" t="s">
        <v>305</v>
      </c>
      <c r="D13" s="12">
        <f>B13*$N$2</f>
        <v>16.259124087591243</v>
      </c>
      <c r="E13" s="12">
        <f>AA244</f>
        <v>5.5639628445000007</v>
      </c>
      <c r="F13" s="12">
        <f t="shared" si="0"/>
        <v>90.465162307472653</v>
      </c>
      <c r="AA13" s="6">
        <f>SUM(AA10:AA12)</f>
        <v>1.5030880000000002</v>
      </c>
    </row>
    <row r="14" spans="1:27">
      <c r="A14" s="28" t="s">
        <v>576</v>
      </c>
      <c r="B14" s="28"/>
      <c r="D14" s="12"/>
      <c r="F14" s="12"/>
      <c r="S14" s="7" t="s">
        <v>662</v>
      </c>
    </row>
    <row r="15" spans="1:27" ht="15" customHeight="1">
      <c r="A15" s="21" t="s">
        <v>578</v>
      </c>
      <c r="B15" s="21">
        <v>5.8470194647201948E-2</v>
      </c>
      <c r="C15" t="s">
        <v>212</v>
      </c>
      <c r="D15" s="12">
        <f>B15*$N$2</f>
        <v>0.87705291970802923</v>
      </c>
      <c r="E15" s="12">
        <f>AA497</f>
        <v>471.73033999999996</v>
      </c>
      <c r="F15" s="12">
        <f>D15*E15</f>
        <v>413.73247201186132</v>
      </c>
      <c r="S15" t="s">
        <v>310</v>
      </c>
      <c r="W15" s="8" t="s">
        <v>305</v>
      </c>
      <c r="Y15" s="10">
        <v>5.0000000000000001E-3</v>
      </c>
      <c r="Z15">
        <v>5.51</v>
      </c>
      <c r="AA15" s="12">
        <f>Y15*Z15</f>
        <v>2.7549999999999998E-2</v>
      </c>
    </row>
    <row r="16" spans="1:27">
      <c r="A16" s="21" t="s">
        <v>580</v>
      </c>
      <c r="B16" s="21">
        <v>0.23380474452554742</v>
      </c>
      <c r="C16" t="s">
        <v>142</v>
      </c>
      <c r="D16" s="12">
        <f>B16*$N$2</f>
        <v>3.5070711678832112</v>
      </c>
      <c r="E16" s="12">
        <f>AA522</f>
        <v>67.948066666666662</v>
      </c>
      <c r="F16" s="12">
        <f>D16*E16</f>
        <v>238.29870552007293</v>
      </c>
      <c r="S16" t="s">
        <v>1458</v>
      </c>
      <c r="T16" s="64"/>
      <c r="U16" s="64"/>
      <c r="V16" s="64"/>
      <c r="W16" s="8" t="s">
        <v>316</v>
      </c>
      <c r="X16" s="64"/>
      <c r="Y16" s="10">
        <v>2.5000000000000001E-2</v>
      </c>
      <c r="Z16" s="12">
        <v>38.9</v>
      </c>
      <c r="AA16" s="12">
        <f>Y16*Z16</f>
        <v>0.97250000000000003</v>
      </c>
    </row>
    <row r="17" spans="1:39">
      <c r="A17" s="21" t="s">
        <v>717</v>
      </c>
      <c r="B17" s="21">
        <v>8.7677159367396591</v>
      </c>
      <c r="C17" t="s">
        <v>305</v>
      </c>
      <c r="D17" s="12">
        <f>B17*$N$2</f>
        <v>131.5157390510949</v>
      </c>
      <c r="E17" s="12">
        <f>AA539</f>
        <v>5.4833634845000008</v>
      </c>
      <c r="F17" s="12">
        <f>D17*E17</f>
        <v>721.14860114980456</v>
      </c>
      <c r="S17" t="s">
        <v>317</v>
      </c>
      <c r="W17" s="8" t="s">
        <v>314</v>
      </c>
      <c r="Y17" s="10">
        <v>0.02</v>
      </c>
      <c r="Z17" s="17">
        <v>5.8</v>
      </c>
      <c r="AA17" s="12">
        <f>Y17*Z17</f>
        <v>0.11599999999999999</v>
      </c>
    </row>
    <row r="18" spans="1:39">
      <c r="A18" s="28" t="s">
        <v>592</v>
      </c>
      <c r="D18" s="12"/>
      <c r="F18" s="12"/>
      <c r="AA18" s="6">
        <f>SUM(AA15:AA17)</f>
        <v>1.11605</v>
      </c>
    </row>
    <row r="19" spans="1:39">
      <c r="A19" t="s">
        <v>594</v>
      </c>
      <c r="B19">
        <v>0.25117244525547444</v>
      </c>
      <c r="C19" t="s">
        <v>212</v>
      </c>
      <c r="D19" s="12">
        <f>B19*$N$2</f>
        <v>3.7675866788321164</v>
      </c>
      <c r="E19" s="12">
        <f>AA555</f>
        <v>554.63709333333338</v>
      </c>
      <c r="F19" s="12">
        <f>D19*E19</f>
        <v>2089.6433244288319</v>
      </c>
      <c r="S19" s="7" t="s">
        <v>318</v>
      </c>
    </row>
    <row r="20" spans="1:39">
      <c r="A20" t="s">
        <v>596</v>
      </c>
      <c r="B20">
        <v>1.8715024330900241</v>
      </c>
      <c r="C20" t="s">
        <v>142</v>
      </c>
      <c r="D20" s="12">
        <f>B20*$N$2</f>
        <v>28.072536496350359</v>
      </c>
      <c r="E20" s="12">
        <f>AA579</f>
        <v>111.80536417910447</v>
      </c>
      <c r="F20" s="12">
        <f>D20*E20</f>
        <v>3138.6601664056534</v>
      </c>
      <c r="S20" t="s">
        <v>319</v>
      </c>
      <c r="W20" s="8" t="s">
        <v>320</v>
      </c>
      <c r="Y20" s="10">
        <v>3</v>
      </c>
      <c r="Z20" s="12">
        <f>AA13</f>
        <v>1.5030880000000002</v>
      </c>
      <c r="AA20" s="12">
        <f>Y20%*Z20</f>
        <v>4.5092640000000003E-2</v>
      </c>
    </row>
    <row r="21" spans="1:39">
      <c r="A21" t="s">
        <v>598</v>
      </c>
      <c r="B21">
        <v>25.117244525547445</v>
      </c>
      <c r="C21" t="s">
        <v>305</v>
      </c>
      <c r="D21" s="12">
        <f>B21*$N$2</f>
        <v>376.75866788321167</v>
      </c>
      <c r="E21" s="12">
        <f>AA596</f>
        <v>5.4995328445</v>
      </c>
      <c r="F21" s="12">
        <f>D21*E21</f>
        <v>2071.9966684737897</v>
      </c>
      <c r="S21" t="s">
        <v>1459</v>
      </c>
      <c r="W21" s="8" t="s">
        <v>347</v>
      </c>
      <c r="X21" s="9">
        <v>1</v>
      </c>
      <c r="Y21" s="10">
        <f>X21*8/$U$7</f>
        <v>1.6E-2</v>
      </c>
      <c r="Z21" s="12">
        <v>9.69</v>
      </c>
      <c r="AA21" s="12">
        <f>Y21*Z21</f>
        <v>0.15503999999999998</v>
      </c>
    </row>
    <row r="22" spans="1:39">
      <c r="A22" s="21"/>
      <c r="B22" s="21"/>
      <c r="D22" s="12"/>
      <c r="E22" s="12"/>
      <c r="F22" s="12"/>
      <c r="S22" t="s">
        <v>1460</v>
      </c>
      <c r="W22" s="8" t="s">
        <v>153</v>
      </c>
      <c r="Y22">
        <v>8.0000000000000002E-3</v>
      </c>
      <c r="Z22" s="10">
        <v>10</v>
      </c>
      <c r="AA22" s="12">
        <f>Y22*Z22</f>
        <v>0.08</v>
      </c>
    </row>
    <row r="23" spans="1:39">
      <c r="R23" s="14"/>
      <c r="S23" s="14"/>
      <c r="T23" s="14"/>
      <c r="U23" s="14"/>
      <c r="V23" s="14"/>
      <c r="W23" s="14"/>
      <c r="X23" s="14"/>
      <c r="Y23" s="14"/>
      <c r="Z23" s="15"/>
      <c r="AA23" s="16">
        <f>SUM(AA20:AA22)</f>
        <v>0.28013263999999999</v>
      </c>
    </row>
    <row r="24" spans="1:39">
      <c r="G24" s="12"/>
    </row>
    <row r="25" spans="1:39">
      <c r="R25" s="2" t="s">
        <v>286</v>
      </c>
      <c r="S25" s="2"/>
      <c r="T25" s="2" t="s">
        <v>467</v>
      </c>
      <c r="U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9">
      <c r="R26" s="2" t="s">
        <v>287</v>
      </c>
      <c r="S26" s="2" t="s">
        <v>425</v>
      </c>
      <c r="T26" s="4" t="s">
        <v>289</v>
      </c>
      <c r="U26" s="5">
        <v>250</v>
      </c>
      <c r="V26" s="4" t="s">
        <v>290</v>
      </c>
      <c r="W26" s="5">
        <f>U26</f>
        <v>250</v>
      </c>
      <c r="X26" s="2" t="s">
        <v>291</v>
      </c>
      <c r="Z26" s="4" t="s">
        <v>212</v>
      </c>
      <c r="AA26" s="6">
        <f>AA32+AA36</f>
        <v>8.4582044799999991</v>
      </c>
      <c r="AD26" s="2"/>
      <c r="AE26" s="2"/>
      <c r="AF26" s="4"/>
      <c r="AG26" s="5"/>
      <c r="AH26" s="4"/>
      <c r="AI26" s="5"/>
      <c r="AJ26" s="2"/>
      <c r="AL26" s="4"/>
      <c r="AM26" s="6"/>
    </row>
    <row r="27" spans="1:39">
      <c r="R27" s="2" t="s">
        <v>292</v>
      </c>
      <c r="S27" s="2" t="s">
        <v>293</v>
      </c>
      <c r="W27" s="4" t="s">
        <v>127</v>
      </c>
      <c r="X27" s="4" t="s">
        <v>294</v>
      </c>
      <c r="Y27" s="4" t="s">
        <v>295</v>
      </c>
      <c r="Z27" s="4" t="s">
        <v>296</v>
      </c>
      <c r="AA27" s="4" t="s">
        <v>297</v>
      </c>
      <c r="AD27" s="2"/>
      <c r="AE27" s="2"/>
      <c r="AI27" s="4"/>
      <c r="AJ27" s="4"/>
      <c r="AK27" s="4"/>
      <c r="AL27" s="4"/>
      <c r="AM27" s="4"/>
    </row>
    <row r="28" spans="1:39">
      <c r="S28" s="7" t="s">
        <v>298</v>
      </c>
      <c r="AE28" s="7"/>
    </row>
    <row r="29" spans="1:39">
      <c r="S29" t="s">
        <v>659</v>
      </c>
      <c r="W29" s="8" t="s">
        <v>300</v>
      </c>
      <c r="X29" s="9">
        <v>0.1</v>
      </c>
      <c r="Y29" s="10">
        <f>X29*8/$W$26</f>
        <v>3.2000000000000002E-3</v>
      </c>
      <c r="Z29">
        <v>34.729999999999997</v>
      </c>
      <c r="AA29" s="12">
        <f>Y29*Z29</f>
        <v>0.111136</v>
      </c>
      <c r="AI29" s="8"/>
      <c r="AJ29" s="9"/>
      <c r="AK29" s="10"/>
      <c r="AM29" s="12"/>
    </row>
    <row r="30" spans="1:39">
      <c r="S30" t="s">
        <v>299</v>
      </c>
      <c r="W30" s="8" t="s">
        <v>300</v>
      </c>
      <c r="X30" s="9">
        <v>2</v>
      </c>
      <c r="Y30" s="10">
        <f>X30*8/$W$26</f>
        <v>6.4000000000000001E-2</v>
      </c>
      <c r="Z30" s="12">
        <v>28.94</v>
      </c>
      <c r="AA30" s="12">
        <f>Y30*Z30</f>
        <v>1.85216</v>
      </c>
      <c r="AI30" s="8"/>
      <c r="AJ30" s="9"/>
      <c r="AK30" s="10"/>
      <c r="AM30" s="12"/>
    </row>
    <row r="31" spans="1:39">
      <c r="S31" t="s">
        <v>302</v>
      </c>
      <c r="W31" s="8" t="s">
        <v>300</v>
      </c>
      <c r="X31" s="9">
        <v>1</v>
      </c>
      <c r="Y31" s="10">
        <f>X31*8/$W$26</f>
        <v>3.2000000000000001E-2</v>
      </c>
      <c r="Z31">
        <v>20.51</v>
      </c>
      <c r="AA31" s="12">
        <f>Y31*Z31</f>
        <v>0.65632000000000001</v>
      </c>
      <c r="AM31" s="6"/>
    </row>
    <row r="32" spans="1:39">
      <c r="AA32" s="6">
        <f>SUM(AA29:AA31)</f>
        <v>2.6196159999999997</v>
      </c>
      <c r="AE32" s="7"/>
    </row>
    <row r="33" spans="6:39">
      <c r="S33" s="7" t="s">
        <v>318</v>
      </c>
      <c r="AI33" s="8"/>
      <c r="AK33" s="10"/>
      <c r="AL33" s="12"/>
      <c r="AM33" s="12"/>
    </row>
    <row r="34" spans="6:39">
      <c r="S34" t="s">
        <v>319</v>
      </c>
      <c r="W34" s="8" t="s">
        <v>320</v>
      </c>
      <c r="Y34" s="10">
        <v>3</v>
      </c>
      <c r="Z34" s="12">
        <f>AA32</f>
        <v>2.6196159999999997</v>
      </c>
      <c r="AA34" s="12">
        <f>Y34%*Z34</f>
        <v>7.8588479999999988E-2</v>
      </c>
    </row>
    <row r="35" spans="6:39">
      <c r="S35" t="s">
        <v>660</v>
      </c>
      <c r="W35" s="8" t="s">
        <v>347</v>
      </c>
      <c r="X35" s="9">
        <v>1</v>
      </c>
      <c r="Y35" s="10">
        <f>X35*8/$W$26</f>
        <v>3.2000000000000001E-2</v>
      </c>
      <c r="Z35">
        <v>180</v>
      </c>
      <c r="AA35" s="12">
        <f>Y35*Z35</f>
        <v>5.76</v>
      </c>
      <c r="AI35" s="8"/>
      <c r="AJ35" s="9"/>
      <c r="AK35" s="10"/>
      <c r="AM35" s="12"/>
    </row>
    <row r="36" spans="6:39">
      <c r="R36" s="14"/>
      <c r="S36" s="14"/>
      <c r="T36" s="14"/>
      <c r="U36" s="14"/>
      <c r="V36" s="14"/>
      <c r="W36" s="14"/>
      <c r="X36" s="14"/>
      <c r="Y36" s="14"/>
      <c r="Z36" s="14"/>
      <c r="AA36" s="16">
        <f>SUM(AA34:AA35)</f>
        <v>5.8385884799999994</v>
      </c>
      <c r="AM36" s="6"/>
    </row>
    <row r="37" spans="6:39">
      <c r="S37" s="7"/>
      <c r="W37" s="8"/>
      <c r="X37" s="9"/>
      <c r="Y37" s="10"/>
      <c r="AE37" s="7"/>
      <c r="AI37" s="8"/>
      <c r="AJ37" s="9"/>
      <c r="AK37" s="10"/>
    </row>
    <row r="38" spans="6:39">
      <c r="Z38" s="12"/>
      <c r="AA38" s="12"/>
    </row>
    <row r="39" spans="6:39">
      <c r="F39" s="12"/>
      <c r="Z39" s="2"/>
      <c r="AA39" s="6"/>
      <c r="AL39" s="2"/>
      <c r="AM39" s="6"/>
    </row>
    <row r="41" spans="6:39">
      <c r="R41" s="2" t="s">
        <v>286</v>
      </c>
      <c r="S41" s="2"/>
      <c r="T41" s="2" t="s">
        <v>469</v>
      </c>
      <c r="U41" s="2"/>
    </row>
    <row r="42" spans="6:39">
      <c r="R42" s="2" t="s">
        <v>287</v>
      </c>
      <c r="S42" s="2" t="s">
        <v>425</v>
      </c>
      <c r="T42" s="4" t="s">
        <v>289</v>
      </c>
      <c r="U42" s="5">
        <v>4</v>
      </c>
      <c r="V42" s="4" t="s">
        <v>290</v>
      </c>
      <c r="W42" s="5">
        <f>U42</f>
        <v>4</v>
      </c>
      <c r="X42" s="2" t="s">
        <v>291</v>
      </c>
      <c r="Z42" s="4" t="s">
        <v>212</v>
      </c>
      <c r="AA42" s="6">
        <f>AA47+AA50</f>
        <v>49.404980000000002</v>
      </c>
    </row>
    <row r="43" spans="6:39">
      <c r="R43" s="2" t="s">
        <v>292</v>
      </c>
      <c r="S43" s="2" t="s">
        <v>293</v>
      </c>
      <c r="W43" s="4" t="s">
        <v>127</v>
      </c>
      <c r="X43" s="4" t="s">
        <v>294</v>
      </c>
      <c r="Y43" s="4" t="s">
        <v>295</v>
      </c>
      <c r="Z43" s="4" t="s">
        <v>296</v>
      </c>
      <c r="AA43" s="4" t="s">
        <v>297</v>
      </c>
      <c r="AD43" s="2"/>
    </row>
    <row r="44" spans="6:39">
      <c r="S44" s="7" t="s">
        <v>298</v>
      </c>
      <c r="AD44" s="2"/>
    </row>
    <row r="45" spans="6:39">
      <c r="S45" t="s">
        <v>659</v>
      </c>
      <c r="W45" s="8" t="s">
        <v>300</v>
      </c>
      <c r="X45" s="9">
        <v>0.1</v>
      </c>
      <c r="Y45" s="10">
        <f>X45*8/$W$42</f>
        <v>0.2</v>
      </c>
      <c r="Z45">
        <v>34.729999999999997</v>
      </c>
      <c r="AA45" s="12">
        <f>Y45*Z45</f>
        <v>6.9459999999999997</v>
      </c>
      <c r="AD45" s="2"/>
    </row>
    <row r="46" spans="6:39">
      <c r="S46" t="s">
        <v>302</v>
      </c>
      <c r="W46" s="8" t="s">
        <v>300</v>
      </c>
      <c r="X46" s="9">
        <v>1</v>
      </c>
      <c r="Y46" s="10">
        <f>X46*8/$W$42</f>
        <v>2</v>
      </c>
      <c r="Z46">
        <v>20.51</v>
      </c>
      <c r="AA46" s="12">
        <f>Y46*Z46</f>
        <v>41.02</v>
      </c>
      <c r="AD46" s="2"/>
    </row>
    <row r="47" spans="6:39">
      <c r="W47" s="8"/>
      <c r="X47" s="9"/>
      <c r="Y47" s="10"/>
      <c r="AA47" s="6">
        <f>SUM(AA45:AA46)</f>
        <v>47.966000000000001</v>
      </c>
      <c r="AD47" s="2"/>
    </row>
    <row r="48" spans="6:39">
      <c r="S48" s="7" t="s">
        <v>318</v>
      </c>
      <c r="AD48" s="2"/>
    </row>
    <row r="49" spans="18:27">
      <c r="S49" t="s">
        <v>319</v>
      </c>
      <c r="W49" s="8" t="s">
        <v>320</v>
      </c>
      <c r="Y49" s="10">
        <v>3</v>
      </c>
      <c r="Z49" s="12">
        <f>AA47</f>
        <v>47.966000000000001</v>
      </c>
      <c r="AA49" s="12">
        <f>Y49%*Z49</f>
        <v>1.4389799999999999</v>
      </c>
    </row>
    <row r="50" spans="18:27">
      <c r="R50" s="14"/>
      <c r="S50" s="14"/>
      <c r="T50" s="14"/>
      <c r="U50" s="14"/>
      <c r="V50" s="14"/>
      <c r="W50" s="14"/>
      <c r="X50" s="14"/>
      <c r="Y50" s="14"/>
      <c r="Z50" s="15"/>
      <c r="AA50" s="16">
        <f>SUM(AA49)</f>
        <v>1.4389799999999999</v>
      </c>
    </row>
    <row r="52" spans="18:27">
      <c r="R52" s="2" t="s">
        <v>286</v>
      </c>
      <c r="S52" s="2"/>
      <c r="T52" s="2" t="s">
        <v>471</v>
      </c>
      <c r="U52" s="2"/>
    </row>
    <row r="53" spans="18:27">
      <c r="R53" s="2" t="s">
        <v>287</v>
      </c>
      <c r="S53" s="2" t="s">
        <v>425</v>
      </c>
      <c r="T53" s="4" t="s">
        <v>289</v>
      </c>
      <c r="U53" s="5">
        <v>30</v>
      </c>
      <c r="V53" s="4" t="s">
        <v>290</v>
      </c>
      <c r="W53" s="5">
        <f>U53</f>
        <v>30</v>
      </c>
      <c r="X53" s="2" t="s">
        <v>291</v>
      </c>
      <c r="Z53" s="4" t="s">
        <v>212</v>
      </c>
      <c r="AA53" s="6">
        <f>AA59+AA63+AA67</f>
        <v>66.234217333333333</v>
      </c>
    </row>
    <row r="54" spans="18:27">
      <c r="R54" s="2" t="s">
        <v>292</v>
      </c>
      <c r="S54" s="2" t="s">
        <v>293</v>
      </c>
      <c r="W54" s="4" t="s">
        <v>127</v>
      </c>
      <c r="X54" s="4" t="s">
        <v>294</v>
      </c>
      <c r="Y54" s="4" t="s">
        <v>295</v>
      </c>
      <c r="Z54" s="4" t="s">
        <v>296</v>
      </c>
      <c r="AA54" s="4" t="s">
        <v>297</v>
      </c>
    </row>
    <row r="55" spans="18:27">
      <c r="S55" s="7" t="s">
        <v>298</v>
      </c>
    </row>
    <row r="56" spans="18:27">
      <c r="S56" t="s">
        <v>659</v>
      </c>
      <c r="W56" s="8" t="s">
        <v>300</v>
      </c>
      <c r="X56" s="9">
        <v>0.1</v>
      </c>
      <c r="Y56" s="10">
        <f>X56*8/$W$53</f>
        <v>2.6666666666666668E-2</v>
      </c>
      <c r="Z56">
        <v>34.729999999999997</v>
      </c>
      <c r="AA56" s="12">
        <f>Y56*Z56</f>
        <v>0.92613333333333336</v>
      </c>
    </row>
    <row r="57" spans="18:27">
      <c r="S57" t="s">
        <v>302</v>
      </c>
      <c r="W57" s="8" t="s">
        <v>300</v>
      </c>
      <c r="X57" s="9">
        <v>1</v>
      </c>
      <c r="Y57" s="10">
        <f>X57*8/$W$53</f>
        <v>0.26666666666666666</v>
      </c>
      <c r="Z57">
        <v>20.51</v>
      </c>
      <c r="AA57" s="12">
        <f>Y57*Z57</f>
        <v>5.469333333333334</v>
      </c>
    </row>
    <row r="58" spans="18:27">
      <c r="S58" t="s">
        <v>661</v>
      </c>
      <c r="W58" s="8" t="s">
        <v>300</v>
      </c>
      <c r="X58" s="9">
        <v>1</v>
      </c>
      <c r="Y58" s="10">
        <f>X58*8/$W$53</f>
        <v>0.26666666666666666</v>
      </c>
      <c r="Z58">
        <v>29.94</v>
      </c>
      <c r="AA58" s="12">
        <f>Y58*Z58</f>
        <v>7.984</v>
      </c>
    </row>
    <row r="59" spans="18:27">
      <c r="W59" s="8"/>
      <c r="X59" s="9"/>
      <c r="Y59" s="10"/>
      <c r="AA59" s="6">
        <f>SUM(AA56:AA58)</f>
        <v>14.379466666666668</v>
      </c>
    </row>
    <row r="60" spans="18:27">
      <c r="S60" s="7" t="s">
        <v>662</v>
      </c>
      <c r="W60" s="8"/>
      <c r="X60" s="9"/>
      <c r="Y60" s="10"/>
      <c r="AA60" s="12"/>
    </row>
    <row r="61" spans="18:27">
      <c r="S61" t="s">
        <v>663</v>
      </c>
      <c r="W61" s="8" t="s">
        <v>212</v>
      </c>
      <c r="X61" s="9"/>
      <c r="Y61" s="10">
        <v>1.05</v>
      </c>
      <c r="Z61" s="50">
        <v>44.07</v>
      </c>
      <c r="AA61" s="12">
        <f>Y61*Z61</f>
        <v>46.273500000000006</v>
      </c>
    </row>
    <row r="62" spans="18:27">
      <c r="S62" t="s">
        <v>664</v>
      </c>
      <c r="W62" s="8" t="s">
        <v>212</v>
      </c>
      <c r="X62" s="9"/>
      <c r="Y62" s="10">
        <v>0.08</v>
      </c>
      <c r="Z62">
        <v>6.14</v>
      </c>
      <c r="AA62" s="12">
        <f>Y62*Z62</f>
        <v>0.49119999999999997</v>
      </c>
    </row>
    <row r="63" spans="18:27">
      <c r="W63" s="8"/>
      <c r="Y63" s="10"/>
      <c r="AA63" s="6">
        <f>SUM(AA61:AA62)</f>
        <v>46.764700000000005</v>
      </c>
    </row>
    <row r="64" spans="18:27">
      <c r="S64" s="7" t="s">
        <v>318</v>
      </c>
    </row>
    <row r="65" spans="18:27">
      <c r="S65" t="s">
        <v>319</v>
      </c>
      <c r="W65" s="8" t="s">
        <v>320</v>
      </c>
      <c r="Y65" s="10">
        <v>3</v>
      </c>
      <c r="Z65" s="12">
        <f>AA59</f>
        <v>14.379466666666668</v>
      </c>
      <c r="AA65" s="12">
        <f>Y65%*Z65</f>
        <v>0.43138399999999999</v>
      </c>
    </row>
    <row r="66" spans="18:27">
      <c r="S66" t="s">
        <v>665</v>
      </c>
      <c r="W66" s="8" t="s">
        <v>347</v>
      </c>
      <c r="X66" s="9">
        <v>1</v>
      </c>
      <c r="Y66" s="10">
        <f>X66*8/$W$53</f>
        <v>0.26666666666666666</v>
      </c>
      <c r="Z66">
        <v>17.47</v>
      </c>
      <c r="AA66" s="12">
        <f>Y66*Z66</f>
        <v>4.6586666666666661</v>
      </c>
    </row>
    <row r="67" spans="18:27">
      <c r="R67" s="14"/>
      <c r="S67" s="14"/>
      <c r="T67" s="14"/>
      <c r="U67" s="14"/>
      <c r="V67" s="14"/>
      <c r="W67" s="14"/>
      <c r="X67" s="14"/>
      <c r="Y67" s="14"/>
      <c r="Z67" s="15"/>
      <c r="AA67" s="16">
        <f>SUM(AA65:AA66)</f>
        <v>5.0900506666666665</v>
      </c>
    </row>
    <row r="69" spans="18:27">
      <c r="R69" s="2" t="s">
        <v>286</v>
      </c>
      <c r="S69" s="2"/>
      <c r="T69" s="2" t="s">
        <v>473</v>
      </c>
      <c r="U69" s="2"/>
    </row>
    <row r="70" spans="18:27">
      <c r="R70" s="2" t="s">
        <v>287</v>
      </c>
      <c r="S70" s="2" t="s">
        <v>425</v>
      </c>
      <c r="T70" s="4" t="s">
        <v>289</v>
      </c>
      <c r="U70" s="5">
        <v>40</v>
      </c>
      <c r="V70" s="4" t="s">
        <v>290</v>
      </c>
      <c r="W70" s="5">
        <f>U70</f>
        <v>40</v>
      </c>
      <c r="X70" s="2" t="s">
        <v>291</v>
      </c>
      <c r="Z70" s="4" t="s">
        <v>212</v>
      </c>
      <c r="AA70" s="6">
        <f>AA76+AA84</f>
        <v>19.299630000000001</v>
      </c>
    </row>
    <row r="71" spans="18:27">
      <c r="R71" s="2" t="s">
        <v>292</v>
      </c>
      <c r="S71" s="2" t="s">
        <v>293</v>
      </c>
      <c r="W71" s="4" t="s">
        <v>127</v>
      </c>
      <c r="X71" s="4" t="s">
        <v>294</v>
      </c>
      <c r="Y71" s="4" t="s">
        <v>295</v>
      </c>
      <c r="Z71" s="4" t="s">
        <v>296</v>
      </c>
      <c r="AA71" s="4" t="s">
        <v>297</v>
      </c>
    </row>
    <row r="72" spans="18:27">
      <c r="S72" s="7" t="s">
        <v>298</v>
      </c>
    </row>
    <row r="73" spans="18:27">
      <c r="S73" t="s">
        <v>659</v>
      </c>
      <c r="W73" s="8" t="s">
        <v>300</v>
      </c>
      <c r="X73" s="9">
        <v>0.1</v>
      </c>
      <c r="Y73" s="10">
        <f>X73*8/$W$70</f>
        <v>0.02</v>
      </c>
      <c r="Z73">
        <v>34.729999999999997</v>
      </c>
      <c r="AA73" s="12">
        <f>Y73*Z73</f>
        <v>0.6946</v>
      </c>
    </row>
    <row r="74" spans="18:27">
      <c r="S74" t="s">
        <v>302</v>
      </c>
      <c r="W74" s="8" t="s">
        <v>300</v>
      </c>
      <c r="X74" s="9">
        <v>2</v>
      </c>
      <c r="Y74" s="10">
        <f>X74*8/$W$70</f>
        <v>0.4</v>
      </c>
      <c r="Z74">
        <v>20.51</v>
      </c>
      <c r="AA74" s="12">
        <f>Y74*Z74</f>
        <v>8.2040000000000006</v>
      </c>
    </row>
    <row r="75" spans="18:27">
      <c r="S75" t="s">
        <v>661</v>
      </c>
      <c r="W75" s="8" t="s">
        <v>300</v>
      </c>
      <c r="X75" s="9">
        <v>1</v>
      </c>
      <c r="Y75" s="10">
        <f>X75*8/$W$70</f>
        <v>0.2</v>
      </c>
      <c r="Z75">
        <v>29.94</v>
      </c>
      <c r="AA75" s="12">
        <f>Y75*Z75</f>
        <v>5.9880000000000004</v>
      </c>
    </row>
    <row r="76" spans="18:27">
      <c r="AA76" s="6">
        <f>SUM(AA73:AA75)</f>
        <v>14.886600000000001</v>
      </c>
    </row>
    <row r="77" spans="18:27">
      <c r="S77" s="7" t="s">
        <v>662</v>
      </c>
      <c r="W77" s="8"/>
      <c r="X77" s="9"/>
      <c r="Y77" s="10"/>
      <c r="AA77" s="12"/>
    </row>
    <row r="78" spans="18:27">
      <c r="S78" t="s">
        <v>664</v>
      </c>
      <c r="W78" s="8" t="s">
        <v>212</v>
      </c>
      <c r="X78" s="9"/>
      <c r="Y78" s="10">
        <v>0.08</v>
      </c>
      <c r="Z78">
        <v>6.14</v>
      </c>
      <c r="AA78" s="12">
        <f>Y78*Z78</f>
        <v>0.49119999999999997</v>
      </c>
    </row>
    <row r="79" spans="18:27">
      <c r="W79" s="8"/>
      <c r="Y79" s="10"/>
      <c r="AA79" s="6">
        <f>SUM(AA78:AA78)</f>
        <v>0.49119999999999997</v>
      </c>
    </row>
    <row r="80" spans="18:27">
      <c r="S80" s="7" t="s">
        <v>318</v>
      </c>
    </row>
    <row r="81" spans="18:27">
      <c r="S81" t="s">
        <v>319</v>
      </c>
      <c r="W81" s="8" t="s">
        <v>320</v>
      </c>
      <c r="Y81" s="10">
        <v>5</v>
      </c>
      <c r="Z81" s="12">
        <f>AA76</f>
        <v>14.886600000000001</v>
      </c>
      <c r="AA81" s="12">
        <f>Y81%*Z81</f>
        <v>0.74433000000000016</v>
      </c>
    </row>
    <row r="82" spans="18:27">
      <c r="S82" t="s">
        <v>665</v>
      </c>
      <c r="W82" s="8" t="s">
        <v>347</v>
      </c>
      <c r="X82" s="9">
        <v>1</v>
      </c>
      <c r="Y82" s="10">
        <f>X82*8/$W$70</f>
        <v>0.2</v>
      </c>
      <c r="Z82">
        <v>17.47</v>
      </c>
      <c r="AA82" s="12">
        <f>Y82*Z82</f>
        <v>3.4939999999999998</v>
      </c>
    </row>
    <row r="83" spans="18:27">
      <c r="S83" t="s">
        <v>666</v>
      </c>
      <c r="W83" s="8" t="s">
        <v>347</v>
      </c>
      <c r="X83" s="9">
        <v>0.05</v>
      </c>
      <c r="Y83" s="10">
        <f>X83*8/$W$70</f>
        <v>0.01</v>
      </c>
      <c r="Z83">
        <v>17.47</v>
      </c>
      <c r="AA83" s="12">
        <f>Y83*Z83</f>
        <v>0.17469999999999999</v>
      </c>
    </row>
    <row r="84" spans="18:27">
      <c r="R84" s="14"/>
      <c r="S84" s="14"/>
      <c r="T84" s="14"/>
      <c r="U84" s="14"/>
      <c r="V84" s="14"/>
      <c r="W84" s="14"/>
      <c r="X84" s="14"/>
      <c r="Y84" s="14"/>
      <c r="Z84" s="15"/>
      <c r="AA84" s="16">
        <f>SUM(AA81:AA83)</f>
        <v>4.4130299999999991</v>
      </c>
    </row>
    <row r="86" spans="18:27">
      <c r="R86" s="2" t="s">
        <v>286</v>
      </c>
      <c r="S86" s="2"/>
      <c r="T86" s="2" t="s">
        <v>477</v>
      </c>
      <c r="U86" s="2"/>
    </row>
    <row r="87" spans="18:27">
      <c r="R87" s="2" t="s">
        <v>287</v>
      </c>
      <c r="S87" s="2" t="s">
        <v>323</v>
      </c>
      <c r="T87" s="4" t="s">
        <v>289</v>
      </c>
      <c r="U87" s="5">
        <v>80</v>
      </c>
      <c r="V87" s="4" t="s">
        <v>290</v>
      </c>
      <c r="W87" s="5">
        <f>U87</f>
        <v>80</v>
      </c>
      <c r="X87" s="2" t="s">
        <v>291</v>
      </c>
      <c r="Z87" s="4" t="s">
        <v>153</v>
      </c>
      <c r="AA87" s="6">
        <f>AA91+AA95</f>
        <v>12.11253</v>
      </c>
    </row>
    <row r="88" spans="18:27">
      <c r="R88" s="2" t="s">
        <v>292</v>
      </c>
      <c r="S88" s="2" t="s">
        <v>293</v>
      </c>
      <c r="W88" s="4" t="s">
        <v>127</v>
      </c>
      <c r="X88" s="4" t="s">
        <v>294</v>
      </c>
      <c r="Y88" s="4" t="s">
        <v>295</v>
      </c>
      <c r="Z88" s="4" t="s">
        <v>296</v>
      </c>
      <c r="AA88" s="4" t="s">
        <v>297</v>
      </c>
    </row>
    <row r="89" spans="18:27">
      <c r="S89" s="7" t="s">
        <v>298</v>
      </c>
    </row>
    <row r="90" spans="18:27">
      <c r="S90" t="s">
        <v>302</v>
      </c>
      <c r="W90" s="8" t="s">
        <v>300</v>
      </c>
      <c r="X90" s="9">
        <v>1</v>
      </c>
      <c r="Y90" s="10">
        <f>X90*8/$U$87</f>
        <v>0.1</v>
      </c>
      <c r="Z90">
        <v>20.51</v>
      </c>
      <c r="AA90" s="12">
        <f>Y90*Z90</f>
        <v>2.0510000000000002</v>
      </c>
    </row>
    <row r="91" spans="18:27">
      <c r="W91" s="8"/>
      <c r="X91" s="9"/>
      <c r="Y91" s="10"/>
      <c r="AA91" s="6">
        <f>SUM(AA90:AA90)</f>
        <v>2.0510000000000002</v>
      </c>
    </row>
    <row r="92" spans="18:27">
      <c r="S92" s="7" t="s">
        <v>318</v>
      </c>
    </row>
    <row r="93" spans="18:27">
      <c r="S93" t="s">
        <v>319</v>
      </c>
      <c r="W93" s="8" t="s">
        <v>320</v>
      </c>
      <c r="Y93" s="10">
        <v>3</v>
      </c>
      <c r="Z93" s="12">
        <f>AA91</f>
        <v>2.0510000000000002</v>
      </c>
      <c r="AA93" s="12">
        <f>Y93%*Z93</f>
        <v>6.1530000000000001E-2</v>
      </c>
    </row>
    <row r="94" spans="18:27">
      <c r="S94" t="s">
        <v>669</v>
      </c>
      <c r="W94" s="8" t="s">
        <v>347</v>
      </c>
      <c r="X94" s="9">
        <v>1</v>
      </c>
      <c r="Y94" s="10">
        <f>X94*8/$U$87</f>
        <v>0.1</v>
      </c>
      <c r="Z94">
        <v>100</v>
      </c>
      <c r="AA94" s="12">
        <f>Y94*Z94</f>
        <v>10</v>
      </c>
    </row>
    <row r="95" spans="18:27">
      <c r="R95" s="14"/>
      <c r="S95" s="14"/>
      <c r="T95" s="14"/>
      <c r="U95" s="14"/>
      <c r="V95" s="14"/>
      <c r="W95" s="14"/>
      <c r="X95" s="14"/>
      <c r="Y95" s="14"/>
      <c r="Z95" s="15"/>
      <c r="AA95" s="16">
        <f>SUM(AA93:AA94)</f>
        <v>10.061529999999999</v>
      </c>
    </row>
    <row r="97" spans="18:38">
      <c r="R97" s="2" t="s">
        <v>286</v>
      </c>
      <c r="S97" s="2"/>
      <c r="T97" s="2" t="s">
        <v>479</v>
      </c>
      <c r="U97" s="2"/>
      <c r="AC97" s="2"/>
      <c r="AD97" s="2"/>
      <c r="AE97" s="2"/>
      <c r="AF97" s="2"/>
    </row>
    <row r="98" spans="18:38">
      <c r="R98" s="2" t="s">
        <v>287</v>
      </c>
      <c r="S98" s="2" t="s">
        <v>425</v>
      </c>
      <c r="T98" s="4" t="s">
        <v>289</v>
      </c>
      <c r="U98" s="5">
        <v>187.5</v>
      </c>
      <c r="V98" s="4" t="s">
        <v>290</v>
      </c>
      <c r="W98" s="5">
        <f>U98</f>
        <v>187.5</v>
      </c>
      <c r="X98" s="2" t="s">
        <v>291</v>
      </c>
      <c r="Z98" s="4" t="s">
        <v>212</v>
      </c>
      <c r="AA98" s="6">
        <f>AA103+AA108</f>
        <v>22.910007466666666</v>
      </c>
      <c r="AC98" s="2"/>
      <c r="AD98" s="2"/>
      <c r="AE98" s="4"/>
      <c r="AF98" s="5"/>
      <c r="AG98" s="4"/>
      <c r="AH98" s="5"/>
      <c r="AI98" s="2"/>
      <c r="AK98" s="4"/>
      <c r="AL98" s="6"/>
    </row>
    <row r="99" spans="18:38">
      <c r="R99" s="2" t="s">
        <v>292</v>
      </c>
      <c r="S99" s="2" t="s">
        <v>293</v>
      </c>
      <c r="W99" s="4" t="s">
        <v>127</v>
      </c>
      <c r="X99" s="4" t="s">
        <v>294</v>
      </c>
      <c r="Y99" s="4" t="s">
        <v>295</v>
      </c>
      <c r="Z99" s="4" t="s">
        <v>296</v>
      </c>
      <c r="AA99" s="4" t="s">
        <v>297</v>
      </c>
      <c r="AC99" s="2"/>
      <c r="AD99" s="2"/>
      <c r="AH99" s="4"/>
      <c r="AI99" s="4"/>
      <c r="AJ99" s="4"/>
      <c r="AK99" s="4"/>
      <c r="AL99" s="4"/>
    </row>
    <row r="100" spans="18:38">
      <c r="S100" s="7" t="s">
        <v>298</v>
      </c>
      <c r="AD100" s="7"/>
    </row>
    <row r="101" spans="18:38">
      <c r="S101" t="s">
        <v>301</v>
      </c>
      <c r="W101" s="8" t="s">
        <v>300</v>
      </c>
      <c r="X101" s="9">
        <v>1</v>
      </c>
      <c r="Y101" s="10">
        <f>X101*8/$U$98</f>
        <v>4.2666666666666665E-2</v>
      </c>
      <c r="Z101">
        <v>23.6</v>
      </c>
      <c r="AA101" s="12">
        <f>Y101*Z101</f>
        <v>1.0069333333333335</v>
      </c>
      <c r="AH101" s="8"/>
      <c r="AI101" s="9"/>
      <c r="AJ101" s="10"/>
      <c r="AK101" s="12"/>
      <c r="AL101" s="12"/>
    </row>
    <row r="102" spans="18:38">
      <c r="S102" t="s">
        <v>302</v>
      </c>
      <c r="W102" s="8" t="s">
        <v>300</v>
      </c>
      <c r="X102" s="9">
        <v>1</v>
      </c>
      <c r="Y102" s="10">
        <f>X102*8/$U$98</f>
        <v>4.2666666666666665E-2</v>
      </c>
      <c r="Z102">
        <v>20.51</v>
      </c>
      <c r="AA102" s="12">
        <f>Y102*Z102</f>
        <v>0.87509333333333339</v>
      </c>
      <c r="AH102" s="8"/>
      <c r="AI102" s="9"/>
      <c r="AJ102" s="10"/>
      <c r="AL102" s="12"/>
    </row>
    <row r="103" spans="18:38">
      <c r="W103" s="8"/>
      <c r="X103" s="9"/>
      <c r="Y103" s="10"/>
      <c r="AA103" s="6">
        <f>SUM(AA101:AA102)</f>
        <v>1.882026666666667</v>
      </c>
      <c r="AH103" s="8"/>
      <c r="AI103" s="9"/>
      <c r="AJ103" s="10"/>
      <c r="AL103" s="6"/>
    </row>
    <row r="104" spans="18:38">
      <c r="S104" s="7" t="s">
        <v>318</v>
      </c>
      <c r="AD104" s="7"/>
    </row>
    <row r="105" spans="18:38">
      <c r="S105" t="s">
        <v>319</v>
      </c>
      <c r="W105" s="8" t="s">
        <v>320</v>
      </c>
      <c r="Y105" s="10">
        <v>3</v>
      </c>
      <c r="Z105" s="12">
        <f>AA103</f>
        <v>1.882026666666667</v>
      </c>
      <c r="AA105" s="12">
        <f>Y105%*Z105</f>
        <v>5.6460800000000005E-2</v>
      </c>
      <c r="AH105" s="8"/>
      <c r="AJ105" s="10"/>
      <c r="AK105" s="12"/>
      <c r="AL105" s="12"/>
    </row>
    <row r="106" spans="18:38">
      <c r="S106" t="s">
        <v>670</v>
      </c>
      <c r="W106" s="8" t="s">
        <v>347</v>
      </c>
      <c r="X106" s="9">
        <v>1</v>
      </c>
      <c r="Y106" s="10">
        <f>X106*8/$U$98</f>
        <v>4.2666666666666665E-2</v>
      </c>
      <c r="Z106" s="50">
        <v>118.64</v>
      </c>
      <c r="AA106" s="12">
        <f>Y106*Z106</f>
        <v>5.0619733333333334</v>
      </c>
      <c r="AH106" s="8"/>
      <c r="AI106" s="9"/>
      <c r="AJ106" s="10"/>
      <c r="AK106" s="12"/>
      <c r="AL106" s="12"/>
    </row>
    <row r="107" spans="18:38">
      <c r="S107" t="s">
        <v>671</v>
      </c>
      <c r="W107" s="8" t="s">
        <v>347</v>
      </c>
      <c r="X107" s="9">
        <v>2</v>
      </c>
      <c r="Y107" s="10">
        <f>X107*8/$U$98</f>
        <v>8.533333333333333E-2</v>
      </c>
      <c r="Z107" s="50">
        <v>186.44</v>
      </c>
      <c r="AA107" s="12">
        <f>Y107*Z107</f>
        <v>15.909546666666666</v>
      </c>
      <c r="AH107" s="8"/>
      <c r="AI107" s="9"/>
      <c r="AJ107" s="10"/>
      <c r="AK107" s="12"/>
      <c r="AL107" s="12"/>
    </row>
    <row r="108" spans="18:38">
      <c r="R108" s="14"/>
      <c r="S108" s="14"/>
      <c r="T108" s="14"/>
      <c r="U108" s="14"/>
      <c r="V108" s="14"/>
      <c r="W108" s="14"/>
      <c r="X108" s="14"/>
      <c r="Y108" s="14"/>
      <c r="Z108" s="15"/>
      <c r="AA108" s="16">
        <f>SUM(AA105:AA107)</f>
        <v>21.027980799999998</v>
      </c>
      <c r="AD108" s="10"/>
      <c r="AK108" s="2"/>
      <c r="AL108" s="6"/>
    </row>
    <row r="110" spans="18:38">
      <c r="R110" s="31" t="s">
        <v>286</v>
      </c>
      <c r="S110" s="31"/>
      <c r="T110" s="31" t="s">
        <v>492</v>
      </c>
      <c r="U110" s="31"/>
    </row>
    <row r="111" spans="18:38">
      <c r="R111" s="31" t="s">
        <v>287</v>
      </c>
      <c r="S111" s="31" t="s">
        <v>288</v>
      </c>
      <c r="T111" s="32" t="s">
        <v>289</v>
      </c>
      <c r="U111" s="33">
        <v>50</v>
      </c>
      <c r="V111" s="32" t="s">
        <v>290</v>
      </c>
      <c r="W111" s="33">
        <f>U111</f>
        <v>50</v>
      </c>
      <c r="X111" s="31" t="s">
        <v>291</v>
      </c>
      <c r="Z111" s="32" t="s">
        <v>142</v>
      </c>
      <c r="AA111" s="34">
        <f>AA119+AA126+AA130</f>
        <v>238.34357440000002</v>
      </c>
    </row>
    <row r="112" spans="18:38">
      <c r="R112" s="31" t="s">
        <v>292</v>
      </c>
      <c r="S112" s="31" t="s">
        <v>293</v>
      </c>
      <c r="W112" s="32" t="s">
        <v>127</v>
      </c>
      <c r="X112" s="32" t="s">
        <v>294</v>
      </c>
      <c r="Y112" s="32" t="s">
        <v>295</v>
      </c>
      <c r="Z112" s="32" t="s">
        <v>296</v>
      </c>
      <c r="AA112" s="32" t="s">
        <v>297</v>
      </c>
    </row>
    <row r="113" spans="19:27">
      <c r="S113" s="35" t="s">
        <v>298</v>
      </c>
    </row>
    <row r="114" spans="19:27">
      <c r="S114" t="s">
        <v>659</v>
      </c>
      <c r="W114" s="8" t="s">
        <v>300</v>
      </c>
      <c r="X114" s="9">
        <v>0.1</v>
      </c>
      <c r="Y114" s="10">
        <f>X114*8/$U$111</f>
        <v>1.6E-2</v>
      </c>
      <c r="Z114">
        <v>34.729999999999997</v>
      </c>
      <c r="AA114" s="12">
        <f>Y114*Z114</f>
        <v>0.55567999999999995</v>
      </c>
    </row>
    <row r="115" spans="19:27">
      <c r="S115" t="s">
        <v>299</v>
      </c>
      <c r="W115" s="8" t="s">
        <v>300</v>
      </c>
      <c r="X115" s="9">
        <v>1</v>
      </c>
      <c r="Y115" s="10">
        <f>X115*8/$U$111</f>
        <v>0.16</v>
      </c>
      <c r="Z115" s="12">
        <v>28.94</v>
      </c>
      <c r="AA115" s="12">
        <f>Y115*Z115</f>
        <v>4.6304000000000007</v>
      </c>
    </row>
    <row r="116" spans="19:27">
      <c r="S116" t="s">
        <v>301</v>
      </c>
      <c r="W116" s="8" t="s">
        <v>300</v>
      </c>
      <c r="X116" s="9">
        <v>2</v>
      </c>
      <c r="Y116" s="10">
        <f>X116*8/$U$111</f>
        <v>0.32</v>
      </c>
      <c r="Z116" s="12">
        <v>23.6</v>
      </c>
      <c r="AA116" s="12">
        <f>Y116*Z116</f>
        <v>7.5520000000000005</v>
      </c>
    </row>
    <row r="117" spans="19:27">
      <c r="S117" t="s">
        <v>302</v>
      </c>
      <c r="W117" s="8" t="s">
        <v>300</v>
      </c>
      <c r="X117" s="9">
        <v>5</v>
      </c>
      <c r="Y117" s="10">
        <f>X117*8/$U$111</f>
        <v>0.8</v>
      </c>
      <c r="Z117" s="12">
        <v>21.36</v>
      </c>
      <c r="AA117" s="12">
        <f>Y117*Z117</f>
        <v>17.088000000000001</v>
      </c>
    </row>
    <row r="118" spans="19:27">
      <c r="S118" t="s">
        <v>661</v>
      </c>
      <c r="W118" s="8" t="s">
        <v>300</v>
      </c>
      <c r="X118" s="9">
        <v>1</v>
      </c>
      <c r="Y118" s="10">
        <f>X118*8/$U$111</f>
        <v>0.16</v>
      </c>
      <c r="Z118">
        <v>29.94</v>
      </c>
      <c r="AA118" s="12">
        <f>Y118*Z118</f>
        <v>4.7904</v>
      </c>
    </row>
    <row r="119" spans="19:27">
      <c r="W119" s="8"/>
      <c r="X119" s="9"/>
      <c r="Y119" s="10"/>
      <c r="AA119" s="34">
        <f>SUM(AA114:AA118)</f>
        <v>34.616480000000003</v>
      </c>
    </row>
    <row r="120" spans="19:27">
      <c r="S120" s="35" t="s">
        <v>662</v>
      </c>
      <c r="W120" s="8"/>
      <c r="X120" s="9"/>
      <c r="Y120" s="10"/>
      <c r="AA120" s="12"/>
    </row>
    <row r="121" spans="19:27">
      <c r="S121" t="s">
        <v>315</v>
      </c>
      <c r="W121" s="8" t="s">
        <v>316</v>
      </c>
      <c r="Y121" s="10">
        <v>3.8</v>
      </c>
      <c r="Z121" s="12">
        <v>24.52</v>
      </c>
      <c r="AA121" s="12">
        <f>Y121*Z121</f>
        <v>93.175999999999988</v>
      </c>
    </row>
    <row r="122" spans="19:27">
      <c r="S122" t="s">
        <v>664</v>
      </c>
      <c r="W122" s="8" t="s">
        <v>212</v>
      </c>
      <c r="Y122" s="10">
        <v>0.08</v>
      </c>
      <c r="Z122">
        <v>6.14</v>
      </c>
      <c r="AA122" s="12">
        <f>Y122*Z122</f>
        <v>0.49119999999999997</v>
      </c>
    </row>
    <row r="123" spans="19:27">
      <c r="S123" t="s">
        <v>673</v>
      </c>
      <c r="W123" s="8" t="s">
        <v>447</v>
      </c>
      <c r="Y123" s="10">
        <v>0.5</v>
      </c>
      <c r="Z123">
        <v>13.93</v>
      </c>
      <c r="AA123" s="12">
        <f>Y123*Z123</f>
        <v>6.9649999999999999</v>
      </c>
    </row>
    <row r="124" spans="19:27">
      <c r="S124" t="s">
        <v>321</v>
      </c>
      <c r="W124" s="8" t="s">
        <v>212</v>
      </c>
      <c r="Y124" s="10">
        <v>0.93</v>
      </c>
      <c r="Z124" s="17">
        <v>70.92</v>
      </c>
      <c r="AA124" s="12">
        <f>Y124*Z124</f>
        <v>65.955600000000004</v>
      </c>
    </row>
    <row r="125" spans="19:27">
      <c r="S125" t="s">
        <v>674</v>
      </c>
      <c r="W125" s="8" t="s">
        <v>212</v>
      </c>
      <c r="Y125" s="10">
        <v>0.4</v>
      </c>
      <c r="Z125" s="17">
        <v>80</v>
      </c>
      <c r="AA125" s="12">
        <f>Y125*Z125</f>
        <v>32</v>
      </c>
    </row>
    <row r="126" spans="19:27">
      <c r="W126" s="8"/>
      <c r="Y126" s="10"/>
      <c r="Z126" s="12"/>
      <c r="AA126" s="34">
        <f>SUM(AA121:AA125)</f>
        <v>198.58780000000002</v>
      </c>
    </row>
    <row r="127" spans="19:27">
      <c r="S127" s="35" t="s">
        <v>318</v>
      </c>
    </row>
    <row r="128" spans="19:27">
      <c r="S128" t="s">
        <v>319</v>
      </c>
      <c r="W128" s="8" t="s">
        <v>320</v>
      </c>
      <c r="Y128" s="10">
        <v>3</v>
      </c>
      <c r="Z128" s="12">
        <f>AA119</f>
        <v>34.616480000000003</v>
      </c>
      <c r="AA128" s="12">
        <f>Y128%*Z128</f>
        <v>1.0384944</v>
      </c>
    </row>
    <row r="129" spans="18:27">
      <c r="S129" t="s">
        <v>675</v>
      </c>
      <c r="W129" s="8" t="s">
        <v>347</v>
      </c>
      <c r="X129" s="9">
        <v>1</v>
      </c>
      <c r="Y129" s="10">
        <f>X129*8/$U$111</f>
        <v>0.16</v>
      </c>
      <c r="Z129" s="12">
        <v>25.63</v>
      </c>
      <c r="AA129" s="12">
        <f>Y129*Z129</f>
        <v>4.1007999999999996</v>
      </c>
    </row>
    <row r="130" spans="18:27">
      <c r="R130" s="14"/>
      <c r="S130" s="14"/>
      <c r="T130" s="14"/>
      <c r="U130" s="14"/>
      <c r="V130" s="14"/>
      <c r="W130" s="14"/>
      <c r="X130" s="14"/>
      <c r="Y130" s="14"/>
      <c r="Z130" s="14"/>
      <c r="AA130" s="36">
        <f>SUM(AA128:AA129)</f>
        <v>5.1392943999999998</v>
      </c>
    </row>
    <row r="132" spans="18:27">
      <c r="R132" s="31" t="s">
        <v>286</v>
      </c>
      <c r="S132" s="31"/>
      <c r="T132" s="31" t="s">
        <v>676</v>
      </c>
      <c r="U132" s="31"/>
    </row>
    <row r="133" spans="18:27">
      <c r="R133" s="31" t="s">
        <v>287</v>
      </c>
      <c r="S133" s="31" t="s">
        <v>288</v>
      </c>
      <c r="T133" s="32" t="s">
        <v>289</v>
      </c>
      <c r="U133" s="33">
        <v>110</v>
      </c>
      <c r="V133" s="32" t="s">
        <v>290</v>
      </c>
      <c r="W133" s="33">
        <f>U133</f>
        <v>110</v>
      </c>
      <c r="X133" s="31" t="s">
        <v>291</v>
      </c>
      <c r="Z133" s="32" t="s">
        <v>142</v>
      </c>
      <c r="AA133" s="34">
        <f>AA139+AA145+AA149</f>
        <v>39.620881818181815</v>
      </c>
    </row>
    <row r="134" spans="18:27">
      <c r="R134" s="31" t="s">
        <v>292</v>
      </c>
      <c r="S134" s="31" t="s">
        <v>293</v>
      </c>
      <c r="W134" s="32" t="s">
        <v>127</v>
      </c>
      <c r="X134" s="32" t="s">
        <v>294</v>
      </c>
      <c r="Y134" s="32" t="s">
        <v>295</v>
      </c>
      <c r="Z134" s="32" t="s">
        <v>296</v>
      </c>
      <c r="AA134" s="32" t="s">
        <v>297</v>
      </c>
    </row>
    <row r="135" spans="18:27">
      <c r="S135" s="35" t="s">
        <v>298</v>
      </c>
    </row>
    <row r="136" spans="18:27">
      <c r="S136" t="s">
        <v>299</v>
      </c>
      <c r="W136" s="8" t="s">
        <v>300</v>
      </c>
      <c r="X136" s="9">
        <v>2</v>
      </c>
      <c r="Y136" s="10">
        <f>X136*8/$U$133</f>
        <v>0.14545454545454545</v>
      </c>
      <c r="Z136" s="12">
        <v>28.94</v>
      </c>
      <c r="AA136" s="12">
        <f>Y136*Z136</f>
        <v>4.2094545454545456</v>
      </c>
    </row>
    <row r="137" spans="18:27">
      <c r="S137" t="s">
        <v>301</v>
      </c>
      <c r="W137" s="8" t="s">
        <v>300</v>
      </c>
      <c r="X137" s="9">
        <v>1</v>
      </c>
      <c r="Y137" s="10">
        <f>X137*8/$U$133</f>
        <v>7.2727272727272724E-2</v>
      </c>
      <c r="Z137" s="12">
        <v>23.6</v>
      </c>
      <c r="AA137" s="12">
        <f>Y137*Z137</f>
        <v>1.7163636363636363</v>
      </c>
    </row>
    <row r="138" spans="18:27">
      <c r="S138" t="s">
        <v>302</v>
      </c>
      <c r="W138" s="8" t="s">
        <v>300</v>
      </c>
      <c r="X138" s="9">
        <v>6</v>
      </c>
      <c r="Y138" s="10">
        <f>X138*8/$U$133</f>
        <v>0.43636363636363634</v>
      </c>
      <c r="Z138" s="12">
        <v>21.36</v>
      </c>
      <c r="AA138" s="12">
        <f>Y138*Z138</f>
        <v>9.3207272727272716</v>
      </c>
    </row>
    <row r="139" spans="18:27">
      <c r="W139" s="8"/>
      <c r="X139" s="9"/>
      <c r="Y139" s="10"/>
      <c r="AA139" s="34">
        <f>SUM(AA136:AA138)</f>
        <v>15.246545454545453</v>
      </c>
    </row>
    <row r="140" spans="18:27">
      <c r="S140" s="35" t="s">
        <v>662</v>
      </c>
      <c r="W140" s="8"/>
      <c r="X140" s="9"/>
      <c r="Y140" s="10"/>
      <c r="AA140" s="12"/>
    </row>
    <row r="141" spans="18:27">
      <c r="S141" t="s">
        <v>315</v>
      </c>
      <c r="W141" s="8" t="s">
        <v>316</v>
      </c>
      <c r="Y141" s="10">
        <v>0.42</v>
      </c>
      <c r="Z141" s="12">
        <v>24.52</v>
      </c>
      <c r="AA141" s="12">
        <f>Y141*Z141</f>
        <v>10.298399999999999</v>
      </c>
    </row>
    <row r="142" spans="18:27">
      <c r="S142" t="s">
        <v>664</v>
      </c>
      <c r="W142" s="8" t="s">
        <v>212</v>
      </c>
      <c r="Y142" s="10">
        <v>2.5000000000000001E-2</v>
      </c>
      <c r="Z142">
        <v>6.14</v>
      </c>
      <c r="AA142" s="12">
        <f>Y142*Z142</f>
        <v>0.1535</v>
      </c>
    </row>
    <row r="143" spans="18:27">
      <c r="S143" t="s">
        <v>321</v>
      </c>
      <c r="W143" s="8" t="s">
        <v>212</v>
      </c>
      <c r="Y143" s="10">
        <v>0.16200000000000001</v>
      </c>
      <c r="Z143" s="17">
        <v>70.92</v>
      </c>
      <c r="AA143" s="12">
        <f>Y143*Z143</f>
        <v>11.489040000000001</v>
      </c>
    </row>
    <row r="144" spans="18:27">
      <c r="S144" t="s">
        <v>677</v>
      </c>
      <c r="W144" s="8" t="s">
        <v>314</v>
      </c>
      <c r="Y144" s="10">
        <v>0.18</v>
      </c>
      <c r="Z144" s="12">
        <v>5.8</v>
      </c>
      <c r="AA144" s="12">
        <f>Y144*Z144</f>
        <v>1.044</v>
      </c>
    </row>
    <row r="145" spans="18:27">
      <c r="W145" s="8"/>
      <c r="Y145" s="10"/>
      <c r="Z145" s="12"/>
      <c r="AA145" s="34">
        <f>SUM(AA141:AA144)</f>
        <v>22.984939999999998</v>
      </c>
    </row>
    <row r="146" spans="18:27">
      <c r="S146" s="35" t="s">
        <v>318</v>
      </c>
    </row>
    <row r="147" spans="18:27">
      <c r="S147" t="s">
        <v>319</v>
      </c>
      <c r="W147" s="8" t="s">
        <v>320</v>
      </c>
      <c r="Y147" s="10">
        <v>3</v>
      </c>
      <c r="Z147" s="12">
        <f>AA139</f>
        <v>15.246545454545453</v>
      </c>
      <c r="AA147" s="12">
        <f>Y147%*Z147</f>
        <v>0.4573963636363636</v>
      </c>
    </row>
    <row r="148" spans="18:27">
      <c r="S148" t="s">
        <v>675</v>
      </c>
      <c r="W148" s="8" t="s">
        <v>347</v>
      </c>
      <c r="X148" s="9">
        <v>0.5</v>
      </c>
      <c r="Y148" s="10">
        <f>X148*8/$U$133</f>
        <v>3.6363636363636362E-2</v>
      </c>
      <c r="Z148" s="12">
        <v>25.63</v>
      </c>
      <c r="AA148" s="12">
        <f>Y148*Z148</f>
        <v>0.93199999999999994</v>
      </c>
    </row>
    <row r="149" spans="18:27">
      <c r="R149" s="14"/>
      <c r="S149" s="14"/>
      <c r="T149" s="14"/>
      <c r="U149" s="14"/>
      <c r="V149" s="14"/>
      <c r="W149" s="14"/>
      <c r="X149" s="14"/>
      <c r="Y149" s="14"/>
      <c r="Z149" s="14"/>
      <c r="AA149" s="36">
        <f>SUM(AA147:AA148)</f>
        <v>1.3893963636363635</v>
      </c>
    </row>
    <row r="151" spans="18:27">
      <c r="R151" s="31" t="s">
        <v>286</v>
      </c>
      <c r="S151" s="31"/>
      <c r="T151" s="31" t="s">
        <v>505</v>
      </c>
      <c r="U151" s="31"/>
    </row>
    <row r="152" spans="18:27">
      <c r="R152" s="31" t="s">
        <v>287</v>
      </c>
      <c r="S152" s="31" t="s">
        <v>425</v>
      </c>
      <c r="T152" s="32" t="s">
        <v>289</v>
      </c>
      <c r="U152" s="33">
        <v>25</v>
      </c>
      <c r="V152" s="32" t="s">
        <v>290</v>
      </c>
      <c r="W152" s="33">
        <f>U152</f>
        <v>25</v>
      </c>
      <c r="X152" s="31" t="s">
        <v>291</v>
      </c>
      <c r="Z152" s="32" t="s">
        <v>212</v>
      </c>
      <c r="AA152" s="34">
        <f>AA158+AA166+AA171</f>
        <v>507.816056</v>
      </c>
    </row>
    <row r="153" spans="18:27">
      <c r="R153" s="31" t="s">
        <v>292</v>
      </c>
      <c r="S153" s="31" t="s">
        <v>293</v>
      </c>
      <c r="W153" s="32" t="s">
        <v>127</v>
      </c>
      <c r="X153" s="32" t="s">
        <v>294</v>
      </c>
      <c r="Y153" s="32" t="s">
        <v>295</v>
      </c>
      <c r="Z153" s="32" t="s">
        <v>296</v>
      </c>
      <c r="AA153" s="32" t="s">
        <v>297</v>
      </c>
    </row>
    <row r="154" spans="18:27">
      <c r="S154" s="35" t="s">
        <v>298</v>
      </c>
    </row>
    <row r="155" spans="18:27">
      <c r="S155" t="s">
        <v>299</v>
      </c>
      <c r="W155" s="8" t="s">
        <v>300</v>
      </c>
      <c r="X155" s="9">
        <v>2</v>
      </c>
      <c r="Y155" s="10">
        <f>X155*8/$U$152</f>
        <v>0.64</v>
      </c>
      <c r="Z155" s="12">
        <v>28.94</v>
      </c>
      <c r="AA155" s="12">
        <f>Y155*Z155</f>
        <v>18.521600000000003</v>
      </c>
    </row>
    <row r="156" spans="18:27">
      <c r="S156" t="s">
        <v>301</v>
      </c>
      <c r="W156" s="8" t="s">
        <v>300</v>
      </c>
      <c r="X156" s="9">
        <v>2</v>
      </c>
      <c r="Y156" s="10">
        <f>X156*8/$U$152</f>
        <v>0.64</v>
      </c>
      <c r="Z156" s="12">
        <v>23.6</v>
      </c>
      <c r="AA156" s="12">
        <f>Y156*Z156</f>
        <v>15.104000000000001</v>
      </c>
    </row>
    <row r="157" spans="18:27">
      <c r="S157" t="s">
        <v>302</v>
      </c>
      <c r="W157" s="8" t="s">
        <v>300</v>
      </c>
      <c r="X157" s="9">
        <v>8</v>
      </c>
      <c r="Y157" s="10">
        <f>X157*8/$U$152</f>
        <v>2.56</v>
      </c>
      <c r="Z157" s="12">
        <v>21.36</v>
      </c>
      <c r="AA157" s="12">
        <f>Y157*Z157</f>
        <v>54.681600000000003</v>
      </c>
    </row>
    <row r="158" spans="18:27">
      <c r="W158" s="8"/>
      <c r="X158" s="9"/>
      <c r="Y158" s="10"/>
      <c r="AA158" s="34">
        <f>SUM(AA155:AA157)</f>
        <v>88.307200000000009</v>
      </c>
    </row>
    <row r="159" spans="18:27">
      <c r="S159" s="35" t="s">
        <v>662</v>
      </c>
      <c r="W159" s="8"/>
      <c r="X159" s="9"/>
      <c r="Y159" s="10"/>
      <c r="AA159" s="12"/>
    </row>
    <row r="160" spans="18:27">
      <c r="S160" t="s">
        <v>680</v>
      </c>
      <c r="W160" s="8" t="s">
        <v>212</v>
      </c>
      <c r="Y160" s="10">
        <v>0.53</v>
      </c>
      <c r="Z160" s="12">
        <v>55.08</v>
      </c>
      <c r="AA160" s="12">
        <f>Y160*Z160</f>
        <v>29.192399999999999</v>
      </c>
    </row>
    <row r="161" spans="18:27">
      <c r="S161" t="s">
        <v>681</v>
      </c>
      <c r="W161" s="8" t="s">
        <v>212</v>
      </c>
      <c r="Y161" s="10">
        <v>0.52</v>
      </c>
      <c r="Z161" s="12">
        <v>47</v>
      </c>
      <c r="AA161" s="12">
        <f>Y161*Z161</f>
        <v>24.44</v>
      </c>
    </row>
    <row r="162" spans="18:27">
      <c r="S162" t="s">
        <v>315</v>
      </c>
      <c r="W162" s="8" t="s">
        <v>316</v>
      </c>
      <c r="Y162" s="10">
        <v>9.73</v>
      </c>
      <c r="Z162" s="12">
        <v>24.52</v>
      </c>
      <c r="AA162" s="12">
        <f>Y162*Z162</f>
        <v>238.5796</v>
      </c>
    </row>
    <row r="163" spans="18:27">
      <c r="S163" t="s">
        <v>664</v>
      </c>
      <c r="W163" s="8" t="s">
        <v>212</v>
      </c>
      <c r="Y163" s="10">
        <v>0.186</v>
      </c>
      <c r="Z163">
        <v>6.14</v>
      </c>
      <c r="AA163" s="12">
        <f>Y163*Z163</f>
        <v>1.1420399999999999</v>
      </c>
    </row>
    <row r="164" spans="18:27">
      <c r="S164" t="s">
        <v>673</v>
      </c>
      <c r="W164" s="8" t="s">
        <v>447</v>
      </c>
      <c r="Y164" s="10">
        <v>0.36</v>
      </c>
      <c r="Z164">
        <v>13.93</v>
      </c>
      <c r="AA164" s="12">
        <f>Y164*Z164</f>
        <v>5.0148000000000001</v>
      </c>
    </row>
    <row r="165" spans="18:27">
      <c r="S165" t="s">
        <v>682</v>
      </c>
      <c r="W165" s="8" t="s">
        <v>447</v>
      </c>
      <c r="Y165" s="10">
        <v>4.5999999999999996</v>
      </c>
      <c r="Z165" s="17">
        <v>23.73</v>
      </c>
      <c r="AA165" s="12">
        <f>Y165*Z165</f>
        <v>109.15799999999999</v>
      </c>
    </row>
    <row r="166" spans="18:27">
      <c r="W166" s="8"/>
      <c r="Y166" s="10"/>
      <c r="Z166" s="12"/>
      <c r="AA166" s="34">
        <f>SUM(AA160:AA165)</f>
        <v>407.52683999999999</v>
      </c>
    </row>
    <row r="167" spans="18:27">
      <c r="S167" s="35" t="s">
        <v>318</v>
      </c>
    </row>
    <row r="168" spans="18:27">
      <c r="S168" t="s">
        <v>319</v>
      </c>
      <c r="W168" s="8" t="s">
        <v>320</v>
      </c>
      <c r="Y168" s="10">
        <v>3</v>
      </c>
      <c r="Z168" s="12">
        <f>AA158</f>
        <v>88.307200000000009</v>
      </c>
      <c r="AA168" s="12">
        <f>Y168%*Z168</f>
        <v>2.649216</v>
      </c>
    </row>
    <row r="169" spans="18:27">
      <c r="S169" t="s">
        <v>675</v>
      </c>
      <c r="W169" s="8" t="s">
        <v>347</v>
      </c>
      <c r="X169" s="9">
        <v>1</v>
      </c>
      <c r="Y169" s="10">
        <f>X169*8/$U$152</f>
        <v>0.32</v>
      </c>
      <c r="Z169" s="12">
        <v>25.63</v>
      </c>
      <c r="AA169" s="12">
        <f>Y169*Z169</f>
        <v>8.2015999999999991</v>
      </c>
    </row>
    <row r="170" spans="18:27">
      <c r="S170" t="s">
        <v>683</v>
      </c>
      <c r="W170" s="8" t="s">
        <v>347</v>
      </c>
      <c r="X170" s="9">
        <v>0.5</v>
      </c>
      <c r="Y170" s="10">
        <f>X170*8/$U$152</f>
        <v>0.16</v>
      </c>
      <c r="Z170" s="12">
        <v>7.07</v>
      </c>
      <c r="AA170" s="12">
        <f>Y170*Z170</f>
        <v>1.1312</v>
      </c>
    </row>
    <row r="171" spans="18:27">
      <c r="R171" s="14"/>
      <c r="S171" s="14"/>
      <c r="T171" s="14"/>
      <c r="U171" s="14"/>
      <c r="V171" s="14"/>
      <c r="W171" s="14"/>
      <c r="X171" s="14"/>
      <c r="Y171" s="14"/>
      <c r="Z171" s="14"/>
      <c r="AA171" s="36">
        <f>SUM(AA168:AA170)</f>
        <v>11.982015999999998</v>
      </c>
    </row>
    <row r="173" spans="18:27">
      <c r="R173" s="31" t="s">
        <v>286</v>
      </c>
      <c r="S173" s="31"/>
      <c r="T173" s="31" t="s">
        <v>1461</v>
      </c>
      <c r="U173" s="31"/>
    </row>
    <row r="174" spans="18:27">
      <c r="R174" s="31" t="s">
        <v>287</v>
      </c>
      <c r="S174" s="31" t="s">
        <v>288</v>
      </c>
      <c r="T174" s="32" t="s">
        <v>289</v>
      </c>
      <c r="U174" s="33">
        <v>8</v>
      </c>
      <c r="V174" s="32" t="s">
        <v>290</v>
      </c>
      <c r="W174" s="33">
        <f>U174</f>
        <v>8</v>
      </c>
      <c r="X174" s="31" t="s">
        <v>291</v>
      </c>
      <c r="Z174" s="32" t="s">
        <v>142</v>
      </c>
      <c r="AA174" s="34">
        <f>AA179+AA184+AA187</f>
        <v>75.114200000000011</v>
      </c>
    </row>
    <row r="175" spans="18:27">
      <c r="R175" s="31" t="s">
        <v>292</v>
      </c>
      <c r="S175" s="31" t="s">
        <v>293</v>
      </c>
      <c r="W175" s="32" t="s">
        <v>127</v>
      </c>
      <c r="X175" s="32" t="s">
        <v>294</v>
      </c>
      <c r="Y175" s="32" t="s">
        <v>295</v>
      </c>
      <c r="Z175" s="32" t="s">
        <v>296</v>
      </c>
      <c r="AA175" s="32" t="s">
        <v>297</v>
      </c>
    </row>
    <row r="176" spans="18:27">
      <c r="S176" s="35" t="s">
        <v>298</v>
      </c>
    </row>
    <row r="177" spans="18:27">
      <c r="S177" t="s">
        <v>299</v>
      </c>
      <c r="W177" s="8" t="s">
        <v>300</v>
      </c>
      <c r="X177" s="9">
        <v>1</v>
      </c>
      <c r="Y177" s="10">
        <f>X177*8/$U$174</f>
        <v>1</v>
      </c>
      <c r="Z177" s="12">
        <v>28.94</v>
      </c>
      <c r="AA177" s="12">
        <f>Y177*Z177</f>
        <v>28.94</v>
      </c>
    </row>
    <row r="178" spans="18:27">
      <c r="S178" t="s">
        <v>301</v>
      </c>
      <c r="W178" s="8" t="s">
        <v>300</v>
      </c>
      <c r="X178" s="9">
        <v>1</v>
      </c>
      <c r="Y178" s="10">
        <f>X178*8/$U$174</f>
        <v>1</v>
      </c>
      <c r="Z178" s="12">
        <v>23.6</v>
      </c>
      <c r="AA178" s="12">
        <f>Y178*Z178</f>
        <v>23.6</v>
      </c>
    </row>
    <row r="179" spans="18:27">
      <c r="W179" s="8"/>
      <c r="X179" s="9"/>
      <c r="Y179" s="10"/>
      <c r="AA179" s="34">
        <f>SUM(AA177:AA178)</f>
        <v>52.540000000000006</v>
      </c>
    </row>
    <row r="180" spans="18:27">
      <c r="S180" s="35" t="s">
        <v>662</v>
      </c>
      <c r="W180" s="8"/>
      <c r="X180" s="9"/>
      <c r="Y180" s="10"/>
      <c r="AA180" s="12"/>
    </row>
    <row r="181" spans="18:27">
      <c r="S181" t="s">
        <v>690</v>
      </c>
      <c r="W181" s="8" t="s">
        <v>305</v>
      </c>
      <c r="Y181" s="10">
        <v>0.26</v>
      </c>
      <c r="Z181" s="12">
        <v>2.64</v>
      </c>
      <c r="AA181" s="12">
        <f>Y181*Z181</f>
        <v>0.68640000000000001</v>
      </c>
    </row>
    <row r="182" spans="18:27">
      <c r="S182" t="s">
        <v>310</v>
      </c>
      <c r="W182" s="8" t="s">
        <v>305</v>
      </c>
      <c r="Y182" s="10">
        <v>0.16</v>
      </c>
      <c r="Z182" s="12">
        <v>5.51</v>
      </c>
      <c r="AA182" s="12">
        <f>Y182*Z182</f>
        <v>0.88159999999999994</v>
      </c>
    </row>
    <row r="183" spans="18:27">
      <c r="S183" t="s">
        <v>677</v>
      </c>
      <c r="W183" s="8" t="s">
        <v>314</v>
      </c>
      <c r="Y183" s="10">
        <v>3.35</v>
      </c>
      <c r="Z183" s="12">
        <v>5.8</v>
      </c>
      <c r="AA183" s="12">
        <f>Y183*Z183</f>
        <v>19.43</v>
      </c>
    </row>
    <row r="184" spans="18:27">
      <c r="W184" s="8"/>
      <c r="Y184" s="10"/>
      <c r="Z184" s="12"/>
      <c r="AA184" s="34">
        <f>SUM(AA181:AA183)</f>
        <v>20.998000000000001</v>
      </c>
    </row>
    <row r="185" spans="18:27">
      <c r="S185" s="35" t="s">
        <v>318</v>
      </c>
    </row>
    <row r="186" spans="18:27">
      <c r="S186" t="s">
        <v>319</v>
      </c>
      <c r="W186" s="8" t="s">
        <v>320</v>
      </c>
      <c r="Y186" s="10">
        <v>3</v>
      </c>
      <c r="Z186" s="12">
        <f>AA179</f>
        <v>52.540000000000006</v>
      </c>
      <c r="AA186" s="12">
        <f>Y186%*Z186</f>
        <v>1.5762</v>
      </c>
    </row>
    <row r="187" spans="18:27">
      <c r="R187" s="14"/>
      <c r="S187" s="14"/>
      <c r="T187" s="14"/>
      <c r="U187" s="14"/>
      <c r="V187" s="14"/>
      <c r="W187" s="14"/>
      <c r="X187" s="14"/>
      <c r="Y187" s="14"/>
      <c r="Z187" s="14"/>
      <c r="AA187" s="36">
        <f>SUM(AA186)</f>
        <v>1.5762</v>
      </c>
    </row>
    <row r="190" spans="18:27">
      <c r="R190" s="31" t="s">
        <v>286</v>
      </c>
      <c r="S190" s="31"/>
      <c r="T190" s="31" t="s">
        <v>507</v>
      </c>
      <c r="U190" s="31"/>
    </row>
    <row r="191" spans="18:27">
      <c r="R191" s="31" t="s">
        <v>287</v>
      </c>
      <c r="S191" s="31" t="s">
        <v>684</v>
      </c>
      <c r="T191" s="32" t="s">
        <v>289</v>
      </c>
      <c r="U191" s="33">
        <v>250</v>
      </c>
      <c r="V191" s="32" t="s">
        <v>290</v>
      </c>
      <c r="W191" s="33">
        <f>U191</f>
        <v>250</v>
      </c>
      <c r="X191" s="31" t="s">
        <v>291</v>
      </c>
      <c r="Z191" s="32" t="s">
        <v>305</v>
      </c>
      <c r="AA191" s="34">
        <f>AA196+AA200+AA204</f>
        <v>5.5639628445000007</v>
      </c>
    </row>
    <row r="192" spans="18:27">
      <c r="R192" s="31" t="s">
        <v>292</v>
      </c>
      <c r="S192" s="31" t="s">
        <v>293</v>
      </c>
      <c r="W192" s="32" t="s">
        <v>127</v>
      </c>
      <c r="X192" s="32" t="s">
        <v>294</v>
      </c>
      <c r="Y192" s="32" t="s">
        <v>295</v>
      </c>
      <c r="Z192" s="32" t="s">
        <v>296</v>
      </c>
      <c r="AA192" s="32" t="s">
        <v>297</v>
      </c>
    </row>
    <row r="193" spans="18:27">
      <c r="S193" s="47" t="s">
        <v>298</v>
      </c>
      <c r="X193" s="9"/>
    </row>
    <row r="194" spans="18:27">
      <c r="S194" t="s">
        <v>299</v>
      </c>
      <c r="W194" s="8" t="s">
        <v>300</v>
      </c>
      <c r="X194" s="9">
        <v>1</v>
      </c>
      <c r="Y194" s="10">
        <f>X194*8/$U$191</f>
        <v>3.2000000000000001E-2</v>
      </c>
      <c r="Z194" s="12">
        <v>28.94</v>
      </c>
      <c r="AA194" s="12">
        <f>Y194*Z194</f>
        <v>0.92608000000000001</v>
      </c>
    </row>
    <row r="195" spans="18:27">
      <c r="S195" t="s">
        <v>685</v>
      </c>
      <c r="W195" s="8" t="s">
        <v>300</v>
      </c>
      <c r="X195" s="9">
        <v>1</v>
      </c>
      <c r="Y195" s="10">
        <f>X195*8/$U$191</f>
        <v>3.2000000000000001E-2</v>
      </c>
      <c r="Z195" s="12">
        <v>23.6</v>
      </c>
      <c r="AA195" s="12">
        <f>Y195*Z195</f>
        <v>0.75520000000000009</v>
      </c>
    </row>
    <row r="196" spans="18:27">
      <c r="W196" s="8"/>
      <c r="X196" s="9"/>
      <c r="AA196" s="48">
        <f>SUM(AA194:AA195)</f>
        <v>1.6812800000000001</v>
      </c>
    </row>
    <row r="197" spans="18:27">
      <c r="S197" s="47" t="s">
        <v>303</v>
      </c>
      <c r="W197" s="8"/>
      <c r="X197" s="9"/>
      <c r="Y197" s="18"/>
    </row>
    <row r="198" spans="18:27">
      <c r="S198" t="s">
        <v>304</v>
      </c>
      <c r="W198" s="8" t="s">
        <v>305</v>
      </c>
      <c r="X198" s="9"/>
      <c r="Y198" s="18">
        <v>0.03</v>
      </c>
      <c r="Z198" s="12">
        <v>2.64</v>
      </c>
      <c r="AA198" s="12">
        <f>Y198*Z198</f>
        <v>7.9200000000000007E-2</v>
      </c>
    </row>
    <row r="199" spans="18:27">
      <c r="S199" t="s">
        <v>686</v>
      </c>
      <c r="W199" s="8" t="s">
        <v>305</v>
      </c>
      <c r="X199" s="9"/>
      <c r="Y199" s="18">
        <v>1.05</v>
      </c>
      <c r="Z199" s="12">
        <f>1012.71*3.379/1000</f>
        <v>3.4219470900000002</v>
      </c>
      <c r="AA199" s="12">
        <f>Y199*Z199</f>
        <v>3.5930444445000003</v>
      </c>
    </row>
    <row r="200" spans="18:27">
      <c r="W200" s="8"/>
      <c r="X200" s="9"/>
      <c r="AA200" s="48">
        <f>SUM(AA198:AA199)</f>
        <v>3.6722444445000004</v>
      </c>
    </row>
    <row r="201" spans="18:27">
      <c r="S201" s="47" t="s">
        <v>327</v>
      </c>
      <c r="W201" s="8"/>
      <c r="X201" s="9"/>
    </row>
    <row r="202" spans="18:27">
      <c r="S202" t="s">
        <v>319</v>
      </c>
      <c r="W202" s="8" t="s">
        <v>320</v>
      </c>
      <c r="Y202" s="10">
        <v>3</v>
      </c>
      <c r="Z202" s="12">
        <f>AA196</f>
        <v>1.6812800000000001</v>
      </c>
      <c r="AA202" s="12">
        <f>Y202%*Z202</f>
        <v>5.0438400000000001E-2</v>
      </c>
    </row>
    <row r="203" spans="18:27">
      <c r="S203" t="s">
        <v>687</v>
      </c>
      <c r="W203" s="8" t="s">
        <v>300</v>
      </c>
      <c r="X203" s="9">
        <v>1</v>
      </c>
      <c r="Y203" s="10">
        <f>X203*8/$U$191</f>
        <v>3.2000000000000001E-2</v>
      </c>
      <c r="Z203" s="50">
        <v>5</v>
      </c>
      <c r="AA203" s="12">
        <f>Y203*Z203</f>
        <v>0.16</v>
      </c>
    </row>
    <row r="204" spans="18:27">
      <c r="R204" s="14"/>
      <c r="S204" s="14"/>
      <c r="T204" s="14"/>
      <c r="U204" s="14"/>
      <c r="V204" s="14"/>
      <c r="W204" s="14"/>
      <c r="X204" s="14"/>
      <c r="Y204" s="14"/>
      <c r="Z204" s="14"/>
      <c r="AA204" s="49">
        <f>SUM(AA202:AA203)</f>
        <v>0.2104384</v>
      </c>
    </row>
    <row r="206" spans="18:27">
      <c r="R206" s="31" t="s">
        <v>286</v>
      </c>
      <c r="S206" s="31"/>
      <c r="T206" s="31" t="s">
        <v>692</v>
      </c>
      <c r="U206" s="31"/>
    </row>
    <row r="207" spans="18:27">
      <c r="R207" s="31" t="s">
        <v>287</v>
      </c>
      <c r="S207" s="31" t="s">
        <v>425</v>
      </c>
      <c r="T207" s="32" t="s">
        <v>289</v>
      </c>
      <c r="U207" s="33">
        <v>15</v>
      </c>
      <c r="V207" s="32" t="s">
        <v>290</v>
      </c>
      <c r="W207" s="33">
        <f>U207</f>
        <v>15</v>
      </c>
      <c r="X207" s="31" t="s">
        <v>291</v>
      </c>
      <c r="Z207" s="32" t="s">
        <v>212</v>
      </c>
      <c r="AA207" s="34">
        <f>AA213+AA220+AA225</f>
        <v>424.92179999999996</v>
      </c>
    </row>
    <row r="208" spans="18:27">
      <c r="R208" s="31" t="s">
        <v>292</v>
      </c>
      <c r="S208" s="31" t="s">
        <v>293</v>
      </c>
      <c r="W208" s="32" t="s">
        <v>127</v>
      </c>
      <c r="X208" s="32" t="s">
        <v>294</v>
      </c>
      <c r="Y208" s="32" t="s">
        <v>295</v>
      </c>
      <c r="Z208" s="32" t="s">
        <v>296</v>
      </c>
      <c r="AA208" s="32" t="s">
        <v>297</v>
      </c>
    </row>
    <row r="209" spans="19:27">
      <c r="S209" s="35" t="s">
        <v>298</v>
      </c>
    </row>
    <row r="210" spans="19:27">
      <c r="S210" t="s">
        <v>299</v>
      </c>
      <c r="W210" s="8" t="s">
        <v>300</v>
      </c>
      <c r="X210" s="9">
        <v>1</v>
      </c>
      <c r="Y210" s="10">
        <f>X210*8/$U$207</f>
        <v>0.53333333333333333</v>
      </c>
      <c r="Z210" s="12">
        <v>28.94</v>
      </c>
      <c r="AA210" s="12">
        <f>Y210*Z210</f>
        <v>15.434666666666667</v>
      </c>
    </row>
    <row r="211" spans="19:27">
      <c r="S211" t="s">
        <v>301</v>
      </c>
      <c r="W211" s="8" t="s">
        <v>300</v>
      </c>
      <c r="X211" s="9">
        <v>1</v>
      </c>
      <c r="Y211" s="10">
        <f>X211*8/$U$207</f>
        <v>0.53333333333333333</v>
      </c>
      <c r="Z211" s="12">
        <v>23.6</v>
      </c>
      <c r="AA211" s="12">
        <f>Y211*Z211</f>
        <v>12.586666666666668</v>
      </c>
    </row>
    <row r="212" spans="19:27">
      <c r="S212" t="s">
        <v>302</v>
      </c>
      <c r="W212" s="8" t="s">
        <v>300</v>
      </c>
      <c r="X212" s="9">
        <v>7</v>
      </c>
      <c r="Y212" s="10">
        <f>X212*8/$U$207</f>
        <v>3.7333333333333334</v>
      </c>
      <c r="Z212" s="12">
        <v>21.36</v>
      </c>
      <c r="AA212" s="12">
        <f>Y212*Z212</f>
        <v>79.744</v>
      </c>
    </row>
    <row r="213" spans="19:27">
      <c r="W213" s="8"/>
      <c r="X213" s="9"/>
      <c r="Y213" s="10"/>
      <c r="AA213" s="34">
        <f>SUM(AA210:AA212)</f>
        <v>107.76533333333333</v>
      </c>
    </row>
    <row r="214" spans="19:27">
      <c r="S214" s="35" t="s">
        <v>662</v>
      </c>
      <c r="W214" s="8"/>
      <c r="X214" s="9"/>
      <c r="Y214" s="10"/>
      <c r="AA214" s="12"/>
    </row>
    <row r="215" spans="19:27">
      <c r="S215" t="s">
        <v>680</v>
      </c>
      <c r="W215" s="8" t="s">
        <v>212</v>
      </c>
      <c r="Y215" s="10">
        <v>0.53</v>
      </c>
      <c r="Z215" s="12">
        <v>55.08</v>
      </c>
      <c r="AA215" s="12">
        <f>Y215*Z215</f>
        <v>29.192399999999999</v>
      </c>
    </row>
    <row r="216" spans="19:27">
      <c r="S216" t="s">
        <v>681</v>
      </c>
      <c r="W216" s="8" t="s">
        <v>212</v>
      </c>
      <c r="Y216" s="10">
        <v>0.52</v>
      </c>
      <c r="Z216" s="12">
        <v>47</v>
      </c>
      <c r="AA216" s="12">
        <f>Y216*Z216</f>
        <v>24.44</v>
      </c>
    </row>
    <row r="217" spans="19:27">
      <c r="S217" t="s">
        <v>315</v>
      </c>
      <c r="W217" s="8" t="s">
        <v>316</v>
      </c>
      <c r="Y217" s="10">
        <v>9.73</v>
      </c>
      <c r="Z217" s="12">
        <v>24.52</v>
      </c>
      <c r="AA217" s="12">
        <f>Y217*Z217</f>
        <v>238.5796</v>
      </c>
    </row>
    <row r="218" spans="19:27">
      <c r="S218" t="s">
        <v>664</v>
      </c>
      <c r="W218" s="8" t="s">
        <v>212</v>
      </c>
      <c r="Y218" s="10">
        <v>0.186</v>
      </c>
      <c r="Z218">
        <v>6.14</v>
      </c>
      <c r="AA218" s="12">
        <f>Y218*Z218</f>
        <v>1.1420399999999999</v>
      </c>
    </row>
    <row r="219" spans="19:27">
      <c r="S219" t="s">
        <v>673</v>
      </c>
      <c r="W219" s="8" t="s">
        <v>447</v>
      </c>
      <c r="Y219" s="10">
        <v>0.36</v>
      </c>
      <c r="Z219">
        <v>13.93</v>
      </c>
      <c r="AA219" s="12">
        <f>Y219*Z219</f>
        <v>5.0148000000000001</v>
      </c>
    </row>
    <row r="220" spans="19:27">
      <c r="W220" s="8"/>
      <c r="Y220" s="10"/>
      <c r="Z220" s="12"/>
      <c r="AA220" s="34">
        <f>SUM(AA215:AA219)</f>
        <v>298.36883999999998</v>
      </c>
    </row>
    <row r="221" spans="19:27">
      <c r="S221" s="35" t="s">
        <v>318</v>
      </c>
    </row>
    <row r="222" spans="19:27">
      <c r="S222" t="s">
        <v>319</v>
      </c>
      <c r="W222" s="8" t="s">
        <v>320</v>
      </c>
      <c r="Y222" s="10">
        <v>3</v>
      </c>
      <c r="Z222" s="12">
        <f>AA213</f>
        <v>107.76533333333333</v>
      </c>
      <c r="AA222" s="12">
        <f>Y222%*Z222</f>
        <v>3.2329599999999998</v>
      </c>
    </row>
    <row r="223" spans="19:27">
      <c r="S223" t="s">
        <v>675</v>
      </c>
      <c r="W223" s="8" t="s">
        <v>347</v>
      </c>
      <c r="X223" s="9">
        <v>1</v>
      </c>
      <c r="Y223" s="10">
        <f>X223*8/$U$207</f>
        <v>0.53333333333333333</v>
      </c>
      <c r="Z223" s="12">
        <v>25.63</v>
      </c>
      <c r="AA223" s="12">
        <f>Y223*Z223</f>
        <v>13.669333333333332</v>
      </c>
    </row>
    <row r="224" spans="19:27">
      <c r="S224" t="s">
        <v>683</v>
      </c>
      <c r="W224" s="8" t="s">
        <v>347</v>
      </c>
      <c r="X224" s="9">
        <v>0.5</v>
      </c>
      <c r="Y224" s="10">
        <f>X224*8/$U$207</f>
        <v>0.26666666666666666</v>
      </c>
      <c r="Z224" s="12">
        <v>7.07</v>
      </c>
      <c r="AA224" s="12">
        <f>Y224*Z224</f>
        <v>1.8853333333333333</v>
      </c>
    </row>
    <row r="225" spans="18:27">
      <c r="R225" s="14"/>
      <c r="S225" s="14"/>
      <c r="T225" s="14"/>
      <c r="U225" s="14"/>
      <c r="V225" s="14"/>
      <c r="W225" s="14"/>
      <c r="X225" s="14"/>
      <c r="Y225" s="14"/>
      <c r="Z225" s="14"/>
      <c r="AA225" s="36">
        <f>SUM(AA222:AA224)</f>
        <v>18.787626666666664</v>
      </c>
    </row>
    <row r="227" spans="18:27">
      <c r="R227" s="31" t="s">
        <v>286</v>
      </c>
      <c r="S227" s="31"/>
      <c r="T227" s="31" t="s">
        <v>693</v>
      </c>
      <c r="U227" s="31"/>
    </row>
    <row r="228" spans="18:27">
      <c r="R228" s="31" t="s">
        <v>287</v>
      </c>
      <c r="S228" s="31" t="s">
        <v>288</v>
      </c>
      <c r="T228" s="32" t="s">
        <v>289</v>
      </c>
      <c r="U228" s="33">
        <v>20</v>
      </c>
      <c r="V228" s="32" t="s">
        <v>290</v>
      </c>
      <c r="W228" s="33">
        <f>U228</f>
        <v>20</v>
      </c>
      <c r="X228" s="31" t="s">
        <v>291</v>
      </c>
      <c r="Z228" s="32" t="s">
        <v>142</v>
      </c>
      <c r="AA228" s="34">
        <f>AA233+AA238+AA241</f>
        <v>42.644480000000001</v>
      </c>
    </row>
    <row r="229" spans="18:27">
      <c r="R229" s="31" t="s">
        <v>292</v>
      </c>
      <c r="S229" s="31" t="s">
        <v>293</v>
      </c>
      <c r="W229" s="32" t="s">
        <v>127</v>
      </c>
      <c r="X229" s="32" t="s">
        <v>294</v>
      </c>
      <c r="Y229" s="32" t="s">
        <v>295</v>
      </c>
      <c r="Z229" s="32" t="s">
        <v>296</v>
      </c>
      <c r="AA229" s="32" t="s">
        <v>297</v>
      </c>
    </row>
    <row r="230" spans="18:27">
      <c r="S230" s="35" t="s">
        <v>298</v>
      </c>
    </row>
    <row r="231" spans="18:27">
      <c r="S231" t="s">
        <v>299</v>
      </c>
      <c r="W231" s="8" t="s">
        <v>300</v>
      </c>
      <c r="X231" s="9">
        <v>1</v>
      </c>
      <c r="Y231" s="10">
        <f>X231*8/$U$228</f>
        <v>0.4</v>
      </c>
      <c r="Z231" s="12">
        <v>28.94</v>
      </c>
      <c r="AA231" s="12">
        <f>Y231*Z231</f>
        <v>11.576000000000001</v>
      </c>
    </row>
    <row r="232" spans="18:27">
      <c r="S232" t="s">
        <v>301</v>
      </c>
      <c r="W232" s="8" t="s">
        <v>300</v>
      </c>
      <c r="X232" s="9">
        <v>1</v>
      </c>
      <c r="Y232" s="10">
        <f>X232*8/$U$228</f>
        <v>0.4</v>
      </c>
      <c r="Z232" s="12">
        <v>23.6</v>
      </c>
      <c r="AA232" s="12">
        <f>Y232*Z232</f>
        <v>9.4400000000000013</v>
      </c>
    </row>
    <row r="233" spans="18:27">
      <c r="W233" s="8"/>
      <c r="X233" s="9"/>
      <c r="Y233" s="10"/>
      <c r="AA233" s="34">
        <f>SUM(AA231:AA232)</f>
        <v>21.016000000000002</v>
      </c>
    </row>
    <row r="234" spans="18:27">
      <c r="S234" s="35" t="s">
        <v>662</v>
      </c>
      <c r="W234" s="8"/>
      <c r="X234" s="9"/>
      <c r="Y234" s="10"/>
      <c r="AA234" s="12"/>
    </row>
    <row r="235" spans="18:27">
      <c r="S235" t="s">
        <v>690</v>
      </c>
      <c r="W235" s="8" t="s">
        <v>305</v>
      </c>
      <c r="Y235" s="10">
        <v>0.26</v>
      </c>
      <c r="Z235" s="12">
        <v>2.64</v>
      </c>
      <c r="AA235" s="12">
        <f>Y235*Z235</f>
        <v>0.68640000000000001</v>
      </c>
    </row>
    <row r="236" spans="18:27">
      <c r="S236" t="s">
        <v>310</v>
      </c>
      <c r="W236" s="8" t="s">
        <v>305</v>
      </c>
      <c r="Y236" s="10">
        <v>0.16</v>
      </c>
      <c r="Z236" s="12">
        <v>5.51</v>
      </c>
      <c r="AA236" s="12">
        <f>Y236*Z236</f>
        <v>0.88159999999999994</v>
      </c>
    </row>
    <row r="237" spans="18:27">
      <c r="S237" t="s">
        <v>677</v>
      </c>
      <c r="W237" s="8" t="s">
        <v>314</v>
      </c>
      <c r="Y237" s="10">
        <v>3.35</v>
      </c>
      <c r="Z237" s="12">
        <v>5.8</v>
      </c>
      <c r="AA237" s="12">
        <f>Y237*Z237</f>
        <v>19.43</v>
      </c>
    </row>
    <row r="238" spans="18:27">
      <c r="W238" s="8"/>
      <c r="Y238" s="10"/>
      <c r="Z238" s="12"/>
      <c r="AA238" s="34">
        <f>SUM(AA235:AA237)</f>
        <v>20.998000000000001</v>
      </c>
    </row>
    <row r="239" spans="18:27">
      <c r="S239" s="35" t="s">
        <v>318</v>
      </c>
    </row>
    <row r="240" spans="18:27">
      <c r="S240" t="s">
        <v>319</v>
      </c>
      <c r="W240" s="8" t="s">
        <v>320</v>
      </c>
      <c r="Y240" s="10">
        <v>3</v>
      </c>
      <c r="Z240" s="12">
        <f>AA233</f>
        <v>21.016000000000002</v>
      </c>
      <c r="AA240" s="12">
        <f>Y240%*Z240</f>
        <v>0.63048000000000004</v>
      </c>
    </row>
    <row r="241" spans="18:27">
      <c r="R241" s="14"/>
      <c r="S241" s="14"/>
      <c r="T241" s="14"/>
      <c r="U241" s="14"/>
      <c r="V241" s="14"/>
      <c r="W241" s="14"/>
      <c r="X241" s="14"/>
      <c r="Y241" s="14"/>
      <c r="Z241" s="14"/>
      <c r="AA241" s="36">
        <f>SUM(AA240)</f>
        <v>0.63048000000000004</v>
      </c>
    </row>
    <row r="243" spans="18:27">
      <c r="R243" s="31" t="s">
        <v>286</v>
      </c>
      <c r="S243" s="31"/>
      <c r="T243" s="31" t="s">
        <v>694</v>
      </c>
      <c r="U243" s="31"/>
    </row>
    <row r="244" spans="18:27">
      <c r="R244" s="31" t="s">
        <v>287</v>
      </c>
      <c r="S244" s="31" t="s">
        <v>684</v>
      </c>
      <c r="T244" s="32" t="s">
        <v>289</v>
      </c>
      <c r="U244" s="33">
        <v>250</v>
      </c>
      <c r="V244" s="32" t="s">
        <v>290</v>
      </c>
      <c r="W244" s="33">
        <f>U244</f>
        <v>250</v>
      </c>
      <c r="X244" s="31" t="s">
        <v>291</v>
      </c>
      <c r="Z244" s="32" t="s">
        <v>305</v>
      </c>
      <c r="AA244" s="34">
        <f>AA249+AA253+AA257</f>
        <v>5.5639628445000007</v>
      </c>
    </row>
    <row r="245" spans="18:27">
      <c r="R245" s="31" t="s">
        <v>292</v>
      </c>
      <c r="S245" s="31" t="s">
        <v>293</v>
      </c>
      <c r="W245" s="32" t="s">
        <v>127</v>
      </c>
      <c r="X245" s="32" t="s">
        <v>294</v>
      </c>
      <c r="Y245" s="32" t="s">
        <v>295</v>
      </c>
      <c r="Z245" s="32" t="s">
        <v>296</v>
      </c>
      <c r="AA245" s="32" t="s">
        <v>297</v>
      </c>
    </row>
    <row r="246" spans="18:27">
      <c r="S246" s="47" t="s">
        <v>298</v>
      </c>
      <c r="X246" s="9"/>
    </row>
    <row r="247" spans="18:27">
      <c r="S247" t="s">
        <v>299</v>
      </c>
      <c r="W247" s="8" t="s">
        <v>300</v>
      </c>
      <c r="X247" s="9">
        <v>1</v>
      </c>
      <c r="Y247" s="10">
        <f>X247*8/$U$244</f>
        <v>3.2000000000000001E-2</v>
      </c>
      <c r="Z247" s="12">
        <v>28.94</v>
      </c>
      <c r="AA247" s="12">
        <f>Y247*Z247</f>
        <v>0.92608000000000001</v>
      </c>
    </row>
    <row r="248" spans="18:27">
      <c r="S248" t="s">
        <v>685</v>
      </c>
      <c r="W248" s="8" t="s">
        <v>300</v>
      </c>
      <c r="X248" s="9">
        <v>1</v>
      </c>
      <c r="Y248" s="10">
        <f>X248*8/$U$244</f>
        <v>3.2000000000000001E-2</v>
      </c>
      <c r="Z248" s="12">
        <v>23.6</v>
      </c>
      <c r="AA248" s="12">
        <f>Y248*Z248</f>
        <v>0.75520000000000009</v>
      </c>
    </row>
    <row r="249" spans="18:27">
      <c r="W249" s="8"/>
      <c r="X249" s="9"/>
      <c r="AA249" s="48">
        <f>SUM(AA247:AA248)</f>
        <v>1.6812800000000001</v>
      </c>
    </row>
    <row r="250" spans="18:27">
      <c r="S250" s="47" t="s">
        <v>303</v>
      </c>
      <c r="W250" s="8"/>
      <c r="X250" s="9"/>
      <c r="Y250" s="18"/>
    </row>
    <row r="251" spans="18:27">
      <c r="S251" t="s">
        <v>304</v>
      </c>
      <c r="W251" s="8" t="s">
        <v>305</v>
      </c>
      <c r="X251" s="9"/>
      <c r="Y251" s="18">
        <v>0.03</v>
      </c>
      <c r="Z251" s="12">
        <v>2.64</v>
      </c>
      <c r="AA251" s="12">
        <f>Y251*Z251</f>
        <v>7.9200000000000007E-2</v>
      </c>
    </row>
    <row r="252" spans="18:27">
      <c r="S252" t="s">
        <v>686</v>
      </c>
      <c r="W252" s="8" t="s">
        <v>305</v>
      </c>
      <c r="X252" s="9"/>
      <c r="Y252" s="18">
        <v>1.05</v>
      </c>
      <c r="Z252" s="12">
        <f>1012.71*3.379/1000</f>
        <v>3.4219470900000002</v>
      </c>
      <c r="AA252" s="12">
        <f>Y252*Z252</f>
        <v>3.5930444445000003</v>
      </c>
    </row>
    <row r="253" spans="18:27">
      <c r="W253" s="8"/>
      <c r="X253" s="9"/>
      <c r="AA253" s="48">
        <f>SUM(AA251:AA252)</f>
        <v>3.6722444445000004</v>
      </c>
    </row>
    <row r="254" spans="18:27">
      <c r="S254" s="47" t="s">
        <v>327</v>
      </c>
      <c r="W254" s="8"/>
      <c r="X254" s="9"/>
    </row>
    <row r="255" spans="18:27">
      <c r="S255" t="s">
        <v>319</v>
      </c>
      <c r="W255" s="8" t="s">
        <v>320</v>
      </c>
      <c r="Y255" s="10">
        <v>3</v>
      </c>
      <c r="Z255" s="12">
        <f>AA249</f>
        <v>1.6812800000000001</v>
      </c>
      <c r="AA255" s="12">
        <f>Y255%*Z255</f>
        <v>5.0438400000000001E-2</v>
      </c>
    </row>
    <row r="256" spans="18:27">
      <c r="S256" t="s">
        <v>687</v>
      </c>
      <c r="W256" s="8" t="s">
        <v>300</v>
      </c>
      <c r="X256" s="9">
        <v>1</v>
      </c>
      <c r="Y256" s="10">
        <f>X256*8/$U$244</f>
        <v>3.2000000000000001E-2</v>
      </c>
      <c r="Z256" s="50">
        <v>5</v>
      </c>
      <c r="AA256" s="12">
        <f>Y256*Z256</f>
        <v>0.16</v>
      </c>
    </row>
    <row r="257" spans="18:27">
      <c r="R257" s="14"/>
      <c r="S257" s="14"/>
      <c r="T257" s="14"/>
      <c r="U257" s="14"/>
      <c r="V257" s="14"/>
      <c r="W257" s="14"/>
      <c r="X257" s="14"/>
      <c r="Y257" s="14"/>
      <c r="Z257" s="14"/>
      <c r="AA257" s="49">
        <f>SUM(AA255:AA256)</f>
        <v>0.2104384</v>
      </c>
    </row>
    <row r="259" spans="18:27">
      <c r="R259" s="31" t="s">
        <v>286</v>
      </c>
      <c r="S259" s="31"/>
      <c r="T259" s="31" t="s">
        <v>519</v>
      </c>
      <c r="U259" s="31"/>
    </row>
    <row r="260" spans="18:27">
      <c r="R260" s="31" t="s">
        <v>287</v>
      </c>
      <c r="S260" s="31" t="s">
        <v>425</v>
      </c>
      <c r="T260" s="32" t="s">
        <v>289</v>
      </c>
      <c r="U260" s="33">
        <v>18</v>
      </c>
      <c r="V260" s="32" t="s">
        <v>290</v>
      </c>
      <c r="W260" s="33">
        <f>U260</f>
        <v>18</v>
      </c>
      <c r="X260" s="31" t="s">
        <v>291</v>
      </c>
      <c r="Z260" s="32" t="s">
        <v>212</v>
      </c>
      <c r="AA260" s="34">
        <f>AA266+AA274+AA279</f>
        <v>536.0138622222222</v>
      </c>
    </row>
    <row r="261" spans="18:27">
      <c r="R261" s="31" t="s">
        <v>292</v>
      </c>
      <c r="S261" s="31" t="s">
        <v>293</v>
      </c>
      <c r="W261" s="32" t="s">
        <v>127</v>
      </c>
      <c r="X261" s="32" t="s">
        <v>294</v>
      </c>
      <c r="Y261" s="32" t="s">
        <v>295</v>
      </c>
      <c r="Z261" s="32" t="s">
        <v>296</v>
      </c>
      <c r="AA261" s="32" t="s">
        <v>297</v>
      </c>
    </row>
    <row r="262" spans="18:27">
      <c r="S262" s="35" t="s">
        <v>298</v>
      </c>
    </row>
    <row r="263" spans="18:27">
      <c r="S263" t="s">
        <v>299</v>
      </c>
      <c r="W263" s="8" t="s">
        <v>300</v>
      </c>
      <c r="X263" s="9">
        <v>2</v>
      </c>
      <c r="Y263" s="10">
        <f>X263*8/$U$260</f>
        <v>0.88888888888888884</v>
      </c>
      <c r="Z263" s="12">
        <v>28.94</v>
      </c>
      <c r="AA263" s="12">
        <f>Y263*Z263</f>
        <v>25.724444444444444</v>
      </c>
    </row>
    <row r="264" spans="18:27">
      <c r="S264" t="s">
        <v>301</v>
      </c>
      <c r="W264" s="8" t="s">
        <v>300</v>
      </c>
      <c r="X264" s="9">
        <v>1</v>
      </c>
      <c r="Y264" s="10">
        <f>X264*8/$U$260</f>
        <v>0.44444444444444442</v>
      </c>
      <c r="Z264" s="12">
        <v>23.6</v>
      </c>
      <c r="AA264" s="12">
        <f>Y264*Z264</f>
        <v>10.488888888888889</v>
      </c>
    </row>
    <row r="265" spans="18:27">
      <c r="S265" t="s">
        <v>302</v>
      </c>
      <c r="W265" s="8" t="s">
        <v>300</v>
      </c>
      <c r="X265" s="9">
        <v>8</v>
      </c>
      <c r="Y265" s="10">
        <f>X265*8/$U$260</f>
        <v>3.5555555555555554</v>
      </c>
      <c r="Z265" s="12">
        <v>21.36</v>
      </c>
      <c r="AA265" s="12">
        <f>Y265*Z265</f>
        <v>75.946666666666658</v>
      </c>
    </row>
    <row r="266" spans="18:27">
      <c r="W266" s="8"/>
      <c r="X266" s="9"/>
      <c r="Y266" s="10"/>
      <c r="AA266" s="34">
        <f>SUM(AA263:AA265)</f>
        <v>112.16</v>
      </c>
    </row>
    <row r="267" spans="18:27">
      <c r="S267" s="35" t="s">
        <v>662</v>
      </c>
      <c r="W267" s="8"/>
      <c r="X267" s="9"/>
      <c r="Y267" s="10"/>
      <c r="AA267" s="12"/>
    </row>
    <row r="268" spans="18:27">
      <c r="S268" t="s">
        <v>680</v>
      </c>
      <c r="W268" s="8" t="s">
        <v>212</v>
      </c>
      <c r="Y268" s="10">
        <v>0.53</v>
      </c>
      <c r="Z268" s="12">
        <v>55.08</v>
      </c>
      <c r="AA268" s="12">
        <f>Y268*Z268</f>
        <v>29.192399999999999</v>
      </c>
    </row>
    <row r="269" spans="18:27">
      <c r="S269" t="s">
        <v>681</v>
      </c>
      <c r="W269" s="8" t="s">
        <v>212</v>
      </c>
      <c r="Y269" s="10">
        <v>0.52</v>
      </c>
      <c r="Z269" s="12">
        <v>47</v>
      </c>
      <c r="AA269" s="12">
        <f>Y269*Z269</f>
        <v>24.44</v>
      </c>
    </row>
    <row r="270" spans="18:27">
      <c r="S270" t="s">
        <v>315</v>
      </c>
      <c r="W270" s="8" t="s">
        <v>316</v>
      </c>
      <c r="Y270" s="10">
        <v>9.73</v>
      </c>
      <c r="Z270" s="12">
        <v>24.52</v>
      </c>
      <c r="AA270" s="12">
        <f>Y270*Z270</f>
        <v>238.5796</v>
      </c>
    </row>
    <row r="271" spans="18:27">
      <c r="S271" t="s">
        <v>664</v>
      </c>
      <c r="W271" s="8" t="s">
        <v>212</v>
      </c>
      <c r="Y271" s="10">
        <v>0.186</v>
      </c>
      <c r="Z271">
        <v>6.14</v>
      </c>
      <c r="AA271" s="12">
        <f>Y271*Z271</f>
        <v>1.1420399999999999</v>
      </c>
    </row>
    <row r="272" spans="18:27">
      <c r="S272" t="s">
        <v>673</v>
      </c>
      <c r="W272" s="8" t="s">
        <v>447</v>
      </c>
      <c r="Y272" s="10">
        <v>0.36</v>
      </c>
      <c r="Z272">
        <v>13.93</v>
      </c>
      <c r="AA272" s="12">
        <f>Y272*Z272</f>
        <v>5.0148000000000001</v>
      </c>
    </row>
    <row r="273" spans="18:29">
      <c r="S273" t="s">
        <v>682</v>
      </c>
      <c r="W273" s="8" t="s">
        <v>447</v>
      </c>
      <c r="Y273" s="10">
        <v>4.5999999999999996</v>
      </c>
      <c r="Z273" s="17">
        <v>23.73</v>
      </c>
      <c r="AA273" s="12">
        <f>Y273*Z273</f>
        <v>109.15799999999999</v>
      </c>
    </row>
    <row r="274" spans="18:29">
      <c r="W274" s="8"/>
      <c r="Y274" s="10"/>
      <c r="Z274" s="12"/>
      <c r="AA274" s="34">
        <f>SUM(AA268:AA273)</f>
        <v>407.52683999999999</v>
      </c>
    </row>
    <row r="275" spans="18:29">
      <c r="S275" s="35" t="s">
        <v>318</v>
      </c>
    </row>
    <row r="276" spans="18:29">
      <c r="S276" t="s">
        <v>319</v>
      </c>
      <c r="W276" s="8" t="s">
        <v>320</v>
      </c>
      <c r="Y276" s="10">
        <v>3</v>
      </c>
      <c r="Z276" s="12">
        <f>AA266</f>
        <v>112.16</v>
      </c>
      <c r="AA276" s="12">
        <f>Y276%*Z276</f>
        <v>3.3647999999999998</v>
      </c>
    </row>
    <row r="277" spans="18:29">
      <c r="S277" t="s">
        <v>675</v>
      </c>
      <c r="W277" s="8" t="s">
        <v>347</v>
      </c>
      <c r="X277" s="9">
        <v>1</v>
      </c>
      <c r="Y277" s="10">
        <f>X277*8/$U$260</f>
        <v>0.44444444444444442</v>
      </c>
      <c r="Z277" s="12">
        <v>25.63</v>
      </c>
      <c r="AA277" s="12">
        <f>Y277*Z277</f>
        <v>11.39111111111111</v>
      </c>
    </row>
    <row r="278" spans="18:29">
      <c r="S278" t="s">
        <v>683</v>
      </c>
      <c r="W278" s="8" t="s">
        <v>347</v>
      </c>
      <c r="X278" s="9">
        <v>0.5</v>
      </c>
      <c r="Y278" s="10">
        <f>X278*8/$U$260</f>
        <v>0.22222222222222221</v>
      </c>
      <c r="Z278" s="12">
        <v>7.07</v>
      </c>
      <c r="AA278" s="12">
        <f>Y278*Z278</f>
        <v>1.5711111111111111</v>
      </c>
    </row>
    <row r="279" spans="18:29">
      <c r="R279" s="14"/>
      <c r="S279" s="14"/>
      <c r="T279" s="14"/>
      <c r="U279" s="14"/>
      <c r="V279" s="14"/>
      <c r="W279" s="14"/>
      <c r="X279" s="14"/>
      <c r="Y279" s="14"/>
      <c r="Z279" s="14"/>
      <c r="AA279" s="36">
        <f>SUM(AA276:AA278)</f>
        <v>16.327022222222222</v>
      </c>
    </row>
    <row r="280" spans="18:29">
      <c r="AA280" s="34"/>
    </row>
    <row r="281" spans="18:29">
      <c r="R281" s="31" t="s">
        <v>286</v>
      </c>
      <c r="S281" s="31"/>
      <c r="T281" s="31" t="s">
        <v>521</v>
      </c>
      <c r="U281" s="31"/>
    </row>
    <row r="282" spans="18:29">
      <c r="R282" s="31" t="s">
        <v>287</v>
      </c>
      <c r="S282" s="31" t="s">
        <v>288</v>
      </c>
      <c r="T282" s="32" t="s">
        <v>289</v>
      </c>
      <c r="U282" s="33">
        <v>20</v>
      </c>
      <c r="V282" s="32" t="s">
        <v>290</v>
      </c>
      <c r="W282" s="33">
        <f>U282</f>
        <v>20</v>
      </c>
      <c r="X282" s="31" t="s">
        <v>291</v>
      </c>
      <c r="Z282" s="32" t="s">
        <v>142</v>
      </c>
      <c r="AA282" s="34">
        <f>AA287+AA292+AA295</f>
        <v>64.026960000000003</v>
      </c>
    </row>
    <row r="283" spans="18:29">
      <c r="R283" s="31" t="s">
        <v>292</v>
      </c>
      <c r="S283" s="31" t="s">
        <v>293</v>
      </c>
      <c r="W283" s="32" t="s">
        <v>127</v>
      </c>
      <c r="X283" s="32" t="s">
        <v>294</v>
      </c>
      <c r="Y283" s="32" t="s">
        <v>295</v>
      </c>
      <c r="Z283" s="32" t="s">
        <v>296</v>
      </c>
      <c r="AA283" s="32" t="s">
        <v>297</v>
      </c>
    </row>
    <row r="284" spans="18:29">
      <c r="S284" s="35" t="s">
        <v>298</v>
      </c>
    </row>
    <row r="285" spans="18:29">
      <c r="S285" t="s">
        <v>299</v>
      </c>
      <c r="W285" s="8" t="s">
        <v>300</v>
      </c>
      <c r="X285" s="9">
        <v>2</v>
      </c>
      <c r="Y285" s="10">
        <f>X285*8/$U$282</f>
        <v>0.8</v>
      </c>
      <c r="Z285" s="12">
        <v>28.94</v>
      </c>
      <c r="AA285" s="12">
        <f>Y285*Z285</f>
        <v>23.152000000000001</v>
      </c>
    </row>
    <row r="286" spans="18:29">
      <c r="S286" t="s">
        <v>301</v>
      </c>
      <c r="W286" s="8" t="s">
        <v>300</v>
      </c>
      <c r="X286" s="9">
        <v>2</v>
      </c>
      <c r="Y286" s="10">
        <f>X286*8/$U$282</f>
        <v>0.8</v>
      </c>
      <c r="Z286" s="12">
        <v>23.6</v>
      </c>
      <c r="AA286" s="12">
        <f>Y286*Z286</f>
        <v>18.880000000000003</v>
      </c>
      <c r="AC286" s="12"/>
    </row>
    <row r="287" spans="18:29">
      <c r="W287" s="8"/>
      <c r="X287" s="9"/>
      <c r="Y287" s="10"/>
      <c r="AA287" s="34">
        <f>SUM(AA285:AA286)</f>
        <v>42.032000000000004</v>
      </c>
    </row>
    <row r="288" spans="18:29">
      <c r="S288" s="35" t="s">
        <v>662</v>
      </c>
      <c r="W288" s="8"/>
      <c r="X288" s="9"/>
      <c r="Y288" s="10"/>
      <c r="AA288" s="12"/>
    </row>
    <row r="289" spans="18:27">
      <c r="S289" t="s">
        <v>690</v>
      </c>
      <c r="W289" s="8" t="s">
        <v>305</v>
      </c>
      <c r="Y289" s="10">
        <v>0.16</v>
      </c>
      <c r="Z289" s="12">
        <v>2.64</v>
      </c>
      <c r="AA289" s="12">
        <f>Y289*Z289</f>
        <v>0.42240000000000005</v>
      </c>
    </row>
    <row r="290" spans="18:27">
      <c r="S290" t="s">
        <v>310</v>
      </c>
      <c r="W290" s="8" t="s">
        <v>305</v>
      </c>
      <c r="Y290" s="10">
        <v>0.16</v>
      </c>
      <c r="Z290" s="12">
        <v>5.51</v>
      </c>
      <c r="AA290" s="12">
        <f>Y290*Z290</f>
        <v>0.88159999999999994</v>
      </c>
    </row>
    <row r="291" spans="18:27">
      <c r="S291" t="s">
        <v>677</v>
      </c>
      <c r="W291" s="8" t="s">
        <v>314</v>
      </c>
      <c r="Y291" s="10">
        <v>3.35</v>
      </c>
      <c r="Z291" s="12">
        <v>5.8</v>
      </c>
      <c r="AA291" s="12">
        <f>Y291*Z291</f>
        <v>19.43</v>
      </c>
    </row>
    <row r="292" spans="18:27">
      <c r="W292" s="8"/>
      <c r="Y292" s="10"/>
      <c r="Z292" s="12"/>
      <c r="AA292" s="34">
        <f>SUM(AA289:AA291)</f>
        <v>20.733999999999998</v>
      </c>
    </row>
    <row r="293" spans="18:27">
      <c r="S293" s="35" t="s">
        <v>318</v>
      </c>
    </row>
    <row r="294" spans="18:27">
      <c r="S294" t="s">
        <v>319</v>
      </c>
      <c r="W294" s="8" t="s">
        <v>320</v>
      </c>
      <c r="Y294" s="10">
        <v>3</v>
      </c>
      <c r="Z294" s="12">
        <f>AA287</f>
        <v>42.032000000000004</v>
      </c>
      <c r="AA294" s="12">
        <f>Y294%*Z294</f>
        <v>1.2609600000000001</v>
      </c>
    </row>
    <row r="295" spans="18:27">
      <c r="R295" s="14"/>
      <c r="S295" s="14"/>
      <c r="T295" s="14"/>
      <c r="U295" s="14"/>
      <c r="V295" s="14"/>
      <c r="W295" s="14"/>
      <c r="X295" s="14"/>
      <c r="Y295" s="14"/>
      <c r="Z295" s="14"/>
      <c r="AA295" s="36">
        <f>SUM(AA294)</f>
        <v>1.2609600000000001</v>
      </c>
    </row>
    <row r="296" spans="18:27">
      <c r="AA296" s="34"/>
    </row>
    <row r="297" spans="18:27">
      <c r="R297" s="31" t="s">
        <v>286</v>
      </c>
      <c r="S297" s="31"/>
      <c r="T297" s="31" t="s">
        <v>691</v>
      </c>
      <c r="U297" s="31"/>
    </row>
    <row r="298" spans="18:27">
      <c r="R298" s="31" t="s">
        <v>287</v>
      </c>
      <c r="S298" s="31" t="s">
        <v>684</v>
      </c>
      <c r="T298" s="32" t="s">
        <v>289</v>
      </c>
      <c r="U298" s="33">
        <v>250</v>
      </c>
      <c r="V298" s="32" t="s">
        <v>290</v>
      </c>
      <c r="W298" s="33">
        <f>U298</f>
        <v>250</v>
      </c>
      <c r="X298" s="31" t="s">
        <v>291</v>
      </c>
      <c r="Z298" s="32" t="s">
        <v>305</v>
      </c>
      <c r="AA298" s="34">
        <f>AA304+AA308+AA312</f>
        <v>5.5639628445000007</v>
      </c>
    </row>
    <row r="299" spans="18:27">
      <c r="R299" s="31" t="s">
        <v>292</v>
      </c>
      <c r="S299" s="31" t="s">
        <v>293</v>
      </c>
      <c r="W299" s="32" t="s">
        <v>127</v>
      </c>
      <c r="X299" s="32" t="s">
        <v>294</v>
      </c>
      <c r="Y299" s="32" t="s">
        <v>295</v>
      </c>
      <c r="Z299" s="32" t="s">
        <v>296</v>
      </c>
      <c r="AA299" s="32" t="s">
        <v>297</v>
      </c>
    </row>
    <row r="300" spans="18:27">
      <c r="S300" s="47" t="s">
        <v>298</v>
      </c>
      <c r="X300" s="9"/>
    </row>
    <row r="301" spans="18:27">
      <c r="S301" t="s">
        <v>299</v>
      </c>
      <c r="W301" s="8" t="s">
        <v>300</v>
      </c>
      <c r="X301" s="9">
        <v>1</v>
      </c>
      <c r="Y301" s="10">
        <f>X301*8/$U$298</f>
        <v>3.2000000000000001E-2</v>
      </c>
      <c r="Z301" s="12">
        <v>28.94</v>
      </c>
      <c r="AA301" s="12">
        <f>Y301*Z301</f>
        <v>0.92608000000000001</v>
      </c>
    </row>
    <row r="302" spans="18:27">
      <c r="S302" t="s">
        <v>685</v>
      </c>
      <c r="W302" s="8" t="s">
        <v>300</v>
      </c>
      <c r="X302" s="9">
        <v>1</v>
      </c>
      <c r="Y302" s="10">
        <f>X302*8/$U$298</f>
        <v>3.2000000000000001E-2</v>
      </c>
      <c r="Z302" s="12">
        <v>23.6</v>
      </c>
      <c r="AA302" s="12">
        <f>Y302*Z302</f>
        <v>0.75520000000000009</v>
      </c>
    </row>
    <row r="303" spans="18:27">
      <c r="W303" s="8"/>
      <c r="X303" s="9"/>
      <c r="Y303" s="18"/>
      <c r="Z303" s="12"/>
      <c r="AA303" s="12"/>
    </row>
    <row r="304" spans="18:27">
      <c r="W304" s="8"/>
      <c r="X304" s="9"/>
      <c r="AA304" s="48">
        <f>SUM(AA301:AA303)</f>
        <v>1.6812800000000001</v>
      </c>
    </row>
    <row r="305" spans="18:27">
      <c r="S305" s="47" t="s">
        <v>303</v>
      </c>
      <c r="W305" s="8"/>
      <c r="X305" s="9"/>
      <c r="Y305" s="18"/>
    </row>
    <row r="306" spans="18:27">
      <c r="S306" t="s">
        <v>304</v>
      </c>
      <c r="W306" s="8" t="s">
        <v>305</v>
      </c>
      <c r="X306" s="9"/>
      <c r="Y306" s="18">
        <v>0.03</v>
      </c>
      <c r="Z306" s="12">
        <v>2.64</v>
      </c>
      <c r="AA306" s="12">
        <f>Y306*Z306</f>
        <v>7.9200000000000007E-2</v>
      </c>
    </row>
    <row r="307" spans="18:27">
      <c r="S307" t="s">
        <v>686</v>
      </c>
      <c r="W307" s="8" t="s">
        <v>305</v>
      </c>
      <c r="X307" s="9"/>
      <c r="Y307" s="18">
        <v>1.05</v>
      </c>
      <c r="Z307" s="12">
        <f>1012.71*3.379/1000</f>
        <v>3.4219470900000002</v>
      </c>
      <c r="AA307" s="12">
        <f>Y307*Z307</f>
        <v>3.5930444445000003</v>
      </c>
    </row>
    <row r="308" spans="18:27">
      <c r="W308" s="8"/>
      <c r="X308" s="9"/>
      <c r="AA308" s="48">
        <f>SUM(AA306:AA307)</f>
        <v>3.6722444445000004</v>
      </c>
    </row>
    <row r="309" spans="18:27">
      <c r="S309" s="47" t="s">
        <v>327</v>
      </c>
      <c r="W309" s="8"/>
      <c r="X309" s="9"/>
    </row>
    <row r="310" spans="18:27">
      <c r="S310" t="s">
        <v>319</v>
      </c>
      <c r="W310" s="8" t="s">
        <v>320</v>
      </c>
      <c r="Y310" s="10">
        <v>3</v>
      </c>
      <c r="Z310" s="12">
        <f>AA304</f>
        <v>1.6812800000000001</v>
      </c>
      <c r="AA310" s="12">
        <f>Y310%*Z310</f>
        <v>5.0438400000000001E-2</v>
      </c>
    </row>
    <row r="311" spans="18:27">
      <c r="S311" t="s">
        <v>687</v>
      </c>
      <c r="W311" s="8" t="s">
        <v>300</v>
      </c>
      <c r="X311" s="9">
        <v>1</v>
      </c>
      <c r="Y311" s="10">
        <f>X311*8/$U$298</f>
        <v>3.2000000000000001E-2</v>
      </c>
      <c r="Z311" s="50">
        <v>5</v>
      </c>
      <c r="AA311" s="12">
        <f>Y311*Z311</f>
        <v>0.16</v>
      </c>
    </row>
    <row r="312" spans="18:27">
      <c r="R312" s="14"/>
      <c r="S312" s="14"/>
      <c r="T312" s="14"/>
      <c r="U312" s="14"/>
      <c r="V312" s="14"/>
      <c r="W312" s="14"/>
      <c r="X312" s="14"/>
      <c r="Y312" s="14"/>
      <c r="Z312" s="14"/>
      <c r="AA312" s="49">
        <f>SUM(AA310:AA311)</f>
        <v>0.2104384</v>
      </c>
    </row>
    <row r="314" spans="18:27">
      <c r="R314" s="31" t="s">
        <v>286</v>
      </c>
      <c r="S314" s="31"/>
      <c r="T314" s="31" t="s">
        <v>535</v>
      </c>
      <c r="U314" s="31"/>
    </row>
    <row r="315" spans="18:27">
      <c r="R315" s="31" t="s">
        <v>287</v>
      </c>
      <c r="S315" s="31" t="s">
        <v>425</v>
      </c>
      <c r="T315" s="32" t="s">
        <v>289</v>
      </c>
      <c r="U315" s="33">
        <v>10</v>
      </c>
      <c r="V315" s="32" t="s">
        <v>290</v>
      </c>
      <c r="W315" s="33">
        <f>U315</f>
        <v>10</v>
      </c>
      <c r="X315" s="31" t="s">
        <v>291</v>
      </c>
      <c r="Z315" s="32" t="s">
        <v>212</v>
      </c>
      <c r="AA315" s="34">
        <f>AA321+AA328+AA333</f>
        <v>549.09188000000006</v>
      </c>
    </row>
    <row r="316" spans="18:27">
      <c r="R316" s="31" t="s">
        <v>292</v>
      </c>
      <c r="S316" s="31" t="s">
        <v>293</v>
      </c>
      <c r="W316" s="32" t="s">
        <v>127</v>
      </c>
      <c r="X316" s="32" t="s">
        <v>294</v>
      </c>
      <c r="Y316" s="32" t="s">
        <v>295</v>
      </c>
      <c r="Z316" s="32" t="s">
        <v>296</v>
      </c>
      <c r="AA316" s="32" t="s">
        <v>297</v>
      </c>
    </row>
    <row r="317" spans="18:27">
      <c r="S317" s="35" t="s">
        <v>298</v>
      </c>
    </row>
    <row r="318" spans="18:27">
      <c r="S318" t="s">
        <v>299</v>
      </c>
      <c r="W318" s="8" t="s">
        <v>300</v>
      </c>
      <c r="X318" s="9">
        <v>2</v>
      </c>
      <c r="Y318" s="10">
        <f>X318*8/$U$315</f>
        <v>1.6</v>
      </c>
      <c r="Z318" s="12">
        <v>28.94</v>
      </c>
      <c r="AA318" s="12">
        <f>Y318*Z318</f>
        <v>46.304000000000002</v>
      </c>
    </row>
    <row r="319" spans="18:27">
      <c r="S319" t="s">
        <v>301</v>
      </c>
      <c r="W319" s="8" t="s">
        <v>300</v>
      </c>
      <c r="X319" s="9">
        <v>2</v>
      </c>
      <c r="Y319" s="10">
        <f>X319*8/$U$315</f>
        <v>1.6</v>
      </c>
      <c r="Z319" s="12">
        <v>23.6</v>
      </c>
      <c r="AA319" s="12">
        <f>Y319*Z319</f>
        <v>37.760000000000005</v>
      </c>
    </row>
    <row r="320" spans="18:27">
      <c r="S320" t="s">
        <v>302</v>
      </c>
      <c r="W320" s="8" t="s">
        <v>300</v>
      </c>
      <c r="X320" s="9">
        <v>8</v>
      </c>
      <c r="Y320" s="10">
        <f>X320*8/$U$315</f>
        <v>6.4</v>
      </c>
      <c r="Z320" s="12">
        <v>21.36</v>
      </c>
      <c r="AA320" s="12">
        <f>Y320*Z320</f>
        <v>136.70400000000001</v>
      </c>
    </row>
    <row r="321" spans="18:27">
      <c r="W321" s="8"/>
      <c r="X321" s="9"/>
      <c r="Y321" s="10"/>
      <c r="AA321" s="34">
        <f>SUM(AA318:AA320)</f>
        <v>220.76800000000003</v>
      </c>
    </row>
    <row r="322" spans="18:27">
      <c r="S322" s="35" t="s">
        <v>662</v>
      </c>
      <c r="W322" s="8"/>
      <c r="X322" s="9"/>
      <c r="Y322" s="10"/>
      <c r="AA322" s="12"/>
    </row>
    <row r="323" spans="18:27">
      <c r="S323" t="s">
        <v>680</v>
      </c>
      <c r="W323" s="8" t="s">
        <v>212</v>
      </c>
      <c r="Y323" s="10">
        <v>0.53</v>
      </c>
      <c r="Z323" s="12">
        <v>55.08</v>
      </c>
      <c r="AA323" s="12">
        <f>Y323*Z323</f>
        <v>29.192399999999999</v>
      </c>
    </row>
    <row r="324" spans="18:27">
      <c r="S324" t="s">
        <v>681</v>
      </c>
      <c r="W324" s="8" t="s">
        <v>212</v>
      </c>
      <c r="Y324" s="10">
        <v>0.52</v>
      </c>
      <c r="Z324" s="12">
        <v>47</v>
      </c>
      <c r="AA324" s="12">
        <f>Y324*Z324</f>
        <v>24.44</v>
      </c>
    </row>
    <row r="325" spans="18:27">
      <c r="S325" t="s">
        <v>315</v>
      </c>
      <c r="W325" s="8" t="s">
        <v>316</v>
      </c>
      <c r="Y325" s="10">
        <v>9.73</v>
      </c>
      <c r="Z325" s="12">
        <v>24.52</v>
      </c>
      <c r="AA325" s="12">
        <f>Y325*Z325</f>
        <v>238.5796</v>
      </c>
    </row>
    <row r="326" spans="18:27">
      <c r="S326" t="s">
        <v>664</v>
      </c>
      <c r="W326" s="8" t="s">
        <v>212</v>
      </c>
      <c r="Y326" s="10">
        <v>0.186</v>
      </c>
      <c r="Z326">
        <v>6.14</v>
      </c>
      <c r="AA326" s="12">
        <f>Y326*Z326</f>
        <v>1.1420399999999999</v>
      </c>
    </row>
    <row r="327" spans="18:27">
      <c r="S327" t="s">
        <v>673</v>
      </c>
      <c r="W327" s="8" t="s">
        <v>447</v>
      </c>
      <c r="Y327" s="10">
        <v>0.36</v>
      </c>
      <c r="Z327">
        <v>13.93</v>
      </c>
      <c r="AA327" s="12">
        <f>Y327*Z327</f>
        <v>5.0148000000000001</v>
      </c>
    </row>
    <row r="328" spans="18:27">
      <c r="W328" s="8"/>
      <c r="Y328" s="10"/>
      <c r="Z328" s="12"/>
      <c r="AA328" s="34">
        <f>SUM(AA323:AA327)</f>
        <v>298.36883999999998</v>
      </c>
    </row>
    <row r="329" spans="18:27">
      <c r="S329" s="35" t="s">
        <v>318</v>
      </c>
    </row>
    <row r="330" spans="18:27">
      <c r="S330" t="s">
        <v>319</v>
      </c>
      <c r="W330" s="8" t="s">
        <v>320</v>
      </c>
      <c r="Y330" s="10">
        <v>3</v>
      </c>
      <c r="Z330" s="12">
        <f>AA321</f>
        <v>220.76800000000003</v>
      </c>
      <c r="AA330" s="12">
        <f>Y330%*Z330</f>
        <v>6.6230400000000005</v>
      </c>
    </row>
    <row r="331" spans="18:27">
      <c r="S331" t="s">
        <v>675</v>
      </c>
      <c r="W331" s="8" t="s">
        <v>347</v>
      </c>
      <c r="X331" s="9">
        <v>1</v>
      </c>
      <c r="Y331" s="10">
        <f>X331*8/$U$315</f>
        <v>0.8</v>
      </c>
      <c r="Z331" s="12">
        <v>25.63</v>
      </c>
      <c r="AA331" s="12">
        <f>Y331*Z331</f>
        <v>20.504000000000001</v>
      </c>
    </row>
    <row r="332" spans="18:27">
      <c r="S332" t="s">
        <v>683</v>
      </c>
      <c r="W332" s="8" t="s">
        <v>347</v>
      </c>
      <c r="X332" s="9">
        <v>0.5</v>
      </c>
      <c r="Y332" s="10">
        <f>X332*8/$U$315</f>
        <v>0.4</v>
      </c>
      <c r="Z332" s="12">
        <v>7.07</v>
      </c>
      <c r="AA332" s="12">
        <f>Y332*Z332</f>
        <v>2.8280000000000003</v>
      </c>
    </row>
    <row r="333" spans="18:27">
      <c r="R333" s="14"/>
      <c r="S333" s="14"/>
      <c r="T333" s="14"/>
      <c r="U333" s="14"/>
      <c r="V333" s="14"/>
      <c r="W333" s="14"/>
      <c r="X333" s="14"/>
      <c r="Y333" s="14"/>
      <c r="Z333" s="14"/>
      <c r="AA333" s="36">
        <f>SUM(AA330:AA332)</f>
        <v>29.95504</v>
      </c>
    </row>
    <row r="335" spans="18:27">
      <c r="R335" s="31" t="s">
        <v>286</v>
      </c>
      <c r="S335" s="31"/>
      <c r="T335" s="31" t="s">
        <v>537</v>
      </c>
      <c r="U335" s="31"/>
    </row>
    <row r="336" spans="18:27">
      <c r="R336" s="31" t="s">
        <v>287</v>
      </c>
      <c r="S336" s="31" t="s">
        <v>288</v>
      </c>
      <c r="T336" s="32" t="s">
        <v>289</v>
      </c>
      <c r="U336" s="33">
        <v>30</v>
      </c>
      <c r="V336" s="32" t="s">
        <v>290</v>
      </c>
      <c r="W336" s="33">
        <f>U336</f>
        <v>30</v>
      </c>
      <c r="X336" s="31" t="s">
        <v>291</v>
      </c>
      <c r="Z336" s="32" t="s">
        <v>142</v>
      </c>
      <c r="AA336" s="34">
        <f>AA342+AA347+AA350</f>
        <v>55.396819999999998</v>
      </c>
    </row>
    <row r="337" spans="18:27">
      <c r="R337" s="31" t="s">
        <v>292</v>
      </c>
      <c r="S337" s="31" t="s">
        <v>293</v>
      </c>
      <c r="W337" s="32" t="s">
        <v>127</v>
      </c>
      <c r="X337" s="32" t="s">
        <v>294</v>
      </c>
      <c r="Y337" s="32" t="s">
        <v>295</v>
      </c>
      <c r="Z337" s="32" t="s">
        <v>296</v>
      </c>
      <c r="AA337" s="32" t="s">
        <v>297</v>
      </c>
    </row>
    <row r="338" spans="18:27">
      <c r="S338" s="35" t="s">
        <v>298</v>
      </c>
    </row>
    <row r="339" spans="18:27">
      <c r="S339" t="s">
        <v>299</v>
      </c>
      <c r="W339" s="8" t="s">
        <v>300</v>
      </c>
      <c r="X339" s="9">
        <v>2</v>
      </c>
      <c r="Y339" s="10">
        <f>X339*8/$U$336</f>
        <v>0.53333333333333333</v>
      </c>
      <c r="Z339" s="12">
        <v>28.94</v>
      </c>
      <c r="AA339" s="12">
        <f>Y339*Z339</f>
        <v>15.434666666666667</v>
      </c>
    </row>
    <row r="340" spans="18:27">
      <c r="S340" t="s">
        <v>301</v>
      </c>
      <c r="W340" s="8" t="s">
        <v>300</v>
      </c>
      <c r="X340" s="9">
        <v>1</v>
      </c>
      <c r="Y340" s="10">
        <f>X340*8/$U$336</f>
        <v>0.26666666666666666</v>
      </c>
      <c r="Z340" s="12">
        <v>23.6</v>
      </c>
      <c r="AA340" s="12">
        <f>Y340*Z340</f>
        <v>6.2933333333333339</v>
      </c>
    </row>
    <row r="341" spans="18:27">
      <c r="S341" t="s">
        <v>302</v>
      </c>
      <c r="W341" s="8" t="s">
        <v>300</v>
      </c>
      <c r="X341" s="9">
        <v>1</v>
      </c>
      <c r="Y341" s="10">
        <f>X341*8/$U$336</f>
        <v>0.26666666666666666</v>
      </c>
      <c r="Z341" s="12">
        <v>21.36</v>
      </c>
      <c r="AA341" s="12">
        <f>Y341*Z341</f>
        <v>5.6959999999999997</v>
      </c>
    </row>
    <row r="342" spans="18:27">
      <c r="W342" s="8"/>
      <c r="X342" s="9"/>
      <c r="Y342" s="10"/>
      <c r="AA342" s="34">
        <f>SUM(AA339:AA341)</f>
        <v>27.423999999999999</v>
      </c>
    </row>
    <row r="343" spans="18:27">
      <c r="S343" s="35" t="s">
        <v>662</v>
      </c>
      <c r="W343" s="8"/>
      <c r="X343" s="9"/>
      <c r="Y343" s="10"/>
      <c r="AA343" s="12"/>
    </row>
    <row r="344" spans="18:27">
      <c r="S344" t="s">
        <v>695</v>
      </c>
      <c r="W344" s="8" t="s">
        <v>305</v>
      </c>
      <c r="Y344" s="10">
        <v>0.3</v>
      </c>
      <c r="Z344" s="12">
        <v>2.64</v>
      </c>
      <c r="AA344" s="12">
        <f>Y344*Z344</f>
        <v>0.79200000000000004</v>
      </c>
    </row>
    <row r="345" spans="18:27">
      <c r="S345" t="s">
        <v>310</v>
      </c>
      <c r="W345" s="8" t="s">
        <v>305</v>
      </c>
      <c r="Y345" s="10">
        <v>0.31</v>
      </c>
      <c r="Z345" s="12">
        <v>5.51</v>
      </c>
      <c r="AA345" s="12">
        <f>Y345*Z345</f>
        <v>1.7081</v>
      </c>
    </row>
    <row r="346" spans="18:27">
      <c r="S346" t="s">
        <v>677</v>
      </c>
      <c r="W346" s="8" t="s">
        <v>314</v>
      </c>
      <c r="Y346" s="10">
        <v>4.25</v>
      </c>
      <c r="Z346" s="12">
        <v>5.8</v>
      </c>
      <c r="AA346" s="12">
        <f>Y346*Z346</f>
        <v>24.65</v>
      </c>
    </row>
    <row r="347" spans="18:27">
      <c r="W347" s="8"/>
      <c r="Y347" s="10"/>
      <c r="Z347" s="12"/>
      <c r="AA347" s="34">
        <f>SUM(AA344:AA346)</f>
        <v>27.150099999999998</v>
      </c>
    </row>
    <row r="348" spans="18:27">
      <c r="S348" s="35" t="s">
        <v>318</v>
      </c>
    </row>
    <row r="349" spans="18:27">
      <c r="S349" t="s">
        <v>319</v>
      </c>
      <c r="W349" s="8" t="s">
        <v>320</v>
      </c>
      <c r="Y349" s="10">
        <v>3</v>
      </c>
      <c r="Z349" s="12">
        <f>AA342</f>
        <v>27.423999999999999</v>
      </c>
      <c r="AA349" s="12">
        <f>Y349%*Z349</f>
        <v>0.82272000000000001</v>
      </c>
    </row>
    <row r="350" spans="18:27">
      <c r="R350" s="14"/>
      <c r="S350" s="14"/>
      <c r="T350" s="14"/>
      <c r="U350" s="14"/>
      <c r="V350" s="14"/>
      <c r="W350" s="14"/>
      <c r="X350" s="14"/>
      <c r="Y350" s="14"/>
      <c r="Z350" s="14"/>
      <c r="AA350" s="36">
        <f>SUM(AA349)</f>
        <v>0.82272000000000001</v>
      </c>
    </row>
    <row r="352" spans="18:27">
      <c r="R352" s="31" t="s">
        <v>286</v>
      </c>
      <c r="S352" s="31"/>
      <c r="T352" s="31" t="s">
        <v>539</v>
      </c>
      <c r="U352" s="31"/>
    </row>
    <row r="353" spans="18:27">
      <c r="R353" s="31" t="s">
        <v>287</v>
      </c>
      <c r="S353" s="31" t="s">
        <v>288</v>
      </c>
      <c r="T353" s="32" t="s">
        <v>289</v>
      </c>
      <c r="U353" s="33">
        <v>250</v>
      </c>
      <c r="V353" s="32" t="s">
        <v>290</v>
      </c>
      <c r="W353" s="33">
        <f>U353</f>
        <v>250</v>
      </c>
      <c r="X353" s="31" t="s">
        <v>291</v>
      </c>
      <c r="Z353" s="32" t="s">
        <v>142</v>
      </c>
      <c r="AA353" s="34">
        <f>AA358+AA362+AA366</f>
        <v>5.5639628445000007</v>
      </c>
    </row>
    <row r="354" spans="18:27">
      <c r="R354" s="31" t="s">
        <v>292</v>
      </c>
      <c r="S354" s="31" t="s">
        <v>293</v>
      </c>
      <c r="W354" s="32" t="s">
        <v>127</v>
      </c>
      <c r="X354" s="32" t="s">
        <v>294</v>
      </c>
      <c r="Y354" s="32" t="s">
        <v>295</v>
      </c>
      <c r="Z354" s="32" t="s">
        <v>296</v>
      </c>
      <c r="AA354" s="32" t="s">
        <v>297</v>
      </c>
    </row>
    <row r="355" spans="18:27">
      <c r="S355" s="35" t="s">
        <v>298</v>
      </c>
    </row>
    <row r="356" spans="18:27">
      <c r="S356" t="s">
        <v>299</v>
      </c>
      <c r="W356" s="8" t="s">
        <v>300</v>
      </c>
      <c r="X356" s="9">
        <v>1</v>
      </c>
      <c r="Y356" s="10">
        <f>X356*8/$U$353</f>
        <v>3.2000000000000001E-2</v>
      </c>
      <c r="Z356" s="12">
        <v>28.94</v>
      </c>
      <c r="AA356" s="12">
        <f>Y356*Z356</f>
        <v>0.92608000000000001</v>
      </c>
    </row>
    <row r="357" spans="18:27">
      <c r="S357" t="s">
        <v>685</v>
      </c>
      <c r="W357" s="8" t="s">
        <v>300</v>
      </c>
      <c r="X357" s="9">
        <v>1</v>
      </c>
      <c r="Y357" s="10">
        <f>X357*8/$U$353</f>
        <v>3.2000000000000001E-2</v>
      </c>
      <c r="Z357" s="12">
        <v>23.6</v>
      </c>
      <c r="AA357" s="12">
        <f>Y357*Z357</f>
        <v>0.75520000000000009</v>
      </c>
    </row>
    <row r="358" spans="18:27">
      <c r="W358" s="8"/>
      <c r="X358" s="9"/>
      <c r="AA358" s="48">
        <f>SUM(AA356:AA357)</f>
        <v>1.6812800000000001</v>
      </c>
    </row>
    <row r="359" spans="18:27">
      <c r="S359" s="47" t="s">
        <v>303</v>
      </c>
      <c r="W359" s="8"/>
      <c r="X359" s="9"/>
      <c r="Y359" s="18"/>
    </row>
    <row r="360" spans="18:27">
      <c r="S360" t="s">
        <v>304</v>
      </c>
      <c r="W360" s="8" t="s">
        <v>305</v>
      </c>
      <c r="X360" s="9"/>
      <c r="Y360" s="18">
        <v>0.03</v>
      </c>
      <c r="Z360" s="12">
        <v>2.64</v>
      </c>
      <c r="AA360" s="12">
        <f>Y360*Z360</f>
        <v>7.9200000000000007E-2</v>
      </c>
    </row>
    <row r="361" spans="18:27">
      <c r="S361" t="s">
        <v>686</v>
      </c>
      <c r="W361" s="8" t="s">
        <v>305</v>
      </c>
      <c r="X361" s="9"/>
      <c r="Y361" s="18">
        <v>1.05</v>
      </c>
      <c r="Z361" s="12">
        <f>1012.71*3.379/1000</f>
        <v>3.4219470900000002</v>
      </c>
      <c r="AA361" s="12">
        <f>Y361*Z361</f>
        <v>3.5930444445000003</v>
      </c>
    </row>
    <row r="362" spans="18:27">
      <c r="W362" s="8"/>
      <c r="X362" s="9"/>
      <c r="AA362" s="48">
        <f>SUM(AA360:AA361)</f>
        <v>3.6722444445000004</v>
      </c>
    </row>
    <row r="363" spans="18:27">
      <c r="S363" s="47" t="s">
        <v>327</v>
      </c>
      <c r="W363" s="8"/>
      <c r="X363" s="9"/>
    </row>
    <row r="364" spans="18:27">
      <c r="S364" t="s">
        <v>319</v>
      </c>
      <c r="W364" s="8" t="s">
        <v>320</v>
      </c>
      <c r="Y364" s="10">
        <v>3</v>
      </c>
      <c r="Z364" s="12">
        <f>AA358</f>
        <v>1.6812800000000001</v>
      </c>
      <c r="AA364" s="12">
        <f>Y364%*Z364</f>
        <v>5.0438400000000001E-2</v>
      </c>
    </row>
    <row r="365" spans="18:27">
      <c r="S365" t="s">
        <v>687</v>
      </c>
      <c r="W365" s="8" t="s">
        <v>300</v>
      </c>
      <c r="X365" s="9">
        <v>1</v>
      </c>
      <c r="Y365" s="10">
        <f>X365*8/$U$353</f>
        <v>3.2000000000000001E-2</v>
      </c>
      <c r="Z365" s="50">
        <v>5</v>
      </c>
      <c r="AA365" s="12">
        <f>Y365*Z365</f>
        <v>0.16</v>
      </c>
    </row>
    <row r="366" spans="18:27">
      <c r="R366" s="14"/>
      <c r="S366" s="14"/>
      <c r="T366" s="14"/>
      <c r="U366" s="14"/>
      <c r="V366" s="14"/>
      <c r="W366" s="14"/>
      <c r="X366" s="14"/>
      <c r="Y366" s="14"/>
      <c r="Z366" s="14"/>
      <c r="AA366" s="49">
        <f>SUM(AA364:AA365)</f>
        <v>0.2104384</v>
      </c>
    </row>
    <row r="368" spans="18:27">
      <c r="R368" s="31" t="s">
        <v>286</v>
      </c>
      <c r="S368" s="31"/>
      <c r="T368" s="31" t="s">
        <v>551</v>
      </c>
      <c r="U368" s="31"/>
    </row>
    <row r="369" spans="18:27">
      <c r="R369" s="31" t="s">
        <v>287</v>
      </c>
      <c r="S369" s="31" t="s">
        <v>425</v>
      </c>
      <c r="T369" s="32" t="s">
        <v>289</v>
      </c>
      <c r="U369" s="33">
        <v>22</v>
      </c>
      <c r="V369" s="32" t="s">
        <v>290</v>
      </c>
      <c r="W369" s="33">
        <f>U369</f>
        <v>22</v>
      </c>
      <c r="X369" s="31" t="s">
        <v>291</v>
      </c>
      <c r="Z369" s="32" t="s">
        <v>212</v>
      </c>
      <c r="AA369" s="34">
        <f>AA375+AA382+AA388</f>
        <v>392.5379309090909</v>
      </c>
    </row>
    <row r="370" spans="18:27">
      <c r="R370" s="31" t="s">
        <v>292</v>
      </c>
      <c r="S370" s="31" t="s">
        <v>293</v>
      </c>
      <c r="W370" s="32" t="s">
        <v>127</v>
      </c>
      <c r="X370" s="32" t="s">
        <v>294</v>
      </c>
      <c r="Y370" s="32" t="s">
        <v>295</v>
      </c>
      <c r="Z370" s="32" t="s">
        <v>296</v>
      </c>
      <c r="AA370" s="32" t="s">
        <v>297</v>
      </c>
    </row>
    <row r="371" spans="18:27">
      <c r="S371" s="35" t="s">
        <v>298</v>
      </c>
    </row>
    <row r="372" spans="18:27">
      <c r="S372" t="s">
        <v>299</v>
      </c>
      <c r="W372" s="8" t="s">
        <v>300</v>
      </c>
      <c r="X372" s="9">
        <v>2</v>
      </c>
      <c r="Y372" s="10">
        <f>X372*8/$U$369</f>
        <v>0.72727272727272729</v>
      </c>
      <c r="Z372" s="12">
        <v>28.94</v>
      </c>
      <c r="AA372" s="12">
        <f>Y372*Z372</f>
        <v>21.04727272727273</v>
      </c>
    </row>
    <row r="373" spans="18:27">
      <c r="S373" t="s">
        <v>301</v>
      </c>
      <c r="W373" s="8" t="s">
        <v>300</v>
      </c>
      <c r="X373" s="9">
        <v>1</v>
      </c>
      <c r="Y373" s="10">
        <f>X373*8/$U$369</f>
        <v>0.36363636363636365</v>
      </c>
      <c r="Z373" s="12">
        <v>23.6</v>
      </c>
      <c r="AA373" s="12">
        <f>Y373*Z373</f>
        <v>8.581818181818182</v>
      </c>
    </row>
    <row r="374" spans="18:27">
      <c r="S374" t="s">
        <v>302</v>
      </c>
      <c r="W374" s="8" t="s">
        <v>300</v>
      </c>
      <c r="X374" s="9">
        <v>6</v>
      </c>
      <c r="Y374" s="10">
        <f>X374*8/$U$369</f>
        <v>2.1818181818181817</v>
      </c>
      <c r="Z374" s="12">
        <v>21.36</v>
      </c>
      <c r="AA374" s="12">
        <f>Y374*Z374</f>
        <v>46.603636363636362</v>
      </c>
    </row>
    <row r="375" spans="18:27">
      <c r="W375" s="8"/>
      <c r="X375" s="9"/>
      <c r="Y375" s="10"/>
      <c r="AA375" s="34">
        <f>SUM(AA372:AA374)</f>
        <v>76.232727272727274</v>
      </c>
    </row>
    <row r="376" spans="18:27">
      <c r="S376" s="35" t="s">
        <v>662</v>
      </c>
      <c r="W376" s="8"/>
      <c r="X376" s="9"/>
      <c r="Y376" s="10"/>
      <c r="AA376" s="12"/>
    </row>
    <row r="377" spans="18:27">
      <c r="S377" t="s">
        <v>680</v>
      </c>
      <c r="W377" s="8" t="s">
        <v>212</v>
      </c>
      <c r="Y377" s="10">
        <v>0.53</v>
      </c>
      <c r="Z377" s="12">
        <v>55.08</v>
      </c>
      <c r="AA377" s="12">
        <f>Y377*Z377</f>
        <v>29.192399999999999</v>
      </c>
    </row>
    <row r="378" spans="18:27">
      <c r="S378" t="s">
        <v>681</v>
      </c>
      <c r="W378" s="8" t="s">
        <v>212</v>
      </c>
      <c r="Y378" s="10">
        <v>0.52</v>
      </c>
      <c r="Z378" s="12">
        <v>47</v>
      </c>
      <c r="AA378" s="12">
        <f>Y378*Z378</f>
        <v>24.44</v>
      </c>
    </row>
    <row r="379" spans="18:27">
      <c r="S379" t="s">
        <v>315</v>
      </c>
      <c r="W379" s="8" t="s">
        <v>316</v>
      </c>
      <c r="Y379" s="10">
        <v>9.73</v>
      </c>
      <c r="Z379" s="12">
        <v>24.52</v>
      </c>
      <c r="AA379" s="12">
        <f>Y379*Z379</f>
        <v>238.5796</v>
      </c>
    </row>
    <row r="380" spans="18:27">
      <c r="S380" t="s">
        <v>664</v>
      </c>
      <c r="W380" s="8" t="s">
        <v>212</v>
      </c>
      <c r="Y380" s="10">
        <v>0.186</v>
      </c>
      <c r="Z380">
        <v>6.14</v>
      </c>
      <c r="AA380" s="12">
        <f>Y380*Z380</f>
        <v>1.1420399999999999</v>
      </c>
    </row>
    <row r="381" spans="18:27">
      <c r="S381" t="s">
        <v>673</v>
      </c>
      <c r="W381" s="8" t="s">
        <v>447</v>
      </c>
      <c r="Y381" s="10">
        <v>0.2</v>
      </c>
      <c r="Z381">
        <v>13.93</v>
      </c>
      <c r="AA381" s="12">
        <f>Y381*Z381</f>
        <v>2.786</v>
      </c>
    </row>
    <row r="382" spans="18:27">
      <c r="W382" s="8"/>
      <c r="Y382" s="10"/>
      <c r="Z382" s="12"/>
      <c r="AA382" s="34">
        <f>SUM(AA377:AA381)</f>
        <v>296.14004</v>
      </c>
    </row>
    <row r="383" spans="18:27">
      <c r="S383" s="35" t="s">
        <v>318</v>
      </c>
    </row>
    <row r="384" spans="18:27">
      <c r="S384" t="s">
        <v>319</v>
      </c>
      <c r="W384" s="8" t="s">
        <v>320</v>
      </c>
      <c r="Y384" s="10">
        <v>3</v>
      </c>
      <c r="Z384" s="12">
        <f>AA375</f>
        <v>76.232727272727274</v>
      </c>
      <c r="AA384" s="12">
        <f>Y384%*Z384</f>
        <v>2.2869818181818182</v>
      </c>
    </row>
    <row r="385" spans="18:27">
      <c r="S385" t="s">
        <v>675</v>
      </c>
      <c r="W385" s="8" t="s">
        <v>347</v>
      </c>
      <c r="X385" s="9">
        <v>1</v>
      </c>
      <c r="Y385" s="10">
        <f>X385*8/$U$369</f>
        <v>0.36363636363636365</v>
      </c>
      <c r="Z385" s="12">
        <v>25.63</v>
      </c>
      <c r="AA385" s="12">
        <f>Y385*Z385</f>
        <v>9.32</v>
      </c>
    </row>
    <row r="386" spans="18:27">
      <c r="S386" t="s">
        <v>697</v>
      </c>
      <c r="W386" s="8" t="s">
        <v>347</v>
      </c>
      <c r="X386" s="9">
        <v>1</v>
      </c>
      <c r="Y386" s="10">
        <f>X386*8/$U$369</f>
        <v>0.36363636363636365</v>
      </c>
      <c r="Z386" s="50">
        <v>20</v>
      </c>
      <c r="AA386" s="12">
        <f>Y386*Z386</f>
        <v>7.2727272727272734</v>
      </c>
    </row>
    <row r="387" spans="18:27">
      <c r="S387" t="s">
        <v>683</v>
      </c>
      <c r="W387" s="8" t="s">
        <v>347</v>
      </c>
      <c r="X387" s="9">
        <v>0.5</v>
      </c>
      <c r="Y387" s="10">
        <f>X387*8/$U$369</f>
        <v>0.18181818181818182</v>
      </c>
      <c r="Z387">
        <v>7.07</v>
      </c>
      <c r="AA387" s="12">
        <f>Y387*Z387</f>
        <v>1.2854545454545456</v>
      </c>
    </row>
    <row r="388" spans="18:27">
      <c r="R388" s="14"/>
      <c r="S388" s="14"/>
      <c r="T388" s="14"/>
      <c r="U388" s="14"/>
      <c r="V388" s="14"/>
      <c r="W388" s="14"/>
      <c r="X388" s="14"/>
      <c r="Y388" s="14"/>
      <c r="Z388" s="14"/>
      <c r="AA388" s="36">
        <f>SUM(AA384:AA387)</f>
        <v>20.165163636363637</v>
      </c>
    </row>
    <row r="390" spans="18:27">
      <c r="R390" s="31" t="s">
        <v>286</v>
      </c>
      <c r="S390" s="31"/>
      <c r="T390" s="31" t="s">
        <v>553</v>
      </c>
      <c r="U390" s="31"/>
    </row>
    <row r="391" spans="18:27">
      <c r="R391" s="31" t="s">
        <v>287</v>
      </c>
      <c r="S391" s="31" t="s">
        <v>288</v>
      </c>
      <c r="T391" s="32" t="s">
        <v>289</v>
      </c>
      <c r="U391" s="33">
        <v>25</v>
      </c>
      <c r="V391" s="32" t="s">
        <v>290</v>
      </c>
      <c r="W391" s="33">
        <f>U391</f>
        <v>25</v>
      </c>
      <c r="X391" s="31" t="s">
        <v>291</v>
      </c>
      <c r="Z391" s="32" t="s">
        <v>142</v>
      </c>
      <c r="AA391" s="34">
        <f>AA396+AA401+AA404</f>
        <v>66.122160000000008</v>
      </c>
    </row>
    <row r="392" spans="18:27">
      <c r="R392" s="31" t="s">
        <v>292</v>
      </c>
      <c r="S392" s="31" t="s">
        <v>293</v>
      </c>
      <c r="W392" s="32" t="s">
        <v>127</v>
      </c>
      <c r="X392" s="32" t="s">
        <v>294</v>
      </c>
      <c r="Y392" s="32" t="s">
        <v>295</v>
      </c>
      <c r="Z392" s="32" t="s">
        <v>296</v>
      </c>
      <c r="AA392" s="32" t="s">
        <v>297</v>
      </c>
    </row>
    <row r="393" spans="18:27">
      <c r="S393" s="35" t="s">
        <v>298</v>
      </c>
    </row>
    <row r="394" spans="18:27">
      <c r="S394" t="s">
        <v>299</v>
      </c>
      <c r="W394" s="8" t="s">
        <v>300</v>
      </c>
      <c r="X394" s="9">
        <v>2</v>
      </c>
      <c r="Y394" s="10">
        <f>X394*8/$U$391</f>
        <v>0.64</v>
      </c>
      <c r="Z394" s="12">
        <v>28.94</v>
      </c>
      <c r="AA394" s="12">
        <f>Y394*Z394</f>
        <v>18.521600000000003</v>
      </c>
    </row>
    <row r="395" spans="18:27">
      <c r="S395" t="s">
        <v>302</v>
      </c>
      <c r="W395" s="8" t="s">
        <v>300</v>
      </c>
      <c r="X395" s="9">
        <v>2</v>
      </c>
      <c r="Y395" s="10">
        <f>X395*8/$U$391</f>
        <v>0.64</v>
      </c>
      <c r="Z395" s="12">
        <v>21.36</v>
      </c>
      <c r="AA395" s="12">
        <f>Y395*Z395</f>
        <v>13.670400000000001</v>
      </c>
    </row>
    <row r="396" spans="18:27">
      <c r="W396" s="8"/>
      <c r="X396" s="9"/>
      <c r="Y396" s="10"/>
      <c r="Z396" s="12"/>
      <c r="AA396" s="34">
        <f>SUM(AA394:AA395)</f>
        <v>32.192000000000007</v>
      </c>
    </row>
    <row r="397" spans="18:27">
      <c r="S397" s="35" t="s">
        <v>662</v>
      </c>
      <c r="W397" s="8"/>
      <c r="X397" s="9"/>
      <c r="Y397" s="10"/>
      <c r="AA397" s="12"/>
    </row>
    <row r="398" spans="18:27">
      <c r="S398" t="s">
        <v>695</v>
      </c>
      <c r="W398" s="8" t="s">
        <v>305</v>
      </c>
      <c r="Y398" s="10">
        <v>0.1</v>
      </c>
      <c r="Z398" s="12">
        <v>2.64</v>
      </c>
      <c r="AA398" s="12">
        <f>Y398*Z398</f>
        <v>0.26400000000000001</v>
      </c>
    </row>
    <row r="399" spans="18:27">
      <c r="S399" t="s">
        <v>310</v>
      </c>
      <c r="W399" s="8" t="s">
        <v>305</v>
      </c>
      <c r="Y399" s="10">
        <v>0.24</v>
      </c>
      <c r="Z399" s="12">
        <v>5.51</v>
      </c>
      <c r="AA399" s="12">
        <f>Y399*Z399</f>
        <v>1.3223999999999998</v>
      </c>
    </row>
    <row r="400" spans="18:27">
      <c r="S400" t="s">
        <v>677</v>
      </c>
      <c r="W400" s="8" t="s">
        <v>314</v>
      </c>
      <c r="Y400" s="10">
        <v>5.41</v>
      </c>
      <c r="Z400" s="12">
        <v>5.8</v>
      </c>
      <c r="AA400" s="12">
        <f>Y400*Z400</f>
        <v>31.378</v>
      </c>
    </row>
    <row r="401" spans="18:27">
      <c r="W401" s="8"/>
      <c r="Y401" s="10"/>
      <c r="Z401" s="12"/>
      <c r="AA401" s="34">
        <f>SUM(AA398:AA400)</f>
        <v>32.964399999999998</v>
      </c>
    </row>
    <row r="402" spans="18:27">
      <c r="S402" s="35" t="s">
        <v>318</v>
      </c>
    </row>
    <row r="403" spans="18:27">
      <c r="S403" t="s">
        <v>319</v>
      </c>
      <c r="W403" s="8" t="s">
        <v>320</v>
      </c>
      <c r="Y403" s="10">
        <v>3</v>
      </c>
      <c r="Z403" s="12">
        <f>AA396</f>
        <v>32.192000000000007</v>
      </c>
      <c r="AA403" s="12">
        <f>Y403%*Z403</f>
        <v>0.96576000000000017</v>
      </c>
    </row>
    <row r="404" spans="18:27">
      <c r="R404" s="14"/>
      <c r="S404" s="14"/>
      <c r="T404" s="14"/>
      <c r="U404" s="14"/>
      <c r="V404" s="14"/>
      <c r="W404" s="14"/>
      <c r="X404" s="14"/>
      <c r="Y404" s="14"/>
      <c r="Z404" s="14"/>
      <c r="AA404" s="36">
        <f>SUM(AA403)</f>
        <v>0.96576000000000017</v>
      </c>
    </row>
    <row r="406" spans="18:27">
      <c r="R406" s="31" t="s">
        <v>286</v>
      </c>
      <c r="S406" s="31"/>
      <c r="T406" s="31" t="s">
        <v>698</v>
      </c>
      <c r="U406" s="31"/>
    </row>
    <row r="407" spans="18:27">
      <c r="R407" s="31" t="s">
        <v>287</v>
      </c>
      <c r="S407" s="31" t="s">
        <v>288</v>
      </c>
      <c r="T407" s="32" t="s">
        <v>289</v>
      </c>
      <c r="U407" s="33">
        <v>250</v>
      </c>
      <c r="V407" s="32" t="s">
        <v>290</v>
      </c>
      <c r="W407" s="33">
        <f>U407</f>
        <v>250</v>
      </c>
      <c r="X407" s="31" t="s">
        <v>291</v>
      </c>
      <c r="Z407" s="32" t="s">
        <v>142</v>
      </c>
      <c r="AA407" s="34">
        <f>AA412+AA416+AA420</f>
        <v>5.5639628445000007</v>
      </c>
    </row>
    <row r="408" spans="18:27">
      <c r="R408" s="31" t="s">
        <v>292</v>
      </c>
      <c r="S408" s="31" t="s">
        <v>293</v>
      </c>
      <c r="W408" s="32" t="s">
        <v>127</v>
      </c>
      <c r="X408" s="32" t="s">
        <v>294</v>
      </c>
      <c r="Y408" s="32" t="s">
        <v>295</v>
      </c>
      <c r="Z408" s="32" t="s">
        <v>296</v>
      </c>
      <c r="AA408" s="32" t="s">
        <v>297</v>
      </c>
    </row>
    <row r="409" spans="18:27">
      <c r="S409" s="35" t="s">
        <v>298</v>
      </c>
    </row>
    <row r="410" spans="18:27">
      <c r="S410" t="s">
        <v>299</v>
      </c>
      <c r="W410" s="8" t="s">
        <v>300</v>
      </c>
      <c r="X410" s="9">
        <v>1</v>
      </c>
      <c r="Y410" s="18">
        <f>X410*8/$U$407</f>
        <v>3.2000000000000001E-2</v>
      </c>
      <c r="Z410" s="12">
        <v>28.94</v>
      </c>
      <c r="AA410" s="12">
        <f>Y410*Z410</f>
        <v>0.92608000000000001</v>
      </c>
    </row>
    <row r="411" spans="18:27">
      <c r="S411" t="s">
        <v>685</v>
      </c>
      <c r="W411" s="8" t="s">
        <v>300</v>
      </c>
      <c r="X411" s="9">
        <v>1</v>
      </c>
      <c r="Y411" s="18">
        <f>X411*8/$U$407</f>
        <v>3.2000000000000001E-2</v>
      </c>
      <c r="Z411" s="12">
        <v>23.6</v>
      </c>
      <c r="AA411" s="12">
        <f>Y411*Z411</f>
        <v>0.75520000000000009</v>
      </c>
    </row>
    <row r="412" spans="18:27">
      <c r="W412" s="8"/>
      <c r="X412" s="9"/>
      <c r="AA412" s="48">
        <f>SUM(AA410:AA411)</f>
        <v>1.6812800000000001</v>
      </c>
    </row>
    <row r="413" spans="18:27">
      <c r="S413" s="47" t="s">
        <v>303</v>
      </c>
      <c r="W413" s="8"/>
      <c r="X413" s="9"/>
      <c r="Y413" s="18"/>
    </row>
    <row r="414" spans="18:27">
      <c r="S414" t="s">
        <v>304</v>
      </c>
      <c r="W414" s="8" t="s">
        <v>305</v>
      </c>
      <c r="X414" s="9"/>
      <c r="Y414" s="18">
        <v>0.03</v>
      </c>
      <c r="Z414" s="12">
        <v>2.64</v>
      </c>
      <c r="AA414" s="12">
        <f>Y414*Z414</f>
        <v>7.9200000000000007E-2</v>
      </c>
    </row>
    <row r="415" spans="18:27">
      <c r="S415" t="s">
        <v>686</v>
      </c>
      <c r="W415" s="8" t="s">
        <v>305</v>
      </c>
      <c r="X415" s="9"/>
      <c r="Y415" s="18">
        <v>1.05</v>
      </c>
      <c r="Z415" s="12">
        <f>1012.71*3.379/1000</f>
        <v>3.4219470900000002</v>
      </c>
      <c r="AA415" s="12">
        <f>Y415*Z415</f>
        <v>3.5930444445000003</v>
      </c>
    </row>
    <row r="416" spans="18:27">
      <c r="W416" s="8"/>
      <c r="X416" s="9"/>
      <c r="AA416" s="48">
        <f>SUM(AA414:AA415)</f>
        <v>3.6722444445000004</v>
      </c>
    </row>
    <row r="417" spans="18:27">
      <c r="S417" s="47" t="s">
        <v>327</v>
      </c>
      <c r="W417" s="8"/>
      <c r="X417" s="9"/>
    </row>
    <row r="418" spans="18:27">
      <c r="S418" t="s">
        <v>319</v>
      </c>
      <c r="W418" s="8" t="s">
        <v>320</v>
      </c>
      <c r="Y418" s="10">
        <v>3</v>
      </c>
      <c r="Z418" s="12">
        <f>AA412</f>
        <v>1.6812800000000001</v>
      </c>
      <c r="AA418" s="12">
        <f>Y418%*Z418</f>
        <v>5.0438400000000001E-2</v>
      </c>
    </row>
    <row r="419" spans="18:27">
      <c r="S419" t="s">
        <v>687</v>
      </c>
      <c r="W419" s="8" t="s">
        <v>300</v>
      </c>
      <c r="X419" s="9">
        <v>1</v>
      </c>
      <c r="Y419" s="18">
        <f>X419*8/$U$407</f>
        <v>3.2000000000000001E-2</v>
      </c>
      <c r="Z419" s="50">
        <v>5</v>
      </c>
      <c r="AA419" s="12">
        <f>Y419*Z419</f>
        <v>0.16</v>
      </c>
    </row>
    <row r="420" spans="18:27">
      <c r="R420" s="14"/>
      <c r="S420" s="14"/>
      <c r="T420" s="14"/>
      <c r="U420" s="14"/>
      <c r="V420" s="14"/>
      <c r="W420" s="14"/>
      <c r="X420" s="14"/>
      <c r="Y420" s="14"/>
      <c r="Z420" s="14"/>
      <c r="AA420" s="49">
        <f>SUM(AA418:AA419)</f>
        <v>0.2104384</v>
      </c>
    </row>
    <row r="422" spans="18:27">
      <c r="R422" s="2" t="s">
        <v>286</v>
      </c>
      <c r="S422" s="2"/>
      <c r="T422" s="3" t="s">
        <v>701</v>
      </c>
      <c r="U422" s="2"/>
    </row>
    <row r="423" spans="18:27">
      <c r="R423" s="2" t="s">
        <v>287</v>
      </c>
      <c r="S423" s="2" t="s">
        <v>425</v>
      </c>
      <c r="T423" s="4" t="s">
        <v>289</v>
      </c>
      <c r="U423" s="5">
        <v>25</v>
      </c>
      <c r="V423" s="4" t="s">
        <v>290</v>
      </c>
      <c r="W423" s="5">
        <f>U423</f>
        <v>25</v>
      </c>
      <c r="X423" s="2" t="s">
        <v>291</v>
      </c>
      <c r="Z423" s="4" t="s">
        <v>212</v>
      </c>
      <c r="AA423" s="6">
        <f>AA431+AA440+AA445</f>
        <v>396.88173599999999</v>
      </c>
    </row>
    <row r="424" spans="18:27">
      <c r="R424" s="2" t="s">
        <v>292</v>
      </c>
      <c r="S424" s="2" t="s">
        <v>293</v>
      </c>
      <c r="W424" s="4" t="s">
        <v>127</v>
      </c>
      <c r="X424" s="4" t="s">
        <v>294</v>
      </c>
      <c r="Y424" s="4" t="s">
        <v>295</v>
      </c>
      <c r="Z424" s="4" t="s">
        <v>296</v>
      </c>
      <c r="AA424" s="4" t="s">
        <v>297</v>
      </c>
    </row>
    <row r="425" spans="18:27">
      <c r="S425" s="7" t="s">
        <v>298</v>
      </c>
    </row>
    <row r="426" spans="18:27">
      <c r="S426" t="s">
        <v>659</v>
      </c>
      <c r="W426" s="8" t="s">
        <v>300</v>
      </c>
      <c r="X426" s="9">
        <v>0.2</v>
      </c>
      <c r="Y426" s="10">
        <f>X426*8/$U$423</f>
        <v>6.4000000000000001E-2</v>
      </c>
      <c r="Z426" s="11">
        <v>34.729999999999997</v>
      </c>
      <c r="AA426" s="12">
        <f>Y426*Z426</f>
        <v>2.2227199999999998</v>
      </c>
    </row>
    <row r="427" spans="18:27">
      <c r="S427" t="s">
        <v>299</v>
      </c>
      <c r="W427" s="8" t="s">
        <v>300</v>
      </c>
      <c r="X427" s="9">
        <v>2</v>
      </c>
      <c r="Y427" s="10">
        <f>X427*8/$U$423</f>
        <v>0.64</v>
      </c>
      <c r="Z427" s="11">
        <v>28.94</v>
      </c>
      <c r="AA427" s="12">
        <f>Y427*Z427</f>
        <v>18.521600000000003</v>
      </c>
    </row>
    <row r="428" spans="18:27">
      <c r="S428" t="s">
        <v>685</v>
      </c>
      <c r="W428" s="8" t="s">
        <v>300</v>
      </c>
      <c r="X428" s="9">
        <v>1</v>
      </c>
      <c r="Y428" s="10">
        <f>X428*8/$U$423</f>
        <v>0.32</v>
      </c>
      <c r="Z428">
        <v>23.6</v>
      </c>
      <c r="AA428" s="12">
        <f>Y428*Z428</f>
        <v>7.5520000000000005</v>
      </c>
    </row>
    <row r="429" spans="18:27">
      <c r="S429" t="s">
        <v>302</v>
      </c>
      <c r="W429" s="8" t="s">
        <v>300</v>
      </c>
      <c r="X429" s="9">
        <v>7</v>
      </c>
      <c r="Y429" s="10">
        <f>X429*8/$U$423</f>
        <v>2.2400000000000002</v>
      </c>
      <c r="Z429">
        <v>21.36</v>
      </c>
      <c r="AA429" s="12">
        <f>Y429*Z429</f>
        <v>47.846400000000003</v>
      </c>
    </row>
    <row r="430" spans="18:27">
      <c r="S430" t="s">
        <v>1375</v>
      </c>
      <c r="W430" s="8" t="s">
        <v>300</v>
      </c>
      <c r="X430" s="9">
        <v>1</v>
      </c>
      <c r="Y430" s="10">
        <f>X430*8/$U$423</f>
        <v>0.32</v>
      </c>
      <c r="Z430">
        <v>29.94</v>
      </c>
      <c r="AA430" s="12">
        <f t="shared" ref="AA430" si="1">Y430*Z430</f>
        <v>9.5808</v>
      </c>
    </row>
    <row r="431" spans="18:27">
      <c r="W431" s="8"/>
      <c r="AA431" s="6">
        <f>SUM(AA426:AA430)</f>
        <v>85.723519999999994</v>
      </c>
    </row>
    <row r="432" spans="18:27">
      <c r="S432" s="7" t="s">
        <v>662</v>
      </c>
    </row>
    <row r="433" spans="18:27">
      <c r="S433" t="s">
        <v>702</v>
      </c>
      <c r="W433" s="8" t="s">
        <v>447</v>
      </c>
      <c r="Y433" s="10">
        <v>0.01</v>
      </c>
      <c r="Z433" s="12">
        <v>38.22</v>
      </c>
      <c r="AA433" s="12">
        <f>Y433*Z433</f>
        <v>0.38219999999999998</v>
      </c>
    </row>
    <row r="434" spans="18:27">
      <c r="S434" t="s">
        <v>703</v>
      </c>
      <c r="W434" s="8" t="s">
        <v>704</v>
      </c>
      <c r="Y434" s="10">
        <v>8.0000000000000002E-3</v>
      </c>
      <c r="Z434" s="12">
        <v>12.63</v>
      </c>
      <c r="AA434" s="12">
        <f t="shared" ref="AA434:AA439" si="2">Y434*Z434</f>
        <v>0.10104</v>
      </c>
    </row>
    <row r="435" spans="18:27">
      <c r="S435" t="s">
        <v>705</v>
      </c>
      <c r="W435" s="8" t="s">
        <v>447</v>
      </c>
      <c r="Y435" s="10">
        <v>0.12</v>
      </c>
      <c r="Z435" s="12">
        <v>13.93</v>
      </c>
      <c r="AA435" s="12">
        <f t="shared" si="2"/>
        <v>1.6716</v>
      </c>
    </row>
    <row r="436" spans="18:27">
      <c r="S436" t="s">
        <v>706</v>
      </c>
      <c r="W436" s="8" t="s">
        <v>212</v>
      </c>
      <c r="Y436" s="10">
        <v>0.8</v>
      </c>
      <c r="Z436" s="12">
        <v>55.08</v>
      </c>
      <c r="AA436" s="12">
        <f t="shared" si="2"/>
        <v>44.064</v>
      </c>
    </row>
    <row r="437" spans="18:27">
      <c r="S437" t="s">
        <v>707</v>
      </c>
      <c r="W437" s="8" t="s">
        <v>212</v>
      </c>
      <c r="Y437" s="10">
        <v>0.5</v>
      </c>
      <c r="Z437" s="12">
        <v>47</v>
      </c>
      <c r="AA437" s="12">
        <f t="shared" si="2"/>
        <v>23.5</v>
      </c>
    </row>
    <row r="438" spans="18:27">
      <c r="S438" t="s">
        <v>672</v>
      </c>
      <c r="W438" s="8" t="s">
        <v>212</v>
      </c>
      <c r="Y438" s="10">
        <v>0.18</v>
      </c>
      <c r="Z438" s="12">
        <v>6.14</v>
      </c>
      <c r="AA438" s="12">
        <f t="shared" si="2"/>
        <v>1.1052</v>
      </c>
    </row>
    <row r="439" spans="18:27">
      <c r="S439" t="s">
        <v>708</v>
      </c>
      <c r="W439" s="8" t="s">
        <v>316</v>
      </c>
      <c r="Y439" s="10">
        <v>9.1999999999999993</v>
      </c>
      <c r="Z439" s="12">
        <v>24.52</v>
      </c>
      <c r="AA439" s="12">
        <f t="shared" si="2"/>
        <v>225.58399999999997</v>
      </c>
    </row>
    <row r="440" spans="18:27">
      <c r="W440" s="8"/>
      <c r="Y440" s="10"/>
      <c r="Z440" s="12"/>
      <c r="AA440" s="6">
        <f>SUM(AA433:AA439)</f>
        <v>296.40803999999997</v>
      </c>
    </row>
    <row r="441" spans="18:27">
      <c r="S441" s="7" t="s">
        <v>318</v>
      </c>
    </row>
    <row r="442" spans="18:27">
      <c r="S442" t="s">
        <v>709</v>
      </c>
      <c r="W442" s="8" t="s">
        <v>347</v>
      </c>
      <c r="X442" s="9">
        <v>1</v>
      </c>
      <c r="Y442" s="10">
        <f>X442*8/$U$423</f>
        <v>0.32</v>
      </c>
      <c r="Z442" s="12">
        <v>25.63</v>
      </c>
      <c r="AA442" s="12">
        <f>Y442*Z442</f>
        <v>8.2015999999999991</v>
      </c>
    </row>
    <row r="443" spans="18:27">
      <c r="S443" t="s">
        <v>710</v>
      </c>
      <c r="W443" s="8" t="s">
        <v>347</v>
      </c>
      <c r="X443" s="9">
        <v>1</v>
      </c>
      <c r="Y443" s="10">
        <f>X443*8/$U$423</f>
        <v>0.32</v>
      </c>
      <c r="Z443" s="12">
        <v>7.07</v>
      </c>
      <c r="AA443" s="12">
        <f>Y443*Z443</f>
        <v>2.2624</v>
      </c>
    </row>
    <row r="444" spans="18:27">
      <c r="S444" t="s">
        <v>319</v>
      </c>
      <c r="W444" s="8" t="s">
        <v>320</v>
      </c>
      <c r="Y444" s="10">
        <v>5</v>
      </c>
      <c r="Z444" s="12">
        <f>AA431</f>
        <v>85.723519999999994</v>
      </c>
      <c r="AA444" s="12">
        <f>Y444%*Z444</f>
        <v>4.2861760000000002</v>
      </c>
    </row>
    <row r="445" spans="18:27">
      <c r="R445" s="14"/>
      <c r="S445" s="14"/>
      <c r="T445" s="14"/>
      <c r="U445" s="14"/>
      <c r="V445" s="14"/>
      <c r="W445" s="14"/>
      <c r="X445" s="14"/>
      <c r="Y445" s="14"/>
      <c r="Z445" s="15"/>
      <c r="AA445" s="16">
        <f>SUM(AA442:AA444)</f>
        <v>14.750176</v>
      </c>
    </row>
    <row r="447" spans="18:27">
      <c r="R447" s="2" t="s">
        <v>286</v>
      </c>
      <c r="S447" s="2"/>
      <c r="T447" s="3" t="s">
        <v>711</v>
      </c>
      <c r="U447" s="2"/>
    </row>
    <row r="448" spans="18:27">
      <c r="R448" s="2" t="s">
        <v>287</v>
      </c>
      <c r="S448" s="2" t="s">
        <v>288</v>
      </c>
      <c r="T448" s="4" t="s">
        <v>289</v>
      </c>
      <c r="U448" s="5">
        <v>35</v>
      </c>
      <c r="V448" s="4" t="s">
        <v>290</v>
      </c>
      <c r="W448" s="5">
        <f>U448</f>
        <v>35</v>
      </c>
      <c r="X448" s="2" t="s">
        <v>291</v>
      </c>
      <c r="Z448" s="4" t="s">
        <v>142</v>
      </c>
      <c r="AA448" s="6">
        <f>AA454+AA459+AA462</f>
        <v>45.796600000000005</v>
      </c>
    </row>
    <row r="449" spans="18:27">
      <c r="R449" s="2" t="s">
        <v>292</v>
      </c>
      <c r="S449" s="2" t="s">
        <v>293</v>
      </c>
      <c r="W449" s="4" t="s">
        <v>127</v>
      </c>
      <c r="X449" s="4" t="s">
        <v>294</v>
      </c>
      <c r="Y449" s="4" t="s">
        <v>295</v>
      </c>
      <c r="Z449" s="4" t="s">
        <v>296</v>
      </c>
      <c r="AA449" s="4" t="s">
        <v>297</v>
      </c>
    </row>
    <row r="450" spans="18:27">
      <c r="S450" s="7" t="s">
        <v>298</v>
      </c>
    </row>
    <row r="451" spans="18:27">
      <c r="S451" t="s">
        <v>299</v>
      </c>
      <c r="W451" s="8" t="s">
        <v>300</v>
      </c>
      <c r="X451" s="9">
        <v>2</v>
      </c>
      <c r="Y451" s="10">
        <f>X451*8/$U$448</f>
        <v>0.45714285714285713</v>
      </c>
      <c r="Z451" s="12">
        <v>28.94</v>
      </c>
      <c r="AA451" s="12">
        <f>Y451*Z451</f>
        <v>13.229714285714286</v>
      </c>
    </row>
    <row r="452" spans="18:27">
      <c r="S452" t="s">
        <v>685</v>
      </c>
      <c r="W452" s="8" t="s">
        <v>300</v>
      </c>
      <c r="X452" s="9">
        <v>1</v>
      </c>
      <c r="Y452" s="10">
        <f>X452*8/$U$448</f>
        <v>0.22857142857142856</v>
      </c>
      <c r="Z452">
        <v>23.6</v>
      </c>
      <c r="AA452" s="12">
        <f>Y452*Z452</f>
        <v>5.3942857142857141</v>
      </c>
    </row>
    <row r="453" spans="18:27">
      <c r="S453" t="s">
        <v>302</v>
      </c>
      <c r="W453" s="8" t="s">
        <v>300</v>
      </c>
      <c r="X453" s="9">
        <v>1</v>
      </c>
      <c r="Y453" s="10">
        <f>X453*8/$U$448</f>
        <v>0.22857142857142856</v>
      </c>
      <c r="Z453">
        <v>21.36</v>
      </c>
      <c r="AA453" s="12">
        <f t="shared" ref="AA453" si="3">Y453*Z453</f>
        <v>4.8822857142857137</v>
      </c>
    </row>
    <row r="454" spans="18:27">
      <c r="W454" s="8"/>
      <c r="AA454" s="6">
        <f>SUM(AA451:AA453)</f>
        <v>23.506285714285713</v>
      </c>
    </row>
    <row r="455" spans="18:27">
      <c r="S455" s="7" t="s">
        <v>662</v>
      </c>
    </row>
    <row r="456" spans="18:27">
      <c r="S456" t="s">
        <v>695</v>
      </c>
      <c r="W456" s="8" t="s">
        <v>305</v>
      </c>
      <c r="Y456" s="10">
        <v>0.1</v>
      </c>
      <c r="Z456" s="12">
        <v>2.64</v>
      </c>
      <c r="AA456" s="12">
        <f t="shared" ref="AA456:AA458" si="4">Y456*Z456</f>
        <v>0.26400000000000001</v>
      </c>
    </row>
    <row r="457" spans="18:27">
      <c r="S457" t="s">
        <v>310</v>
      </c>
      <c r="W457" s="8" t="s">
        <v>305</v>
      </c>
      <c r="Y457" s="10">
        <v>0.1</v>
      </c>
      <c r="Z457" s="12">
        <v>5.51</v>
      </c>
      <c r="AA457" s="12">
        <f t="shared" si="4"/>
        <v>0.55100000000000005</v>
      </c>
    </row>
    <row r="458" spans="18:27">
      <c r="S458" t="s">
        <v>677</v>
      </c>
      <c r="W458" s="8" t="s">
        <v>305</v>
      </c>
      <c r="Y458" s="10">
        <v>3.5</v>
      </c>
      <c r="Z458" s="12">
        <v>5.8</v>
      </c>
      <c r="AA458" s="12">
        <f t="shared" si="4"/>
        <v>20.3</v>
      </c>
    </row>
    <row r="459" spans="18:27">
      <c r="AA459" s="6">
        <f>SUM(AA456:AA458)</f>
        <v>21.115000000000002</v>
      </c>
    </row>
    <row r="460" spans="18:27">
      <c r="S460" s="7" t="s">
        <v>318</v>
      </c>
    </row>
    <row r="461" spans="18:27">
      <c r="S461" t="s">
        <v>319</v>
      </c>
      <c r="W461" s="8" t="s">
        <v>320</v>
      </c>
      <c r="Y461" s="10">
        <v>5</v>
      </c>
      <c r="Z461" s="12">
        <f>AA454</f>
        <v>23.506285714285713</v>
      </c>
      <c r="AA461" s="12">
        <f>Y461%*Z461</f>
        <v>1.1753142857142858</v>
      </c>
    </row>
    <row r="462" spans="18:27">
      <c r="R462" s="14"/>
      <c r="S462" s="14"/>
      <c r="T462" s="14"/>
      <c r="U462" s="14"/>
      <c r="V462" s="14"/>
      <c r="W462" s="14"/>
      <c r="X462" s="14"/>
      <c r="Y462" s="14"/>
      <c r="Z462" s="14"/>
      <c r="AA462" s="16">
        <f>SUM(AA461)</f>
        <v>1.1753142857142858</v>
      </c>
    </row>
    <row r="464" spans="18:27">
      <c r="R464" s="37" t="s">
        <v>286</v>
      </c>
      <c r="S464" s="37"/>
      <c r="T464" s="3" t="s">
        <v>571</v>
      </c>
    </row>
    <row r="465" spans="18:27">
      <c r="R465" s="37" t="s">
        <v>287</v>
      </c>
      <c r="S465" s="37" t="s">
        <v>712</v>
      </c>
      <c r="T465" s="38" t="s">
        <v>289</v>
      </c>
      <c r="U465" s="39">
        <v>250</v>
      </c>
      <c r="V465" s="38" t="s">
        <v>290</v>
      </c>
      <c r="W465" s="39">
        <f>U465</f>
        <v>250</v>
      </c>
      <c r="X465" s="37" t="s">
        <v>291</v>
      </c>
      <c r="Z465" s="38" t="s">
        <v>713</v>
      </c>
      <c r="AA465" s="40">
        <f>AA471+AA475+AA478</f>
        <v>5.4833634845000008</v>
      </c>
    </row>
    <row r="466" spans="18:27">
      <c r="R466" s="37" t="s">
        <v>292</v>
      </c>
      <c r="S466" s="37" t="s">
        <v>293</v>
      </c>
      <c r="W466" s="38" t="s">
        <v>127</v>
      </c>
      <c r="X466" s="38" t="s">
        <v>294</v>
      </c>
      <c r="Y466" s="38" t="s">
        <v>295</v>
      </c>
      <c r="Z466" s="38" t="s">
        <v>296</v>
      </c>
      <c r="AA466" s="38" t="s">
        <v>297</v>
      </c>
    </row>
    <row r="467" spans="18:27">
      <c r="S467" s="41" t="s">
        <v>298</v>
      </c>
      <c r="X467" s="9"/>
    </row>
    <row r="468" spans="18:27">
      <c r="S468" t="s">
        <v>299</v>
      </c>
      <c r="W468" s="8" t="s">
        <v>300</v>
      </c>
      <c r="X468" s="9">
        <v>1</v>
      </c>
      <c r="Y468" s="18">
        <f>X468*8/$U$465</f>
        <v>3.2000000000000001E-2</v>
      </c>
      <c r="Z468" s="11">
        <v>29.99</v>
      </c>
      <c r="AA468" s="12">
        <f>Y468*Z468</f>
        <v>0.95967999999999998</v>
      </c>
    </row>
    <row r="469" spans="18:27">
      <c r="S469" t="s">
        <v>685</v>
      </c>
      <c r="W469" s="8" t="s">
        <v>300</v>
      </c>
      <c r="X469" s="9">
        <v>1</v>
      </c>
      <c r="Y469" s="18">
        <f>X469*8/$U$465</f>
        <v>3.2000000000000001E-2</v>
      </c>
      <c r="Z469">
        <v>21.36</v>
      </c>
      <c r="AA469" s="12">
        <f>Y469*Z469</f>
        <v>0.68352000000000002</v>
      </c>
    </row>
    <row r="470" spans="18:27">
      <c r="S470" t="s">
        <v>659</v>
      </c>
      <c r="W470" s="8" t="s">
        <v>300</v>
      </c>
      <c r="X470" s="9">
        <v>0.1</v>
      </c>
      <c r="Y470" s="18">
        <f>X470*8/$U$465</f>
        <v>3.2000000000000002E-3</v>
      </c>
      <c r="Z470" s="11">
        <v>35.99</v>
      </c>
      <c r="AA470" s="12">
        <f>Y470*Z470</f>
        <v>0.11516800000000001</v>
      </c>
    </row>
    <row r="471" spans="18:27">
      <c r="W471" s="8"/>
      <c r="X471" s="9"/>
      <c r="AA471" s="40">
        <f>SUM(AA468:AA470)</f>
        <v>1.7583679999999999</v>
      </c>
    </row>
    <row r="472" spans="18:27">
      <c r="S472" s="41" t="s">
        <v>303</v>
      </c>
      <c r="W472" s="8"/>
      <c r="X472" s="9"/>
      <c r="Y472" s="18"/>
    </row>
    <row r="473" spans="18:27">
      <c r="S473" t="s">
        <v>304</v>
      </c>
      <c r="W473" s="8" t="s">
        <v>305</v>
      </c>
      <c r="X473" s="9"/>
      <c r="Y473" s="18">
        <v>0.03</v>
      </c>
      <c r="Z473" s="12">
        <v>2.64</v>
      </c>
      <c r="AA473" s="12">
        <f>Y473*Z473</f>
        <v>7.9200000000000007E-2</v>
      </c>
    </row>
    <row r="474" spans="18:27">
      <c r="S474" t="s">
        <v>686</v>
      </c>
      <c r="W474" s="8" t="s">
        <v>305</v>
      </c>
      <c r="X474" s="9"/>
      <c r="Y474" s="18">
        <v>1.05</v>
      </c>
      <c r="Z474" s="12">
        <f>1012.71*3.379/1000</f>
        <v>3.4219470900000002</v>
      </c>
      <c r="AA474" s="12">
        <f>Y474*Z474</f>
        <v>3.5930444445000003</v>
      </c>
    </row>
    <row r="475" spans="18:27">
      <c r="W475" s="8"/>
      <c r="X475" s="9"/>
      <c r="AA475" s="40">
        <f>SUM(AA473:AA474)</f>
        <v>3.6722444445000004</v>
      </c>
    </row>
    <row r="476" spans="18:27">
      <c r="S476" s="41" t="s">
        <v>327</v>
      </c>
      <c r="W476" s="8"/>
      <c r="X476" s="9"/>
    </row>
    <row r="477" spans="18:27">
      <c r="S477" t="s">
        <v>319</v>
      </c>
      <c r="W477" s="8" t="s">
        <v>320</v>
      </c>
      <c r="Y477" s="10">
        <v>3</v>
      </c>
      <c r="Z477" s="12">
        <f>AA471</f>
        <v>1.7583679999999999</v>
      </c>
      <c r="AA477" s="12">
        <f>Y477%*Z477</f>
        <v>5.2751039999999999E-2</v>
      </c>
    </row>
    <row r="478" spans="18:27">
      <c r="R478" s="14"/>
      <c r="S478" s="14"/>
      <c r="T478" s="14"/>
      <c r="U478" s="14"/>
      <c r="V478" s="14"/>
      <c r="W478" s="14"/>
      <c r="X478" s="14"/>
      <c r="Y478" s="14"/>
      <c r="Z478" s="14"/>
      <c r="AA478" s="42">
        <f>SUM(AA477:AA477)</f>
        <v>5.2751039999999999E-2</v>
      </c>
    </row>
    <row r="480" spans="18:27">
      <c r="R480" s="37" t="s">
        <v>286</v>
      </c>
      <c r="S480" s="37"/>
      <c r="T480" s="37" t="s">
        <v>573</v>
      </c>
    </row>
    <row r="481" spans="18:27">
      <c r="R481" s="37" t="s">
        <v>287</v>
      </c>
      <c r="S481" s="37" t="s">
        <v>712</v>
      </c>
      <c r="T481" s="38" t="s">
        <v>289</v>
      </c>
      <c r="U481" s="39">
        <v>1600</v>
      </c>
      <c r="V481" s="38" t="s">
        <v>290</v>
      </c>
      <c r="W481" s="39">
        <f>U481</f>
        <v>1600</v>
      </c>
      <c r="X481" s="37" t="s">
        <v>291</v>
      </c>
      <c r="Z481" s="38" t="s">
        <v>713</v>
      </c>
      <c r="AA481" s="40">
        <f>AA487+AA491+AA494</f>
        <v>2.715605</v>
      </c>
    </row>
    <row r="482" spans="18:27">
      <c r="R482" s="37" t="s">
        <v>292</v>
      </c>
      <c r="S482" s="37" t="s">
        <v>293</v>
      </c>
      <c r="W482" s="38" t="s">
        <v>127</v>
      </c>
      <c r="X482" s="38" t="s">
        <v>294</v>
      </c>
      <c r="Y482" s="38" t="s">
        <v>295</v>
      </c>
      <c r="Z482" s="38" t="s">
        <v>296</v>
      </c>
      <c r="AA482" s="38" t="s">
        <v>297</v>
      </c>
    </row>
    <row r="483" spans="18:27">
      <c r="S483" s="41" t="s">
        <v>298</v>
      </c>
      <c r="X483" s="9"/>
    </row>
    <row r="484" spans="18:27">
      <c r="S484" t="s">
        <v>299</v>
      </c>
      <c r="W484" s="8" t="s">
        <v>300</v>
      </c>
      <c r="X484" s="9">
        <v>1</v>
      </c>
      <c r="Y484" s="10">
        <f>X484*8/$U$481</f>
        <v>5.0000000000000001E-3</v>
      </c>
      <c r="Z484">
        <v>28.94</v>
      </c>
      <c r="AA484" s="12">
        <f>Y484*Z484</f>
        <v>0.14470000000000002</v>
      </c>
    </row>
    <row r="485" spans="18:27">
      <c r="S485" t="s">
        <v>685</v>
      </c>
      <c r="W485" s="8" t="s">
        <v>300</v>
      </c>
      <c r="X485" s="9">
        <v>1</v>
      </c>
      <c r="Y485" s="10">
        <f>X485*8/$U$481</f>
        <v>5.0000000000000001E-3</v>
      </c>
      <c r="Z485">
        <v>23.6</v>
      </c>
      <c r="AA485" s="12">
        <f>Y485*Z485</f>
        <v>0.11800000000000001</v>
      </c>
    </row>
    <row r="486" spans="18:27">
      <c r="S486" t="s">
        <v>302</v>
      </c>
      <c r="W486" s="8" t="s">
        <v>300</v>
      </c>
      <c r="X486" s="9">
        <v>6</v>
      </c>
      <c r="Y486" s="10">
        <f>X486*8/$U$481</f>
        <v>0.03</v>
      </c>
      <c r="Z486">
        <v>21.36</v>
      </c>
      <c r="AA486" s="12">
        <f t="shared" ref="AA486" si="5">Y486*Z486</f>
        <v>0.64079999999999993</v>
      </c>
    </row>
    <row r="487" spans="18:27">
      <c r="W487" s="8"/>
      <c r="X487" s="9"/>
      <c r="AA487" s="40">
        <f>SUM(AA484:AA486)</f>
        <v>0.90349999999999997</v>
      </c>
    </row>
    <row r="488" spans="18:27">
      <c r="S488" s="41" t="s">
        <v>303</v>
      </c>
      <c r="W488" s="8"/>
      <c r="X488" s="9"/>
      <c r="Y488" s="18"/>
    </row>
    <row r="489" spans="18:27">
      <c r="S489" t="s">
        <v>715</v>
      </c>
      <c r="W489" s="8" t="s">
        <v>158</v>
      </c>
      <c r="X489" s="9"/>
      <c r="Y489" s="18">
        <v>1.05</v>
      </c>
      <c r="Z489" s="12">
        <v>1.7</v>
      </c>
      <c r="AA489" s="12">
        <f>Y489*Z489</f>
        <v>1.7849999999999999</v>
      </c>
    </row>
    <row r="490" spans="18:27">
      <c r="W490" s="8"/>
      <c r="X490" s="9"/>
      <c r="Y490" s="18"/>
      <c r="Z490" s="12"/>
      <c r="AA490" s="12"/>
    </row>
    <row r="491" spans="18:27">
      <c r="W491" s="8"/>
      <c r="X491" s="9"/>
      <c r="AA491" s="40">
        <f>SUM(AA489:AA490)</f>
        <v>1.7849999999999999</v>
      </c>
    </row>
    <row r="492" spans="18:27">
      <c r="S492" s="41" t="s">
        <v>327</v>
      </c>
      <c r="W492" s="8"/>
      <c r="X492" s="9"/>
    </row>
    <row r="493" spans="18:27">
      <c r="S493" t="s">
        <v>319</v>
      </c>
      <c r="W493" s="8" t="s">
        <v>320</v>
      </c>
      <c r="Y493" s="10">
        <v>3</v>
      </c>
      <c r="Z493" s="12">
        <f>AA487</f>
        <v>0.90349999999999997</v>
      </c>
      <c r="AA493" s="12">
        <f>Y493%*Z493</f>
        <v>2.7104999999999997E-2</v>
      </c>
    </row>
    <row r="494" spans="18:27">
      <c r="R494" s="14"/>
      <c r="S494" s="14"/>
      <c r="T494" s="14"/>
      <c r="U494" s="14"/>
      <c r="V494" s="14"/>
      <c r="W494" s="14"/>
      <c r="X494" s="14"/>
      <c r="Y494" s="14"/>
      <c r="Z494" s="14"/>
      <c r="AA494" s="42">
        <f>SUM(AA493:AA493)</f>
        <v>2.7104999999999997E-2</v>
      </c>
    </row>
    <row r="496" spans="18:27">
      <c r="R496" s="2" t="s">
        <v>286</v>
      </c>
      <c r="S496" s="2"/>
      <c r="T496" s="2" t="s">
        <v>578</v>
      </c>
      <c r="U496" s="2"/>
    </row>
    <row r="497" spans="18:27">
      <c r="R497" s="2" t="s">
        <v>287</v>
      </c>
      <c r="S497" s="2" t="s">
        <v>425</v>
      </c>
      <c r="T497" s="4" t="s">
        <v>289</v>
      </c>
      <c r="U497" s="5">
        <v>20</v>
      </c>
      <c r="V497" s="4" t="s">
        <v>290</v>
      </c>
      <c r="W497" s="5">
        <f>U497</f>
        <v>20</v>
      </c>
      <c r="X497" s="2" t="s">
        <v>291</v>
      </c>
      <c r="Z497" s="4" t="s">
        <v>212</v>
      </c>
      <c r="AA497" s="6">
        <f>AA506+AA513+AA519</f>
        <v>471.73033999999996</v>
      </c>
    </row>
    <row r="498" spans="18:27">
      <c r="R498" s="2" t="s">
        <v>292</v>
      </c>
      <c r="S498" s="2" t="s">
        <v>293</v>
      </c>
      <c r="W498" s="4" t="s">
        <v>127</v>
      </c>
      <c r="X498" s="4" t="s">
        <v>294</v>
      </c>
      <c r="Y498" s="4" t="s">
        <v>295</v>
      </c>
      <c r="Z498" s="4" t="s">
        <v>296</v>
      </c>
      <c r="AA498" s="4" t="s">
        <v>297</v>
      </c>
    </row>
    <row r="499" spans="18:27">
      <c r="S499" s="7" t="s">
        <v>298</v>
      </c>
    </row>
    <row r="500" spans="18:27">
      <c r="W500" s="8"/>
      <c r="X500" s="9"/>
      <c r="Y500" s="10"/>
      <c r="Z500" s="11"/>
      <c r="AA500" s="12"/>
    </row>
    <row r="501" spans="18:27">
      <c r="S501" t="s">
        <v>659</v>
      </c>
      <c r="W501" s="8" t="s">
        <v>300</v>
      </c>
      <c r="X501" s="9">
        <v>0.2</v>
      </c>
      <c r="Y501" s="10">
        <f>X501*8/$U$497</f>
        <v>0.08</v>
      </c>
      <c r="Z501">
        <v>34.729999999999997</v>
      </c>
      <c r="AA501" s="12">
        <f>Y501*Z501</f>
        <v>2.7784</v>
      </c>
    </row>
    <row r="502" spans="18:27">
      <c r="S502" t="s">
        <v>299</v>
      </c>
      <c r="W502" s="8" t="s">
        <v>300</v>
      </c>
      <c r="X502" s="9">
        <v>2</v>
      </c>
      <c r="Y502" s="10">
        <f>X502*8/$U$497</f>
        <v>0.8</v>
      </c>
      <c r="Z502">
        <v>28.94</v>
      </c>
      <c r="AA502" s="12">
        <f>Y502*Z502</f>
        <v>23.152000000000001</v>
      </c>
    </row>
    <row r="503" spans="18:27">
      <c r="S503" t="s">
        <v>685</v>
      </c>
      <c r="W503" s="8" t="s">
        <v>300</v>
      </c>
      <c r="X503" s="9">
        <v>2</v>
      </c>
      <c r="Y503" s="10">
        <f>X503*8/$U$497</f>
        <v>0.8</v>
      </c>
      <c r="Z503">
        <v>23.6</v>
      </c>
      <c r="AA503" s="12">
        <f>Y503*Z503</f>
        <v>18.880000000000003</v>
      </c>
    </row>
    <row r="504" spans="18:27">
      <c r="S504" t="s">
        <v>302</v>
      </c>
      <c r="W504" s="8" t="s">
        <v>300</v>
      </c>
      <c r="X504" s="9">
        <v>12</v>
      </c>
      <c r="Y504" s="10">
        <f>X504*8/$U$497</f>
        <v>4.8</v>
      </c>
      <c r="Z504">
        <v>21.36</v>
      </c>
      <c r="AA504" s="12">
        <f>Y504*Z504</f>
        <v>102.52799999999999</v>
      </c>
    </row>
    <row r="505" spans="18:27">
      <c r="S505" t="s">
        <v>1375</v>
      </c>
      <c r="W505" s="8" t="s">
        <v>300</v>
      </c>
      <c r="X505" s="9">
        <v>2</v>
      </c>
      <c r="Y505" s="10">
        <f>X505*8/$U$497</f>
        <v>0.8</v>
      </c>
      <c r="Z505">
        <v>29.94</v>
      </c>
      <c r="AA505" s="12">
        <f t="shared" ref="AA505" si="6">Y505*Z505</f>
        <v>23.952000000000002</v>
      </c>
    </row>
    <row r="506" spans="18:27">
      <c r="W506" s="8"/>
      <c r="AA506" s="6">
        <f>SUM(AA500:AA504)</f>
        <v>147.33839999999998</v>
      </c>
    </row>
    <row r="507" spans="18:27">
      <c r="S507" s="7" t="s">
        <v>662</v>
      </c>
    </row>
    <row r="508" spans="18:27">
      <c r="S508" t="s">
        <v>705</v>
      </c>
      <c r="W508" s="8" t="s">
        <v>447</v>
      </c>
      <c r="Y508" s="10">
        <v>0.186</v>
      </c>
      <c r="Z508" s="12">
        <v>13.93</v>
      </c>
      <c r="AA508" s="12">
        <f>Y508*Z508</f>
        <v>2.5909800000000001</v>
      </c>
    </row>
    <row r="509" spans="18:27">
      <c r="S509" t="s">
        <v>706</v>
      </c>
      <c r="W509" s="8" t="s">
        <v>212</v>
      </c>
      <c r="Y509" s="10">
        <v>0.53</v>
      </c>
      <c r="Z509" s="12">
        <v>55.08</v>
      </c>
      <c r="AA509" s="12">
        <f>Y509*Z509</f>
        <v>29.192399999999999</v>
      </c>
    </row>
    <row r="510" spans="18:27">
      <c r="S510" t="s">
        <v>707</v>
      </c>
      <c r="W510" s="8" t="s">
        <v>212</v>
      </c>
      <c r="Y510" s="10">
        <v>0.52</v>
      </c>
      <c r="Z510" s="12">
        <v>47</v>
      </c>
      <c r="AA510" s="12">
        <f>Y510*Z510</f>
        <v>24.44</v>
      </c>
    </row>
    <row r="511" spans="18:27">
      <c r="S511" t="s">
        <v>672</v>
      </c>
      <c r="W511" s="8" t="s">
        <v>212</v>
      </c>
      <c r="Y511" s="10">
        <v>0.186</v>
      </c>
      <c r="Z511" s="12">
        <v>6.14</v>
      </c>
      <c r="AA511" s="12">
        <f>Y511*Z511</f>
        <v>1.1420399999999999</v>
      </c>
    </row>
    <row r="512" spans="18:27">
      <c r="S512" t="s">
        <v>708</v>
      </c>
      <c r="W512" s="8" t="s">
        <v>316</v>
      </c>
      <c r="Y512" s="10">
        <v>9.73</v>
      </c>
      <c r="Z512" s="12">
        <v>24.52</v>
      </c>
      <c r="AA512" s="12">
        <f>Y512*Z512</f>
        <v>238.5796</v>
      </c>
    </row>
    <row r="513" spans="18:27">
      <c r="W513" s="8"/>
      <c r="Y513" s="10"/>
      <c r="Z513" s="12"/>
      <c r="AA513" s="6">
        <f>SUM(AA508:AA512)</f>
        <v>295.94502</v>
      </c>
    </row>
    <row r="514" spans="18:27">
      <c r="S514" s="7" t="s">
        <v>318</v>
      </c>
    </row>
    <row r="515" spans="18:27">
      <c r="S515" t="s">
        <v>709</v>
      </c>
      <c r="W515" s="8" t="s">
        <v>347</v>
      </c>
      <c r="X515" s="9">
        <v>1</v>
      </c>
      <c r="Y515" s="10">
        <f>X515*8/$U$497</f>
        <v>0.4</v>
      </c>
      <c r="Z515" s="12">
        <v>25.63</v>
      </c>
      <c r="AA515" s="12">
        <f>Y515*Z515</f>
        <v>10.252000000000001</v>
      </c>
    </row>
    <row r="516" spans="18:27">
      <c r="S516" t="s">
        <v>710</v>
      </c>
      <c r="W516" s="8" t="s">
        <v>347</v>
      </c>
      <c r="X516" s="9">
        <v>1</v>
      </c>
      <c r="Y516" s="10">
        <f>X516*8/$U$497</f>
        <v>0.4</v>
      </c>
      <c r="Z516" s="12">
        <v>7.07</v>
      </c>
      <c r="AA516" s="12">
        <f>Y516*Z516</f>
        <v>2.8280000000000003</v>
      </c>
    </row>
    <row r="517" spans="18:27">
      <c r="S517" t="s">
        <v>716</v>
      </c>
      <c r="W517" s="8" t="s">
        <v>347</v>
      </c>
      <c r="X517" s="9">
        <v>1</v>
      </c>
      <c r="Y517" s="10">
        <f>X517*8/$U$497</f>
        <v>0.4</v>
      </c>
      <c r="Z517" s="12">
        <v>20</v>
      </c>
      <c r="AA517" s="12">
        <f>Y517*Z517</f>
        <v>8</v>
      </c>
    </row>
    <row r="518" spans="18:27">
      <c r="S518" t="s">
        <v>319</v>
      </c>
      <c r="W518" s="8" t="s">
        <v>320</v>
      </c>
      <c r="Y518" s="10">
        <v>5</v>
      </c>
      <c r="Z518" s="12">
        <f>AA506</f>
        <v>147.33839999999998</v>
      </c>
      <c r="AA518" s="12">
        <f>Y518%*Z518</f>
        <v>7.3669199999999995</v>
      </c>
    </row>
    <row r="519" spans="18:27">
      <c r="R519" s="14"/>
      <c r="S519" s="14"/>
      <c r="T519" s="14"/>
      <c r="U519" s="14"/>
      <c r="V519" s="14"/>
      <c r="W519" s="14"/>
      <c r="X519" s="14"/>
      <c r="Y519" s="14"/>
      <c r="Z519" s="15"/>
      <c r="AA519" s="16">
        <f>SUM(AA515:AA518)</f>
        <v>28.446920000000002</v>
      </c>
    </row>
    <row r="521" spans="18:27">
      <c r="R521" s="2" t="s">
        <v>286</v>
      </c>
      <c r="S521" s="2"/>
      <c r="T521" s="2" t="s">
        <v>580</v>
      </c>
      <c r="U521" s="2"/>
    </row>
    <row r="522" spans="18:27">
      <c r="R522" s="2" t="s">
        <v>287</v>
      </c>
      <c r="S522" s="2" t="s">
        <v>288</v>
      </c>
      <c r="T522" s="4" t="s">
        <v>289</v>
      </c>
      <c r="U522" s="5">
        <v>12</v>
      </c>
      <c r="V522" s="4" t="s">
        <v>290</v>
      </c>
      <c r="W522" s="5">
        <f>U522</f>
        <v>12</v>
      </c>
      <c r="X522" s="2" t="s">
        <v>291</v>
      </c>
      <c r="Z522" s="4" t="s">
        <v>142</v>
      </c>
      <c r="AA522" s="6">
        <f>AA528+AA533+AA536</f>
        <v>67.948066666666662</v>
      </c>
    </row>
    <row r="523" spans="18:27">
      <c r="R523" s="2" t="s">
        <v>292</v>
      </c>
      <c r="S523" s="2" t="s">
        <v>293</v>
      </c>
      <c r="W523" s="4" t="s">
        <v>127</v>
      </c>
      <c r="X523" s="4" t="s">
        <v>294</v>
      </c>
      <c r="Y523" s="4" t="s">
        <v>295</v>
      </c>
      <c r="Z523" s="4" t="s">
        <v>296</v>
      </c>
      <c r="AA523" s="4" t="s">
        <v>297</v>
      </c>
    </row>
    <row r="524" spans="18:27">
      <c r="S524" s="7" t="s">
        <v>298</v>
      </c>
    </row>
    <row r="525" spans="18:27">
      <c r="S525" t="s">
        <v>299</v>
      </c>
      <c r="W525" s="8" t="s">
        <v>300</v>
      </c>
      <c r="X525" s="9">
        <v>1</v>
      </c>
      <c r="Y525" s="10">
        <f>X525*8/$U$522</f>
        <v>0.66666666666666663</v>
      </c>
      <c r="Z525" s="11">
        <v>28.94</v>
      </c>
      <c r="AA525" s="12">
        <f>Y525*Z525</f>
        <v>19.293333333333333</v>
      </c>
    </row>
    <row r="526" spans="18:27">
      <c r="S526" t="s">
        <v>685</v>
      </c>
      <c r="W526" s="8" t="s">
        <v>300</v>
      </c>
      <c r="X526" s="9">
        <v>1</v>
      </c>
      <c r="Y526" s="10">
        <f>X526*8/$U$522</f>
        <v>0.66666666666666663</v>
      </c>
      <c r="Z526">
        <v>23.6</v>
      </c>
      <c r="AA526" s="12">
        <f>Y526*Z526</f>
        <v>15.733333333333334</v>
      </c>
    </row>
    <row r="527" spans="18:27">
      <c r="S527" t="s">
        <v>302</v>
      </c>
      <c r="W527" s="8" t="s">
        <v>300</v>
      </c>
      <c r="X527" s="9">
        <v>0.5</v>
      </c>
      <c r="Y527" s="10">
        <f>X527*8/$U$522</f>
        <v>0.33333333333333331</v>
      </c>
      <c r="Z527">
        <v>21.36</v>
      </c>
      <c r="AA527" s="12">
        <f t="shared" ref="AA527" si="7">Y527*Z527</f>
        <v>7.1199999999999992</v>
      </c>
    </row>
    <row r="528" spans="18:27">
      <c r="W528" s="8"/>
      <c r="AA528" s="6">
        <f>SUM(AA525:AA527)</f>
        <v>42.146666666666668</v>
      </c>
    </row>
    <row r="529" spans="18:27">
      <c r="S529" s="7" t="s">
        <v>662</v>
      </c>
    </row>
    <row r="530" spans="18:27">
      <c r="S530" t="s">
        <v>695</v>
      </c>
      <c r="W530" s="8" t="s">
        <v>305</v>
      </c>
      <c r="Y530" s="10">
        <v>0.1</v>
      </c>
      <c r="Z530" s="12">
        <v>2.64</v>
      </c>
      <c r="AA530" s="12">
        <f t="shared" ref="AA530:AA532" si="8">Y530*Z530</f>
        <v>0.26400000000000001</v>
      </c>
    </row>
    <row r="531" spans="18:27">
      <c r="S531" t="s">
        <v>310</v>
      </c>
      <c r="W531" s="8" t="s">
        <v>305</v>
      </c>
      <c r="Y531" s="10">
        <v>0.1</v>
      </c>
      <c r="Z531" s="12">
        <v>5.51</v>
      </c>
      <c r="AA531" s="12">
        <f t="shared" si="8"/>
        <v>0.55100000000000005</v>
      </c>
    </row>
    <row r="532" spans="18:27">
      <c r="S532" t="s">
        <v>677</v>
      </c>
      <c r="W532" s="8" t="s">
        <v>305</v>
      </c>
      <c r="Y532" s="10">
        <v>4.09</v>
      </c>
      <c r="Z532" s="12">
        <v>5.8</v>
      </c>
      <c r="AA532" s="12">
        <f t="shared" si="8"/>
        <v>23.721999999999998</v>
      </c>
    </row>
    <row r="533" spans="18:27">
      <c r="AA533" s="6">
        <f>SUM(AA530:AA532)</f>
        <v>24.536999999999999</v>
      </c>
    </row>
    <row r="534" spans="18:27">
      <c r="S534" s="7" t="s">
        <v>318</v>
      </c>
    </row>
    <row r="535" spans="18:27">
      <c r="S535" t="s">
        <v>319</v>
      </c>
      <c r="W535" s="8" t="s">
        <v>320</v>
      </c>
      <c r="Y535" s="10">
        <v>3</v>
      </c>
      <c r="Z535" s="12">
        <f>AA528</f>
        <v>42.146666666666668</v>
      </c>
      <c r="AA535" s="12">
        <f>Y535%*Z535</f>
        <v>1.2644</v>
      </c>
    </row>
    <row r="536" spans="18:27">
      <c r="R536" s="14"/>
      <c r="S536" s="14"/>
      <c r="T536" s="14"/>
      <c r="U536" s="14"/>
      <c r="V536" s="14"/>
      <c r="W536" s="14"/>
      <c r="X536" s="14"/>
      <c r="Y536" s="14"/>
      <c r="Z536" s="14"/>
      <c r="AA536" s="16">
        <f>SUM(AA535)</f>
        <v>1.2644</v>
      </c>
    </row>
    <row r="538" spans="18:27">
      <c r="R538" s="37" t="s">
        <v>286</v>
      </c>
      <c r="S538" s="37"/>
      <c r="T538" s="37" t="s">
        <v>717</v>
      </c>
    </row>
    <row r="539" spans="18:27">
      <c r="R539" s="37" t="s">
        <v>287</v>
      </c>
      <c r="S539" s="37" t="s">
        <v>712</v>
      </c>
      <c r="T539" s="38" t="s">
        <v>289</v>
      </c>
      <c r="U539" s="39">
        <v>250</v>
      </c>
      <c r="V539" s="38" t="s">
        <v>290</v>
      </c>
      <c r="W539" s="39">
        <f>U539</f>
        <v>250</v>
      </c>
      <c r="X539" s="37" t="s">
        <v>291</v>
      </c>
      <c r="Z539" s="38" t="s">
        <v>713</v>
      </c>
      <c r="AA539" s="40">
        <f>AA545+AA549+AA552</f>
        <v>5.4833634845000008</v>
      </c>
    </row>
    <row r="540" spans="18:27">
      <c r="R540" s="37" t="s">
        <v>292</v>
      </c>
      <c r="S540" s="37" t="s">
        <v>293</v>
      </c>
      <c r="W540" s="38" t="s">
        <v>127</v>
      </c>
      <c r="X540" s="38" t="s">
        <v>294</v>
      </c>
      <c r="Y540" s="38" t="s">
        <v>295</v>
      </c>
      <c r="Z540" s="38" t="s">
        <v>296</v>
      </c>
      <c r="AA540" s="38" t="s">
        <v>297</v>
      </c>
    </row>
    <row r="541" spans="18:27">
      <c r="S541" s="41" t="s">
        <v>298</v>
      </c>
      <c r="X541" s="9"/>
    </row>
    <row r="542" spans="18:27">
      <c r="S542" t="s">
        <v>299</v>
      </c>
      <c r="W542" s="8" t="s">
        <v>300</v>
      </c>
      <c r="X542" s="9">
        <v>1</v>
      </c>
      <c r="Y542" s="18">
        <f>X542*8/$U$539</f>
        <v>3.2000000000000001E-2</v>
      </c>
      <c r="Z542" s="11">
        <v>29.99</v>
      </c>
      <c r="AA542" s="12">
        <f>Y542*Z542</f>
        <v>0.95967999999999998</v>
      </c>
    </row>
    <row r="543" spans="18:27">
      <c r="S543" t="s">
        <v>685</v>
      </c>
      <c r="W543" s="8" t="s">
        <v>300</v>
      </c>
      <c r="X543" s="9">
        <v>1</v>
      </c>
      <c r="Y543" s="18">
        <f>X543*8/$U$539</f>
        <v>3.2000000000000001E-2</v>
      </c>
      <c r="Z543">
        <v>21.36</v>
      </c>
      <c r="AA543" s="12">
        <f>Y543*Z543</f>
        <v>0.68352000000000002</v>
      </c>
    </row>
    <row r="544" spans="18:27">
      <c r="S544" t="s">
        <v>659</v>
      </c>
      <c r="W544" s="8" t="s">
        <v>300</v>
      </c>
      <c r="X544" s="9">
        <v>0.1</v>
      </c>
      <c r="Y544" s="18">
        <f>X544*8/$U$539</f>
        <v>3.2000000000000002E-3</v>
      </c>
      <c r="Z544" s="11">
        <v>35.99</v>
      </c>
      <c r="AA544" s="12">
        <f>Y544*Z544</f>
        <v>0.11516800000000001</v>
      </c>
    </row>
    <row r="545" spans="18:27">
      <c r="W545" s="8"/>
      <c r="X545" s="9"/>
      <c r="AA545" s="40">
        <f>SUM(AA542:AA544)</f>
        <v>1.7583679999999999</v>
      </c>
    </row>
    <row r="546" spans="18:27">
      <c r="S546" s="41" t="s">
        <v>303</v>
      </c>
      <c r="W546" s="8"/>
      <c r="X546" s="9"/>
      <c r="Y546" s="18"/>
    </row>
    <row r="547" spans="18:27">
      <c r="S547" t="s">
        <v>304</v>
      </c>
      <c r="W547" s="8" t="s">
        <v>305</v>
      </c>
      <c r="X547" s="9"/>
      <c r="Y547" s="18">
        <v>0.03</v>
      </c>
      <c r="Z547" s="12">
        <v>2.64</v>
      </c>
      <c r="AA547" s="12">
        <f>Y547*Z547</f>
        <v>7.9200000000000007E-2</v>
      </c>
    </row>
    <row r="548" spans="18:27">
      <c r="S548" t="s">
        <v>686</v>
      </c>
      <c r="W548" s="8" t="s">
        <v>305</v>
      </c>
      <c r="X548" s="9"/>
      <c r="Y548" s="18">
        <v>1.05</v>
      </c>
      <c r="Z548" s="12">
        <f>1012.71*3.379/1000</f>
        <v>3.4219470900000002</v>
      </c>
      <c r="AA548" s="12">
        <f>Y548*Z548</f>
        <v>3.5930444445000003</v>
      </c>
    </row>
    <row r="549" spans="18:27">
      <c r="W549" s="8"/>
      <c r="X549" s="9"/>
      <c r="AA549" s="40">
        <f>SUM(AA547:AA548)</f>
        <v>3.6722444445000004</v>
      </c>
    </row>
    <row r="550" spans="18:27">
      <c r="S550" s="41" t="s">
        <v>327</v>
      </c>
      <c r="W550" s="8"/>
      <c r="X550" s="9"/>
    </row>
    <row r="551" spans="18:27">
      <c r="S551" t="s">
        <v>319</v>
      </c>
      <c r="W551" s="8" t="s">
        <v>320</v>
      </c>
      <c r="Y551" s="10">
        <v>3</v>
      </c>
      <c r="Z551" s="12">
        <f>AA545</f>
        <v>1.7583679999999999</v>
      </c>
      <c r="AA551" s="12">
        <f>Y551%*Z551</f>
        <v>5.2751039999999999E-2</v>
      </c>
    </row>
    <row r="552" spans="18:27">
      <c r="R552" s="14"/>
      <c r="S552" s="14"/>
      <c r="T552" s="14"/>
      <c r="U552" s="14"/>
      <c r="V552" s="14"/>
      <c r="W552" s="14"/>
      <c r="X552" s="14"/>
      <c r="Y552" s="14"/>
      <c r="Z552" s="14"/>
      <c r="AA552" s="42">
        <f>SUM(AA551:AA551)</f>
        <v>5.2751039999999999E-2</v>
      </c>
    </row>
    <row r="554" spans="18:27">
      <c r="R554" s="31" t="s">
        <v>286</v>
      </c>
      <c r="S554" s="31"/>
      <c r="T554" s="31" t="s">
        <v>718</v>
      </c>
      <c r="U554" s="31"/>
    </row>
    <row r="555" spans="18:27">
      <c r="R555" s="31" t="s">
        <v>287</v>
      </c>
      <c r="S555" s="31" t="s">
        <v>425</v>
      </c>
      <c r="T555" s="32" t="s">
        <v>289</v>
      </c>
      <c r="U555" s="33">
        <v>6</v>
      </c>
      <c r="V555" s="32" t="s">
        <v>290</v>
      </c>
      <c r="W555" s="33">
        <f>U555</f>
        <v>6</v>
      </c>
      <c r="X555" s="31" t="s">
        <v>291</v>
      </c>
      <c r="Z555" s="32" t="s">
        <v>212</v>
      </c>
      <c r="AA555" s="34">
        <f>AA561+AA570+AA576</f>
        <v>554.63709333333338</v>
      </c>
    </row>
    <row r="556" spans="18:27">
      <c r="R556" s="31" t="s">
        <v>292</v>
      </c>
      <c r="S556" s="31" t="s">
        <v>293</v>
      </c>
      <c r="W556" s="32" t="s">
        <v>127</v>
      </c>
      <c r="X556" s="32" t="s">
        <v>294</v>
      </c>
      <c r="Y556" s="32" t="s">
        <v>295</v>
      </c>
      <c r="Z556" s="32" t="s">
        <v>296</v>
      </c>
      <c r="AA556" s="32" t="s">
        <v>297</v>
      </c>
    </row>
    <row r="557" spans="18:27">
      <c r="S557" s="35" t="s">
        <v>298</v>
      </c>
    </row>
    <row r="558" spans="18:27">
      <c r="S558" t="s">
        <v>299</v>
      </c>
      <c r="W558" s="8" t="s">
        <v>300</v>
      </c>
      <c r="X558" s="9">
        <v>1</v>
      </c>
      <c r="Y558" s="10">
        <f>X558*8/$U$555</f>
        <v>1.3333333333333333</v>
      </c>
      <c r="Z558" s="12">
        <v>28.94</v>
      </c>
      <c r="AA558" s="12">
        <f>Y558*Z558</f>
        <v>38.586666666666666</v>
      </c>
    </row>
    <row r="559" spans="18:27">
      <c r="S559" t="s">
        <v>301</v>
      </c>
      <c r="W559" s="8" t="s">
        <v>300</v>
      </c>
      <c r="X559" s="9">
        <v>1</v>
      </c>
      <c r="Y559" s="10">
        <f>X559*8/$U$555</f>
        <v>1.3333333333333333</v>
      </c>
      <c r="Z559" s="12">
        <v>23.6</v>
      </c>
      <c r="AA559" s="12">
        <f>Y559*Z559</f>
        <v>31.466666666666669</v>
      </c>
    </row>
    <row r="560" spans="18:27">
      <c r="S560" t="s">
        <v>302</v>
      </c>
      <c r="W560" s="8" t="s">
        <v>300</v>
      </c>
      <c r="X560" s="9">
        <v>5</v>
      </c>
      <c r="Y560" s="10">
        <f>X560*8/$U$555</f>
        <v>6.666666666666667</v>
      </c>
      <c r="Z560" s="12">
        <v>21.36</v>
      </c>
      <c r="AA560" s="12">
        <f>Y560*Z560</f>
        <v>142.4</v>
      </c>
    </row>
    <row r="561" spans="18:27">
      <c r="W561" s="8"/>
      <c r="X561" s="9"/>
      <c r="Y561" s="10"/>
      <c r="AA561" s="34">
        <f>SUM(AA558:AA560)</f>
        <v>212.45333333333335</v>
      </c>
    </row>
    <row r="562" spans="18:27">
      <c r="S562" s="35" t="s">
        <v>662</v>
      </c>
      <c r="W562" s="8"/>
      <c r="X562" s="9"/>
      <c r="Y562" s="10"/>
      <c r="AA562" s="12"/>
    </row>
    <row r="563" spans="18:27">
      <c r="S563" t="s">
        <v>680</v>
      </c>
      <c r="W563" s="8" t="s">
        <v>212</v>
      </c>
      <c r="Y563" s="10">
        <v>0.8</v>
      </c>
      <c r="Z563" s="12">
        <v>55.08</v>
      </c>
      <c r="AA563" s="12">
        <f>Y563*Z563</f>
        <v>44.064</v>
      </c>
    </row>
    <row r="564" spans="18:27">
      <c r="S564" t="s">
        <v>681</v>
      </c>
      <c r="W564" s="8" t="s">
        <v>212</v>
      </c>
      <c r="Y564" s="10">
        <v>0.5</v>
      </c>
      <c r="Z564" s="12">
        <v>47</v>
      </c>
      <c r="AA564" s="12">
        <f>Y564*Z564</f>
        <v>23.5</v>
      </c>
    </row>
    <row r="565" spans="18:27">
      <c r="S565" t="s">
        <v>315</v>
      </c>
      <c r="W565" s="8" t="s">
        <v>316</v>
      </c>
      <c r="Y565" s="10">
        <v>9.74</v>
      </c>
      <c r="Z565" s="12">
        <v>24.52</v>
      </c>
      <c r="AA565" s="12">
        <f>Y565*Z565</f>
        <v>238.82480000000001</v>
      </c>
    </row>
    <row r="566" spans="18:27">
      <c r="S566" t="s">
        <v>664</v>
      </c>
      <c r="W566" s="8" t="s">
        <v>212</v>
      </c>
      <c r="Y566" s="10">
        <v>0.184</v>
      </c>
      <c r="Z566">
        <v>6.14</v>
      </c>
      <c r="AA566" s="12">
        <f>Y566*Z566</f>
        <v>1.1297599999999999</v>
      </c>
    </row>
    <row r="567" spans="18:27">
      <c r="S567" t="s">
        <v>673</v>
      </c>
      <c r="W567" s="8" t="s">
        <v>447</v>
      </c>
      <c r="Y567" s="10">
        <v>0.12</v>
      </c>
      <c r="Z567">
        <v>13.93</v>
      </c>
      <c r="AA567" s="12">
        <f>Y567*Z567</f>
        <v>1.6716</v>
      </c>
    </row>
    <row r="568" spans="18:27">
      <c r="S568" t="s">
        <v>719</v>
      </c>
      <c r="W568" s="8" t="s">
        <v>447</v>
      </c>
      <c r="Y568" s="10">
        <v>0.01</v>
      </c>
      <c r="AA568" s="12">
        <f t="shared" ref="AA568:AA569" si="9">Y568*Z568</f>
        <v>0</v>
      </c>
    </row>
    <row r="569" spans="18:27">
      <c r="S569" t="s">
        <v>720</v>
      </c>
      <c r="W569" s="8" t="s">
        <v>721</v>
      </c>
      <c r="Y569">
        <v>8.0000000000000002E-3</v>
      </c>
      <c r="AA569" s="12">
        <f t="shared" si="9"/>
        <v>0</v>
      </c>
    </row>
    <row r="570" spans="18:27">
      <c r="W570" s="8"/>
      <c r="Y570" s="10"/>
      <c r="Z570" s="12"/>
      <c r="AA570" s="34">
        <f>SUM(AA563:AA569)</f>
        <v>309.19015999999999</v>
      </c>
    </row>
    <row r="571" spans="18:27">
      <c r="S571" s="35" t="s">
        <v>318</v>
      </c>
    </row>
    <row r="572" spans="18:27">
      <c r="S572" t="s">
        <v>319</v>
      </c>
      <c r="W572" s="8" t="s">
        <v>320</v>
      </c>
      <c r="Y572" s="10">
        <v>3</v>
      </c>
      <c r="Z572" s="12">
        <f>AA561</f>
        <v>212.45333333333335</v>
      </c>
      <c r="AA572" s="12">
        <f>Y572%*Z572</f>
        <v>6.3736000000000006</v>
      </c>
    </row>
    <row r="573" spans="18:27">
      <c r="S573" t="s">
        <v>675</v>
      </c>
      <c r="W573" s="8" t="s">
        <v>347</v>
      </c>
      <c r="X573" s="9">
        <v>0.5</v>
      </c>
      <c r="Y573" s="10">
        <f>X573*8/$U$555</f>
        <v>0.66666666666666663</v>
      </c>
      <c r="Z573" s="12">
        <v>25.63</v>
      </c>
      <c r="AA573" s="12">
        <f>Y573*Z573</f>
        <v>17.086666666666666</v>
      </c>
    </row>
    <row r="574" spans="18:27">
      <c r="S574" t="s">
        <v>683</v>
      </c>
      <c r="W574" s="8" t="s">
        <v>347</v>
      </c>
      <c r="X574" s="9">
        <v>0.5</v>
      </c>
      <c r="Y574" s="10">
        <f>X574*8/$U$555</f>
        <v>0.66666666666666663</v>
      </c>
      <c r="Z574" s="12">
        <v>7.07</v>
      </c>
      <c r="AA574" s="12">
        <f>Y574*Z574</f>
        <v>4.7133333333333329</v>
      </c>
    </row>
    <row r="575" spans="18:27">
      <c r="S575" t="s">
        <v>722</v>
      </c>
      <c r="W575" s="8" t="s">
        <v>347</v>
      </c>
      <c r="X575" s="9">
        <v>0.5</v>
      </c>
      <c r="Y575" s="10">
        <f>X575*8/$U$555</f>
        <v>0.66666666666666663</v>
      </c>
      <c r="Z575" s="50">
        <v>7.23</v>
      </c>
      <c r="AA575" s="12">
        <f>Y575*Z575</f>
        <v>4.82</v>
      </c>
    </row>
    <row r="576" spans="18:27">
      <c r="R576" s="14"/>
      <c r="S576" s="14"/>
      <c r="T576" s="14"/>
      <c r="U576" s="14"/>
      <c r="V576" s="14"/>
      <c r="W576" s="14"/>
      <c r="X576" s="14"/>
      <c r="Y576" s="14"/>
      <c r="Z576" s="14"/>
      <c r="AA576" s="36">
        <f>SUM(AA572:AA575)</f>
        <v>32.993600000000001</v>
      </c>
    </row>
    <row r="578" spans="18:27">
      <c r="R578" s="31" t="s">
        <v>286</v>
      </c>
      <c r="S578" s="31"/>
      <c r="T578" s="31" t="s">
        <v>723</v>
      </c>
      <c r="U578" s="31"/>
    </row>
    <row r="579" spans="18:27">
      <c r="R579" s="31" t="s">
        <v>287</v>
      </c>
      <c r="S579" s="31" t="s">
        <v>288</v>
      </c>
      <c r="T579" s="32" t="s">
        <v>289</v>
      </c>
      <c r="U579" s="33">
        <v>6.7</v>
      </c>
      <c r="V579" s="32" t="s">
        <v>290</v>
      </c>
      <c r="W579" s="33">
        <f>U579</f>
        <v>6.7</v>
      </c>
      <c r="X579" s="31" t="s">
        <v>291</v>
      </c>
      <c r="Z579" s="32" t="s">
        <v>142</v>
      </c>
      <c r="AA579" s="34">
        <f>AA585+AA590+AA593</f>
        <v>111.80536417910447</v>
      </c>
    </row>
    <row r="580" spans="18:27">
      <c r="R580" s="31" t="s">
        <v>292</v>
      </c>
      <c r="S580" s="31" t="s">
        <v>293</v>
      </c>
      <c r="W580" s="32" t="s">
        <v>127</v>
      </c>
      <c r="X580" s="32" t="s">
        <v>294</v>
      </c>
      <c r="Y580" s="32" t="s">
        <v>295</v>
      </c>
      <c r="Z580" s="32" t="s">
        <v>296</v>
      </c>
      <c r="AA580" s="32" t="s">
        <v>297</v>
      </c>
    </row>
    <row r="581" spans="18:27">
      <c r="S581" s="35" t="s">
        <v>298</v>
      </c>
    </row>
    <row r="582" spans="18:27">
      <c r="S582" t="s">
        <v>299</v>
      </c>
      <c r="W582" s="8" t="s">
        <v>300</v>
      </c>
      <c r="X582" s="9">
        <v>1</v>
      </c>
      <c r="Y582" s="10">
        <f>X582*8/$U$579</f>
        <v>1.1940298507462686</v>
      </c>
      <c r="Z582" s="12">
        <v>28.94</v>
      </c>
      <c r="AA582" s="12">
        <f>Y582*Z582</f>
        <v>34.555223880597012</v>
      </c>
    </row>
    <row r="583" spans="18:27">
      <c r="S583" t="s">
        <v>301</v>
      </c>
      <c r="W583" s="8" t="s">
        <v>300</v>
      </c>
      <c r="X583" s="9">
        <v>1</v>
      </c>
      <c r="Y583" s="10">
        <f>X583*8/$U$579</f>
        <v>1.1940298507462686</v>
      </c>
      <c r="Z583" s="12">
        <v>23.6</v>
      </c>
      <c r="AA583" s="12">
        <f>Y583*Z583</f>
        <v>28.17910447761194</v>
      </c>
    </row>
    <row r="584" spans="18:27">
      <c r="S584" t="s">
        <v>302</v>
      </c>
      <c r="W584" s="8" t="s">
        <v>300</v>
      </c>
      <c r="X584" s="9">
        <v>0.5</v>
      </c>
      <c r="Y584" s="10">
        <f>X584*8/$U$579</f>
        <v>0.59701492537313428</v>
      </c>
      <c r="Z584" s="12">
        <v>21.36</v>
      </c>
      <c r="AA584" s="12">
        <f>Y584*Z584</f>
        <v>12.752238805970148</v>
      </c>
    </row>
    <row r="585" spans="18:27">
      <c r="W585" s="8"/>
      <c r="X585" s="9"/>
      <c r="Y585" s="10"/>
      <c r="AA585" s="34">
        <f>SUM(AA582:AA584)</f>
        <v>75.486567164179107</v>
      </c>
    </row>
    <row r="586" spans="18:27">
      <c r="S586" s="35" t="s">
        <v>662</v>
      </c>
      <c r="W586" s="8"/>
      <c r="X586" s="9"/>
      <c r="Y586" s="10"/>
      <c r="AA586" s="12"/>
    </row>
    <row r="587" spans="18:27">
      <c r="S587" t="s">
        <v>695</v>
      </c>
      <c r="W587" s="8" t="s">
        <v>305</v>
      </c>
      <c r="Y587" s="10">
        <v>0.08</v>
      </c>
      <c r="Z587" s="12">
        <v>2.64</v>
      </c>
      <c r="AA587" s="12">
        <f>Y587*Z587</f>
        <v>0.21120000000000003</v>
      </c>
    </row>
    <row r="588" spans="18:27">
      <c r="S588" t="s">
        <v>310</v>
      </c>
      <c r="W588" s="8" t="s">
        <v>305</v>
      </c>
      <c r="Y588" s="10">
        <v>0.1</v>
      </c>
      <c r="Z588" s="12">
        <v>5.51</v>
      </c>
      <c r="AA588" s="12">
        <f>Y588*Z588</f>
        <v>0.55100000000000005</v>
      </c>
    </row>
    <row r="589" spans="18:27">
      <c r="S589" t="s">
        <v>677</v>
      </c>
      <c r="W589" s="8" t="s">
        <v>314</v>
      </c>
      <c r="Y589" s="10">
        <v>5.74</v>
      </c>
      <c r="Z589" s="12">
        <v>5.8</v>
      </c>
      <c r="AA589" s="12">
        <f>Y589*Z589</f>
        <v>33.292000000000002</v>
      </c>
    </row>
    <row r="590" spans="18:27">
      <c r="W590" s="8"/>
      <c r="Y590" s="10"/>
      <c r="Z590" s="12"/>
      <c r="AA590" s="34">
        <f>SUM(AA587:AA589)</f>
        <v>34.054200000000002</v>
      </c>
    </row>
    <row r="591" spans="18:27">
      <c r="S591" s="35" t="s">
        <v>318</v>
      </c>
    </row>
    <row r="592" spans="18:27">
      <c r="S592" t="s">
        <v>319</v>
      </c>
      <c r="W592" s="8" t="s">
        <v>320</v>
      </c>
      <c r="Y592" s="10">
        <v>3</v>
      </c>
      <c r="Z592" s="12">
        <f>AA585</f>
        <v>75.486567164179107</v>
      </c>
      <c r="AA592" s="12">
        <f>Y592%*Z592</f>
        <v>2.2645970149253731</v>
      </c>
    </row>
    <row r="593" spans="18:27">
      <c r="R593" s="14"/>
      <c r="S593" s="14"/>
      <c r="T593" s="14"/>
      <c r="U593" s="14"/>
      <c r="V593" s="14"/>
      <c r="W593" s="14"/>
      <c r="X593" s="14"/>
      <c r="Y593" s="14"/>
      <c r="Z593" s="14"/>
      <c r="AA593" s="36">
        <f>SUM(AA592)</f>
        <v>2.2645970149253731</v>
      </c>
    </row>
    <row r="595" spans="18:27">
      <c r="R595" s="31" t="s">
        <v>286</v>
      </c>
      <c r="S595" s="31"/>
      <c r="T595" s="31" t="s">
        <v>724</v>
      </c>
      <c r="U595" s="31"/>
    </row>
    <row r="596" spans="18:27">
      <c r="R596" s="31" t="s">
        <v>287</v>
      </c>
      <c r="S596" s="31" t="s">
        <v>288</v>
      </c>
      <c r="T596" s="32" t="s">
        <v>289</v>
      </c>
      <c r="U596" s="33">
        <v>250</v>
      </c>
      <c r="V596" s="32" t="s">
        <v>290</v>
      </c>
      <c r="W596" s="33">
        <f>U596</f>
        <v>250</v>
      </c>
      <c r="X596" s="31" t="s">
        <v>291</v>
      </c>
      <c r="Z596" s="32" t="s">
        <v>142</v>
      </c>
      <c r="AA596" s="34">
        <f>AA601+AA606+AA610</f>
        <v>5.4995328445</v>
      </c>
    </row>
    <row r="597" spans="18:27">
      <c r="R597" s="31" t="s">
        <v>292</v>
      </c>
      <c r="S597" s="31" t="s">
        <v>293</v>
      </c>
      <c r="W597" s="32" t="s">
        <v>127</v>
      </c>
      <c r="X597" s="32" t="s">
        <v>294</v>
      </c>
      <c r="Y597" s="32" t="s">
        <v>295</v>
      </c>
      <c r="Z597" s="32" t="s">
        <v>296</v>
      </c>
      <c r="AA597" s="32" t="s">
        <v>297</v>
      </c>
    </row>
    <row r="598" spans="18:27">
      <c r="S598" s="35" t="s">
        <v>298</v>
      </c>
    </row>
    <row r="599" spans="18:27">
      <c r="S599" t="s">
        <v>299</v>
      </c>
      <c r="W599" s="8" t="s">
        <v>300</v>
      </c>
      <c r="X599" s="9">
        <v>1</v>
      </c>
      <c r="Y599" s="18">
        <f>X599*8/$U$596</f>
        <v>3.2000000000000001E-2</v>
      </c>
      <c r="Z599" s="12">
        <v>28.94</v>
      </c>
      <c r="AA599" s="12">
        <f>Y599*Z599</f>
        <v>0.92608000000000001</v>
      </c>
    </row>
    <row r="600" spans="18:27">
      <c r="S600" t="s">
        <v>685</v>
      </c>
      <c r="W600" s="8" t="s">
        <v>300</v>
      </c>
      <c r="X600" s="9">
        <v>1</v>
      </c>
      <c r="Y600" s="18">
        <f>X600*8/$U$596</f>
        <v>3.2000000000000001E-2</v>
      </c>
      <c r="Z600" s="12">
        <v>23.6</v>
      </c>
      <c r="AA600" s="12">
        <f>Y600*Z600</f>
        <v>0.75520000000000009</v>
      </c>
    </row>
    <row r="601" spans="18:27">
      <c r="W601" s="8"/>
      <c r="X601" s="9"/>
      <c r="AA601" s="48">
        <f>SUM(AA599:AA600)</f>
        <v>1.6812800000000001</v>
      </c>
    </row>
    <row r="602" spans="18:27">
      <c r="S602" s="47" t="s">
        <v>303</v>
      </c>
      <c r="W602" s="8"/>
      <c r="X602" s="9"/>
      <c r="Y602" s="18"/>
    </row>
    <row r="603" spans="18:27">
      <c r="S603" t="s">
        <v>304</v>
      </c>
      <c r="W603" s="8" t="s">
        <v>305</v>
      </c>
      <c r="X603" s="9"/>
      <c r="Y603" s="18">
        <v>0.05</v>
      </c>
      <c r="Z603" s="12">
        <v>2.64</v>
      </c>
      <c r="AA603" s="12">
        <f>Y603*Z603</f>
        <v>0.13200000000000001</v>
      </c>
    </row>
    <row r="604" spans="18:27">
      <c r="S604" t="s">
        <v>686</v>
      </c>
      <c r="W604" s="8" t="s">
        <v>305</v>
      </c>
      <c r="X604" s="9"/>
      <c r="Y604" s="18">
        <v>1.05</v>
      </c>
      <c r="Z604" s="12">
        <f>1012.71*3.379/1000</f>
        <v>3.4219470900000002</v>
      </c>
      <c r="AA604" s="12">
        <f>Y604*Z604</f>
        <v>3.5930444445000003</v>
      </c>
    </row>
    <row r="605" spans="18:27">
      <c r="S605" t="s">
        <v>725</v>
      </c>
      <c r="W605" s="8" t="s">
        <v>305</v>
      </c>
      <c r="X605" s="9"/>
      <c r="Y605" s="18">
        <v>1E-3</v>
      </c>
      <c r="Z605" s="50">
        <v>13.81</v>
      </c>
      <c r="AA605" s="12">
        <f>Y605*Z605</f>
        <v>1.3810000000000001E-2</v>
      </c>
    </row>
    <row r="606" spans="18:27">
      <c r="W606" s="8"/>
      <c r="X606" s="9"/>
      <c r="AA606" s="48">
        <f>SUM(AA603:AA605)</f>
        <v>3.7388544445000003</v>
      </c>
    </row>
    <row r="607" spans="18:27">
      <c r="S607" s="47" t="s">
        <v>327</v>
      </c>
      <c r="W607" s="8"/>
      <c r="X607" s="9"/>
    </row>
    <row r="608" spans="18:27">
      <c r="S608" t="s">
        <v>319</v>
      </c>
      <c r="W608" s="8" t="s">
        <v>320</v>
      </c>
      <c r="Y608" s="10">
        <v>3</v>
      </c>
      <c r="Z608" s="12">
        <f>AA601</f>
        <v>1.6812800000000001</v>
      </c>
      <c r="AA608" s="12">
        <f>Y608%*Z608</f>
        <v>5.0438400000000001E-2</v>
      </c>
    </row>
    <row r="609" spans="18:27">
      <c r="S609" t="s">
        <v>726</v>
      </c>
      <c r="T609" t="s">
        <v>727</v>
      </c>
      <c r="W609" s="8" t="s">
        <v>300</v>
      </c>
      <c r="X609" s="9">
        <v>0.5</v>
      </c>
      <c r="Y609" s="18">
        <f>X609*8/$U$596</f>
        <v>1.6E-2</v>
      </c>
      <c r="Z609" s="50">
        <v>1.81</v>
      </c>
      <c r="AA609" s="12">
        <f>Y609*Z609</f>
        <v>2.8960000000000003E-2</v>
      </c>
    </row>
    <row r="610" spans="18:27">
      <c r="R610" s="14"/>
      <c r="S610" s="14"/>
      <c r="T610" s="14"/>
      <c r="U610" s="14"/>
      <c r="V610" s="14"/>
      <c r="W610" s="14"/>
      <c r="X610" s="14"/>
      <c r="Y610" s="14"/>
      <c r="Z610" s="14"/>
      <c r="AA610" s="49">
        <f>SUM(AA608:AA609)</f>
        <v>7.9398400000000008E-2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B2D2-8F61-4EB2-9366-D36314E07C1F}">
  <dimension ref="A1:M391"/>
  <sheetViews>
    <sheetView topLeftCell="A313" workbookViewId="0">
      <selection activeCell="C337" sqref="C337"/>
    </sheetView>
  </sheetViews>
  <sheetFormatPr defaultRowHeight="15"/>
  <cols>
    <col min="1" max="1" width="57.140625" customWidth="1"/>
    <col min="12" max="12" width="25.85546875" customWidth="1"/>
  </cols>
  <sheetData>
    <row r="1" spans="1:13">
      <c r="A1" t="s">
        <v>299</v>
      </c>
      <c r="B1">
        <v>47</v>
      </c>
      <c r="L1" s="2"/>
      <c r="M1" s="2"/>
    </row>
    <row r="2" spans="1:13">
      <c r="A2" t="s">
        <v>301</v>
      </c>
      <c r="B2">
        <v>47</v>
      </c>
    </row>
    <row r="3" spans="1:13">
      <c r="A3" t="s">
        <v>302</v>
      </c>
      <c r="B3">
        <v>47</v>
      </c>
      <c r="L3" s="2"/>
      <c r="M3" s="2"/>
    </row>
    <row r="4" spans="1:13">
      <c r="A4" t="s">
        <v>659</v>
      </c>
      <c r="B4">
        <v>47</v>
      </c>
    </row>
    <row r="5" spans="1:13">
      <c r="A5" t="s">
        <v>304</v>
      </c>
      <c r="B5">
        <v>2</v>
      </c>
    </row>
    <row r="6" spans="1:13">
      <c r="A6" t="s">
        <v>306</v>
      </c>
      <c r="B6">
        <v>56</v>
      </c>
    </row>
    <row r="7" spans="1:13">
      <c r="A7" t="s">
        <v>308</v>
      </c>
      <c r="B7">
        <v>26</v>
      </c>
    </row>
    <row r="8" spans="1:13">
      <c r="A8" t="s">
        <v>309</v>
      </c>
      <c r="B8">
        <v>2</v>
      </c>
    </row>
    <row r="9" spans="1:13">
      <c r="A9" t="s">
        <v>310</v>
      </c>
      <c r="B9">
        <v>2</v>
      </c>
    </row>
    <row r="10" spans="1:13">
      <c r="A10" t="s">
        <v>312</v>
      </c>
      <c r="B10">
        <v>44</v>
      </c>
    </row>
    <row r="11" spans="1:13">
      <c r="A11" t="s">
        <v>313</v>
      </c>
      <c r="B11">
        <v>30</v>
      </c>
    </row>
    <row r="12" spans="1:13">
      <c r="A12" t="s">
        <v>315</v>
      </c>
      <c r="B12">
        <v>21</v>
      </c>
    </row>
    <row r="13" spans="1:13">
      <c r="A13" t="s">
        <v>317</v>
      </c>
      <c r="B13">
        <v>43</v>
      </c>
    </row>
    <row r="14" spans="1:13">
      <c r="A14" t="s">
        <v>319</v>
      </c>
      <c r="B14">
        <v>37</v>
      </c>
    </row>
    <row r="15" spans="1:13">
      <c r="A15" t="s">
        <v>322</v>
      </c>
      <c r="B15">
        <v>30</v>
      </c>
    </row>
    <row r="16" spans="1:13">
      <c r="A16" t="s">
        <v>324</v>
      </c>
      <c r="B16">
        <v>39</v>
      </c>
    </row>
    <row r="17" spans="1:2">
      <c r="A17" t="s">
        <v>326</v>
      </c>
      <c r="B17">
        <v>2</v>
      </c>
    </row>
    <row r="18" spans="1:2">
      <c r="A18" s="175" t="s">
        <v>328</v>
      </c>
      <c r="B18">
        <v>10</v>
      </c>
    </row>
    <row r="19" spans="1:2">
      <c r="A19" t="s">
        <v>329</v>
      </c>
      <c r="B19">
        <v>72</v>
      </c>
    </row>
    <row r="20" spans="1:2">
      <c r="A20" t="s">
        <v>330</v>
      </c>
      <c r="B20">
        <v>72</v>
      </c>
    </row>
    <row r="21" spans="1:2">
      <c r="A21" t="s">
        <v>331</v>
      </c>
      <c r="B21">
        <v>39</v>
      </c>
    </row>
    <row r="22" spans="1:2">
      <c r="A22" t="s">
        <v>332</v>
      </c>
      <c r="B22">
        <v>10</v>
      </c>
    </row>
    <row r="23" spans="1:2">
      <c r="A23" t="s">
        <v>333</v>
      </c>
      <c r="B23">
        <v>39</v>
      </c>
    </row>
    <row r="24" spans="1:2">
      <c r="A24" t="s">
        <v>334</v>
      </c>
      <c r="B24">
        <v>39</v>
      </c>
    </row>
    <row r="25" spans="1:2">
      <c r="A25" t="s">
        <v>336</v>
      </c>
      <c r="B25">
        <v>49</v>
      </c>
    </row>
    <row r="26" spans="1:2">
      <c r="A26" t="s">
        <v>337</v>
      </c>
      <c r="B26">
        <v>2</v>
      </c>
    </row>
    <row r="27" spans="1:2">
      <c r="A27" t="s">
        <v>338</v>
      </c>
      <c r="B27">
        <v>5</v>
      </c>
    </row>
    <row r="28" spans="1:2">
      <c r="A28" t="s">
        <v>339</v>
      </c>
      <c r="B28">
        <v>43</v>
      </c>
    </row>
    <row r="29" spans="1:2">
      <c r="A29" t="s">
        <v>162</v>
      </c>
      <c r="B29">
        <v>39</v>
      </c>
    </row>
    <row r="30" spans="1:2">
      <c r="A30" t="s">
        <v>165</v>
      </c>
      <c r="B30">
        <v>39</v>
      </c>
    </row>
    <row r="31" spans="1:2">
      <c r="A31" t="s">
        <v>168</v>
      </c>
      <c r="B31">
        <v>39</v>
      </c>
    </row>
    <row r="32" spans="1:2">
      <c r="A32" t="s">
        <v>170</v>
      </c>
      <c r="B32">
        <v>39</v>
      </c>
    </row>
    <row r="33" spans="1:2">
      <c r="A33" t="s">
        <v>346</v>
      </c>
      <c r="B33">
        <v>48</v>
      </c>
    </row>
    <row r="34" spans="1:2">
      <c r="A34" t="s">
        <v>183</v>
      </c>
      <c r="B34">
        <v>32</v>
      </c>
    </row>
    <row r="35" spans="1:2">
      <c r="A35" t="s">
        <v>348</v>
      </c>
      <c r="B35">
        <v>54</v>
      </c>
    </row>
    <row r="36" spans="1:2">
      <c r="A36" t="s">
        <v>350</v>
      </c>
      <c r="B36">
        <v>30</v>
      </c>
    </row>
    <row r="37" spans="1:2">
      <c r="A37" t="s">
        <v>351</v>
      </c>
      <c r="B37">
        <v>39</v>
      </c>
    </row>
    <row r="38" spans="1:2">
      <c r="A38" s="14" t="s">
        <v>352</v>
      </c>
      <c r="B38">
        <v>49</v>
      </c>
    </row>
    <row r="39" spans="1:2">
      <c r="A39" t="s">
        <v>353</v>
      </c>
      <c r="B39">
        <v>49</v>
      </c>
    </row>
    <row r="40" spans="1:2">
      <c r="A40" t="s">
        <v>358</v>
      </c>
      <c r="B40">
        <v>39</v>
      </c>
    </row>
    <row r="41" spans="1:2">
      <c r="A41" t="s">
        <v>359</v>
      </c>
      <c r="B41">
        <v>39</v>
      </c>
    </row>
    <row r="42" spans="1:2">
      <c r="A42" t="s">
        <v>361</v>
      </c>
      <c r="B42">
        <v>39</v>
      </c>
    </row>
    <row r="43" spans="1:2">
      <c r="A43" t="s">
        <v>362</v>
      </c>
      <c r="B43">
        <v>39</v>
      </c>
    </row>
    <row r="44" spans="1:2">
      <c r="A44" t="s">
        <v>363</v>
      </c>
      <c r="B44">
        <v>39</v>
      </c>
    </row>
    <row r="45" spans="1:2">
      <c r="A45" t="s">
        <v>364</v>
      </c>
      <c r="B45">
        <v>39</v>
      </c>
    </row>
    <row r="46" spans="1:2">
      <c r="A46" t="s">
        <v>365</v>
      </c>
      <c r="B46">
        <v>39</v>
      </c>
    </row>
    <row r="47" spans="1:2">
      <c r="A47" t="s">
        <v>366</v>
      </c>
      <c r="B47">
        <v>39</v>
      </c>
    </row>
    <row r="48" spans="1:2">
      <c r="A48" t="s">
        <v>367</v>
      </c>
      <c r="B48">
        <v>39</v>
      </c>
    </row>
    <row r="49" spans="1:2">
      <c r="A49" t="s">
        <v>368</v>
      </c>
      <c r="B49">
        <v>39</v>
      </c>
    </row>
    <row r="50" spans="1:2">
      <c r="A50" t="s">
        <v>369</v>
      </c>
      <c r="B50">
        <v>39</v>
      </c>
    </row>
    <row r="51" spans="1:2">
      <c r="A51" t="s">
        <v>370</v>
      </c>
      <c r="B51">
        <v>39</v>
      </c>
    </row>
    <row r="52" spans="1:2">
      <c r="A52" t="s">
        <v>371</v>
      </c>
      <c r="B52">
        <v>39</v>
      </c>
    </row>
    <row r="53" spans="1:2">
      <c r="A53" t="s">
        <v>373</v>
      </c>
      <c r="B53">
        <v>39</v>
      </c>
    </row>
    <row r="54" spans="1:2">
      <c r="A54" t="s">
        <v>374</v>
      </c>
      <c r="B54">
        <v>39</v>
      </c>
    </row>
    <row r="55" spans="1:2">
      <c r="A55" t="s">
        <v>375</v>
      </c>
      <c r="B55">
        <v>39</v>
      </c>
    </row>
    <row r="56" spans="1:2">
      <c r="A56" t="s">
        <v>376</v>
      </c>
      <c r="B56">
        <v>39</v>
      </c>
    </row>
    <row r="57" spans="1:2">
      <c r="A57" t="s">
        <v>377</v>
      </c>
      <c r="B57">
        <v>39</v>
      </c>
    </row>
    <row r="58" spans="1:2">
      <c r="A58" t="s">
        <v>378</v>
      </c>
      <c r="B58">
        <v>39</v>
      </c>
    </row>
    <row r="59" spans="1:2">
      <c r="A59" t="s">
        <v>379</v>
      </c>
      <c r="B59">
        <v>39</v>
      </c>
    </row>
    <row r="60" spans="1:2">
      <c r="A60" t="s">
        <v>381</v>
      </c>
      <c r="B60">
        <v>39</v>
      </c>
    </row>
    <row r="61" spans="1:2">
      <c r="A61" s="14" t="s">
        <v>383</v>
      </c>
      <c r="B61">
        <v>39</v>
      </c>
    </row>
    <row r="62" spans="1:2">
      <c r="A62" t="s">
        <v>384</v>
      </c>
      <c r="B62">
        <v>39</v>
      </c>
    </row>
    <row r="63" spans="1:2">
      <c r="A63" t="s">
        <v>385</v>
      </c>
      <c r="B63">
        <v>39</v>
      </c>
    </row>
    <row r="64" spans="1:2">
      <c r="A64" t="s">
        <v>386</v>
      </c>
      <c r="B64">
        <v>39</v>
      </c>
    </row>
    <row r="65" spans="1:2">
      <c r="A65" t="s">
        <v>387</v>
      </c>
      <c r="B65">
        <v>39</v>
      </c>
    </row>
    <row r="66" spans="1:2">
      <c r="A66" t="s">
        <v>388</v>
      </c>
      <c r="B66">
        <v>39</v>
      </c>
    </row>
    <row r="67" spans="1:2">
      <c r="A67" t="s">
        <v>389</v>
      </c>
      <c r="B67">
        <v>39</v>
      </c>
    </row>
    <row r="68" spans="1:2">
      <c r="A68" t="s">
        <v>390</v>
      </c>
      <c r="B68">
        <v>39</v>
      </c>
    </row>
    <row r="69" spans="1:2">
      <c r="A69" t="s">
        <v>391</v>
      </c>
      <c r="B69">
        <v>39</v>
      </c>
    </row>
    <row r="70" spans="1:2">
      <c r="A70" t="s">
        <v>392</v>
      </c>
      <c r="B70">
        <v>39</v>
      </c>
    </row>
    <row r="71" spans="1:2">
      <c r="A71" t="s">
        <v>393</v>
      </c>
      <c r="B71">
        <v>39</v>
      </c>
    </row>
    <row r="72" spans="1:2">
      <c r="A72" t="s">
        <v>394</v>
      </c>
      <c r="B72">
        <v>39</v>
      </c>
    </row>
    <row r="73" spans="1:2">
      <c r="A73" t="s">
        <v>395</v>
      </c>
      <c r="B73">
        <v>39</v>
      </c>
    </row>
    <row r="74" spans="1:2">
      <c r="A74" t="s">
        <v>396</v>
      </c>
      <c r="B74">
        <v>39</v>
      </c>
    </row>
    <row r="75" spans="1:2">
      <c r="A75" t="s">
        <v>397</v>
      </c>
      <c r="B75">
        <v>39</v>
      </c>
    </row>
    <row r="76" spans="1:2">
      <c r="A76" t="s">
        <v>398</v>
      </c>
      <c r="B76">
        <v>39</v>
      </c>
    </row>
    <row r="77" spans="1:2">
      <c r="A77" t="s">
        <v>400</v>
      </c>
      <c r="B77">
        <v>39</v>
      </c>
    </row>
    <row r="78" spans="1:2">
      <c r="A78" t="s">
        <v>401</v>
      </c>
      <c r="B78">
        <v>39</v>
      </c>
    </row>
    <row r="79" spans="1:2">
      <c r="A79" t="s">
        <v>402</v>
      </c>
      <c r="B79">
        <v>39</v>
      </c>
    </row>
    <row r="80" spans="1:2">
      <c r="A80" t="s">
        <v>403</v>
      </c>
      <c r="B80">
        <v>39</v>
      </c>
    </row>
    <row r="81" spans="1:2">
      <c r="A81" t="s">
        <v>404</v>
      </c>
      <c r="B81">
        <v>39</v>
      </c>
    </row>
    <row r="82" spans="1:2">
      <c r="A82" t="s">
        <v>405</v>
      </c>
      <c r="B82">
        <v>39</v>
      </c>
    </row>
    <row r="83" spans="1:2">
      <c r="A83" t="s">
        <v>407</v>
      </c>
      <c r="B83">
        <v>39</v>
      </c>
    </row>
    <row r="84" spans="1:2">
      <c r="A84" t="s">
        <v>408</v>
      </c>
      <c r="B84">
        <v>39</v>
      </c>
    </row>
    <row r="85" spans="1:2">
      <c r="A85" s="14" t="s">
        <v>409</v>
      </c>
      <c r="B85">
        <v>39</v>
      </c>
    </row>
    <row r="86" spans="1:2">
      <c r="A86" t="s">
        <v>411</v>
      </c>
      <c r="B86">
        <v>48</v>
      </c>
    </row>
    <row r="87" spans="1:2">
      <c r="A87" t="s">
        <v>412</v>
      </c>
      <c r="B87">
        <v>48</v>
      </c>
    </row>
    <row r="88" spans="1:2">
      <c r="A88" t="s">
        <v>415</v>
      </c>
      <c r="B88">
        <v>39</v>
      </c>
    </row>
    <row r="89" spans="1:2">
      <c r="A89" t="s">
        <v>416</v>
      </c>
      <c r="B89">
        <v>39</v>
      </c>
    </row>
    <row r="90" spans="1:2">
      <c r="A90" t="s">
        <v>418</v>
      </c>
      <c r="B90">
        <v>39</v>
      </c>
    </row>
    <row r="91" spans="1:2">
      <c r="A91" t="s">
        <v>419</v>
      </c>
      <c r="B91">
        <v>39</v>
      </c>
    </row>
    <row r="92" spans="1:2">
      <c r="A92" t="s">
        <v>420</v>
      </c>
      <c r="B92">
        <v>39</v>
      </c>
    </row>
    <row r="93" spans="1:2">
      <c r="A93" t="s">
        <v>423</v>
      </c>
      <c r="B93">
        <v>39</v>
      </c>
    </row>
    <row r="94" spans="1:2">
      <c r="A94" t="s">
        <v>424</v>
      </c>
      <c r="B94">
        <v>39</v>
      </c>
    </row>
    <row r="95" spans="1:2">
      <c r="A95" t="s">
        <v>426</v>
      </c>
      <c r="B95">
        <v>39</v>
      </c>
    </row>
    <row r="96" spans="1:2">
      <c r="A96" t="s">
        <v>427</v>
      </c>
      <c r="B96">
        <v>39</v>
      </c>
    </row>
    <row r="97" spans="1:2">
      <c r="A97" t="s">
        <v>429</v>
      </c>
      <c r="B97">
        <v>39</v>
      </c>
    </row>
    <row r="98" spans="1:2">
      <c r="A98" t="s">
        <v>430</v>
      </c>
      <c r="B98">
        <v>39</v>
      </c>
    </row>
    <row r="99" spans="1:2">
      <c r="A99" t="s">
        <v>431</v>
      </c>
      <c r="B99">
        <v>39</v>
      </c>
    </row>
    <row r="100" spans="1:2">
      <c r="A100" t="s">
        <v>432</v>
      </c>
      <c r="B100">
        <v>39</v>
      </c>
    </row>
    <row r="101" spans="1:2">
      <c r="A101" t="s">
        <v>433</v>
      </c>
      <c r="B101">
        <v>39</v>
      </c>
    </row>
    <row r="102" spans="1:2">
      <c r="A102" t="s">
        <v>436</v>
      </c>
      <c r="B102">
        <v>56</v>
      </c>
    </row>
    <row r="103" spans="1:2">
      <c r="A103" t="s">
        <v>311</v>
      </c>
      <c r="B103">
        <v>38</v>
      </c>
    </row>
    <row r="104" spans="1:2">
      <c r="A104" t="s">
        <v>438</v>
      </c>
      <c r="B104">
        <v>21</v>
      </c>
    </row>
    <row r="105" spans="1:2">
      <c r="A105" s="14" t="s">
        <v>440</v>
      </c>
      <c r="B105">
        <v>43</v>
      </c>
    </row>
    <row r="106" spans="1:2">
      <c r="A106" t="s">
        <v>442</v>
      </c>
      <c r="B106">
        <v>39</v>
      </c>
    </row>
    <row r="107" spans="1:2">
      <c r="A107" t="s">
        <v>443</v>
      </c>
      <c r="B107">
        <v>39</v>
      </c>
    </row>
    <row r="108" spans="1:2">
      <c r="A108" t="s">
        <v>444</v>
      </c>
      <c r="B108">
        <v>39</v>
      </c>
    </row>
    <row r="109" spans="1:2">
      <c r="A109" t="s">
        <v>445</v>
      </c>
      <c r="B109">
        <v>47</v>
      </c>
    </row>
    <row r="110" spans="1:2">
      <c r="A110" t="s">
        <v>446</v>
      </c>
      <c r="B110">
        <v>53</v>
      </c>
    </row>
    <row r="111" spans="1:2">
      <c r="A111" t="s">
        <v>448</v>
      </c>
      <c r="B111">
        <v>48</v>
      </c>
    </row>
    <row r="112" spans="1:2">
      <c r="A112" t="s">
        <v>449</v>
      </c>
      <c r="B112">
        <v>39</v>
      </c>
    </row>
    <row r="113" spans="1:2">
      <c r="A113" t="s">
        <v>450</v>
      </c>
      <c r="B113">
        <v>39</v>
      </c>
    </row>
    <row r="114" spans="1:2">
      <c r="A114" t="s">
        <v>451</v>
      </c>
      <c r="B114">
        <v>39</v>
      </c>
    </row>
    <row r="115" spans="1:2">
      <c r="A115" t="s">
        <v>452</v>
      </c>
      <c r="B115">
        <v>39</v>
      </c>
    </row>
    <row r="116" spans="1:2">
      <c r="A116" t="s">
        <v>453</v>
      </c>
      <c r="B116">
        <v>39</v>
      </c>
    </row>
    <row r="117" spans="1:2">
      <c r="A117" t="s">
        <v>454</v>
      </c>
      <c r="B117">
        <v>49</v>
      </c>
    </row>
    <row r="118" spans="1:2">
      <c r="A118" t="s">
        <v>455</v>
      </c>
      <c r="B118">
        <v>48</v>
      </c>
    </row>
    <row r="119" spans="1:2">
      <c r="A119" t="s">
        <v>456</v>
      </c>
      <c r="B119">
        <v>39</v>
      </c>
    </row>
    <row r="120" spans="1:2">
      <c r="A120" t="s">
        <v>457</v>
      </c>
      <c r="B120">
        <v>39</v>
      </c>
    </row>
    <row r="121" spans="1:2">
      <c r="A121" s="14" t="s">
        <v>460</v>
      </c>
      <c r="B121">
        <v>34</v>
      </c>
    </row>
    <row r="122" spans="1:2">
      <c r="A122" t="s">
        <v>461</v>
      </c>
      <c r="B122">
        <v>48</v>
      </c>
    </row>
    <row r="123" spans="1:2">
      <c r="A123" t="s">
        <v>268</v>
      </c>
      <c r="B123">
        <v>39</v>
      </c>
    </row>
    <row r="124" spans="1:2">
      <c r="A124" t="s">
        <v>270</v>
      </c>
      <c r="B124">
        <v>39</v>
      </c>
    </row>
    <row r="125" spans="1:2">
      <c r="A125" t="s">
        <v>272</v>
      </c>
      <c r="B125">
        <v>39</v>
      </c>
    </row>
    <row r="126" spans="1:2">
      <c r="A126" t="s">
        <v>274</v>
      </c>
      <c r="B126">
        <v>39</v>
      </c>
    </row>
    <row r="127" spans="1:2">
      <c r="A127" t="s">
        <v>276</v>
      </c>
      <c r="B127">
        <v>39</v>
      </c>
    </row>
    <row r="128" spans="1:2">
      <c r="A128" t="s">
        <v>278</v>
      </c>
      <c r="B128">
        <v>39</v>
      </c>
    </row>
    <row r="129" spans="1:2">
      <c r="A129" t="s">
        <v>280</v>
      </c>
      <c r="B129">
        <v>39</v>
      </c>
    </row>
    <row r="130" spans="1:2">
      <c r="A130" t="s">
        <v>283</v>
      </c>
      <c r="B130">
        <v>39</v>
      </c>
    </row>
    <row r="131" spans="1:2">
      <c r="A131" t="s">
        <v>285</v>
      </c>
      <c r="B131">
        <v>39</v>
      </c>
    </row>
    <row r="132" spans="1:2">
      <c r="A132" t="s">
        <v>660</v>
      </c>
      <c r="B132">
        <v>49</v>
      </c>
    </row>
    <row r="133" spans="1:2">
      <c r="A133" t="s">
        <v>661</v>
      </c>
      <c r="B133">
        <v>47</v>
      </c>
    </row>
    <row r="134" spans="1:2">
      <c r="A134" t="s">
        <v>663</v>
      </c>
      <c r="B134">
        <v>5</v>
      </c>
    </row>
    <row r="135" spans="1:2">
      <c r="A135" t="s">
        <v>664</v>
      </c>
      <c r="B135">
        <v>30</v>
      </c>
    </row>
    <row r="136" spans="1:2">
      <c r="A136" t="s">
        <v>665</v>
      </c>
      <c r="B136">
        <v>49</v>
      </c>
    </row>
    <row r="137" spans="1:2">
      <c r="A137" t="s">
        <v>666</v>
      </c>
      <c r="B137">
        <v>48</v>
      </c>
    </row>
    <row r="138" spans="1:2">
      <c r="A138" t="s">
        <v>667</v>
      </c>
      <c r="B138">
        <v>49</v>
      </c>
    </row>
    <row r="139" spans="1:2">
      <c r="A139" t="s">
        <v>668</v>
      </c>
      <c r="B139">
        <v>48</v>
      </c>
    </row>
    <row r="140" spans="1:2">
      <c r="A140" t="s">
        <v>669</v>
      </c>
      <c r="B140">
        <v>48</v>
      </c>
    </row>
    <row r="141" spans="1:2">
      <c r="A141" t="s">
        <v>670</v>
      </c>
      <c r="B141">
        <v>48</v>
      </c>
    </row>
    <row r="142" spans="1:2">
      <c r="A142" t="s">
        <v>671</v>
      </c>
      <c r="B142">
        <v>48</v>
      </c>
    </row>
    <row r="143" spans="1:2">
      <c r="A143" t="s">
        <v>672</v>
      </c>
      <c r="B143">
        <v>30</v>
      </c>
    </row>
    <row r="144" spans="1:2">
      <c r="A144" t="s">
        <v>673</v>
      </c>
      <c r="B144">
        <v>34</v>
      </c>
    </row>
    <row r="145" spans="1:2">
      <c r="A145" t="s">
        <v>674</v>
      </c>
      <c r="B145">
        <v>5</v>
      </c>
    </row>
    <row r="146" spans="1:2">
      <c r="A146" t="s">
        <v>675</v>
      </c>
      <c r="B146">
        <v>48</v>
      </c>
    </row>
    <row r="147" spans="1:2">
      <c r="A147" t="s">
        <v>677</v>
      </c>
      <c r="B147">
        <v>43</v>
      </c>
    </row>
    <row r="148" spans="1:2">
      <c r="A148" s="14" t="s">
        <v>680</v>
      </c>
      <c r="B148">
        <v>5</v>
      </c>
    </row>
    <row r="149" spans="1:2">
      <c r="A149" t="s">
        <v>681</v>
      </c>
      <c r="B149">
        <v>4</v>
      </c>
    </row>
    <row r="150" spans="1:2">
      <c r="A150" t="s">
        <v>682</v>
      </c>
      <c r="B150">
        <v>30</v>
      </c>
    </row>
    <row r="151" spans="1:2">
      <c r="A151" t="s">
        <v>683</v>
      </c>
      <c r="B151">
        <v>49</v>
      </c>
    </row>
    <row r="152" spans="1:2">
      <c r="A152" t="s">
        <v>686</v>
      </c>
      <c r="B152">
        <v>3</v>
      </c>
    </row>
    <row r="153" spans="1:2">
      <c r="A153" t="s">
        <v>687</v>
      </c>
      <c r="B153">
        <v>37</v>
      </c>
    </row>
    <row r="154" spans="1:2">
      <c r="A154" s="265" t="s">
        <v>690</v>
      </c>
      <c r="B154">
        <v>2</v>
      </c>
    </row>
    <row r="155" spans="1:2">
      <c r="A155" s="265" t="s">
        <v>695</v>
      </c>
      <c r="B155">
        <v>2</v>
      </c>
    </row>
    <row r="156" spans="1:2">
      <c r="A156" t="s">
        <v>697</v>
      </c>
      <c r="B156">
        <v>49</v>
      </c>
    </row>
    <row r="157" spans="1:2">
      <c r="A157" t="s">
        <v>702</v>
      </c>
      <c r="B157">
        <v>34</v>
      </c>
    </row>
    <row r="158" spans="1:2">
      <c r="A158" t="s">
        <v>703</v>
      </c>
      <c r="B158">
        <v>53</v>
      </c>
    </row>
    <row r="159" spans="1:2">
      <c r="A159" t="s">
        <v>705</v>
      </c>
      <c r="B159">
        <v>34</v>
      </c>
    </row>
    <row r="160" spans="1:2">
      <c r="A160" t="s">
        <v>706</v>
      </c>
      <c r="B160">
        <v>5</v>
      </c>
    </row>
    <row r="161" spans="1:2">
      <c r="A161" t="s">
        <v>707</v>
      </c>
      <c r="B161">
        <v>4</v>
      </c>
    </row>
    <row r="162" spans="1:2">
      <c r="A162" t="s">
        <v>708</v>
      </c>
      <c r="B162">
        <v>21</v>
      </c>
    </row>
    <row r="163" spans="1:2">
      <c r="A163" t="s">
        <v>709</v>
      </c>
      <c r="B163">
        <v>48</v>
      </c>
    </row>
    <row r="164" spans="1:2">
      <c r="A164" t="s">
        <v>710</v>
      </c>
      <c r="B164">
        <v>49</v>
      </c>
    </row>
    <row r="165" spans="1:2">
      <c r="A165" t="s">
        <v>715</v>
      </c>
      <c r="B165">
        <v>17</v>
      </c>
    </row>
    <row r="166" spans="1:2">
      <c r="A166" t="s">
        <v>716</v>
      </c>
      <c r="B166">
        <v>49</v>
      </c>
    </row>
    <row r="167" spans="1:2">
      <c r="A167" s="14" t="s">
        <v>719</v>
      </c>
      <c r="B167">
        <v>34</v>
      </c>
    </row>
    <row r="168" spans="1:2">
      <c r="A168" t="s">
        <v>720</v>
      </c>
      <c r="B168">
        <v>53</v>
      </c>
    </row>
    <row r="169" spans="1:2">
      <c r="A169" t="s">
        <v>722</v>
      </c>
      <c r="B169">
        <v>49</v>
      </c>
    </row>
    <row r="170" spans="1:2">
      <c r="A170" t="s">
        <v>725</v>
      </c>
      <c r="B170">
        <v>39</v>
      </c>
    </row>
    <row r="171" spans="1:2">
      <c r="A171" t="s">
        <v>726</v>
      </c>
      <c r="B171">
        <v>37</v>
      </c>
    </row>
    <row r="172" spans="1:2">
      <c r="A172" t="s">
        <v>729</v>
      </c>
      <c r="B172">
        <v>80</v>
      </c>
    </row>
    <row r="173" spans="1:2">
      <c r="A173" t="s">
        <v>730</v>
      </c>
      <c r="B173">
        <v>39</v>
      </c>
    </row>
    <row r="174" spans="1:2">
      <c r="A174" s="14" t="s">
        <v>731</v>
      </c>
      <c r="B174">
        <v>49</v>
      </c>
    </row>
    <row r="175" spans="1:2">
      <c r="A175" t="s">
        <v>732</v>
      </c>
      <c r="B175">
        <v>2</v>
      </c>
    </row>
    <row r="176" spans="1:2">
      <c r="A176" t="s">
        <v>733</v>
      </c>
      <c r="B176">
        <v>2</v>
      </c>
    </row>
    <row r="177" spans="1:2">
      <c r="A177" t="s">
        <v>734</v>
      </c>
      <c r="B177">
        <v>39</v>
      </c>
    </row>
    <row r="178" spans="1:2">
      <c r="A178" t="s">
        <v>608</v>
      </c>
      <c r="B178">
        <v>80</v>
      </c>
    </row>
    <row r="179" spans="1:2">
      <c r="A179" t="s">
        <v>735</v>
      </c>
      <c r="B179">
        <v>30</v>
      </c>
    </row>
    <row r="180" spans="1:2">
      <c r="A180" t="s">
        <v>736</v>
      </c>
      <c r="B180">
        <v>60</v>
      </c>
    </row>
    <row r="181" spans="1:2">
      <c r="A181" s="14" t="s">
        <v>737</v>
      </c>
      <c r="B181">
        <v>30</v>
      </c>
    </row>
    <row r="182" spans="1:2">
      <c r="A182" t="s">
        <v>616</v>
      </c>
      <c r="B182">
        <v>39</v>
      </c>
    </row>
    <row r="183" spans="1:2">
      <c r="A183" t="s">
        <v>739</v>
      </c>
      <c r="B183">
        <v>80</v>
      </c>
    </row>
    <row r="184" spans="1:2">
      <c r="A184" t="s">
        <v>740</v>
      </c>
      <c r="B184">
        <v>44</v>
      </c>
    </row>
    <row r="185" spans="1:2">
      <c r="A185" t="s">
        <v>741</v>
      </c>
      <c r="B185">
        <v>2</v>
      </c>
    </row>
    <row r="186" spans="1:2">
      <c r="A186" t="s">
        <v>84</v>
      </c>
      <c r="B186">
        <v>39</v>
      </c>
    </row>
    <row r="187" spans="1:2">
      <c r="A187" t="s">
        <v>759</v>
      </c>
      <c r="B187">
        <v>39</v>
      </c>
    </row>
    <row r="188" spans="1:2">
      <c r="A188" t="s">
        <v>871</v>
      </c>
      <c r="B188">
        <v>17</v>
      </c>
    </row>
    <row r="189" spans="1:2">
      <c r="A189" t="s">
        <v>872</v>
      </c>
      <c r="B189">
        <v>39</v>
      </c>
    </row>
    <row r="190" spans="1:2">
      <c r="A190" t="s">
        <v>885</v>
      </c>
      <c r="B190">
        <v>39</v>
      </c>
    </row>
    <row r="191" spans="1:2">
      <c r="A191" t="s">
        <v>886</v>
      </c>
      <c r="B191">
        <v>2</v>
      </c>
    </row>
    <row r="192" spans="1:2">
      <c r="A192" t="s">
        <v>887</v>
      </c>
      <c r="B192">
        <v>39</v>
      </c>
    </row>
    <row r="193" spans="1:2">
      <c r="A193" t="s">
        <v>888</v>
      </c>
      <c r="B193">
        <v>39</v>
      </c>
    </row>
    <row r="194" spans="1:2">
      <c r="A194" t="s">
        <v>889</v>
      </c>
      <c r="B194">
        <v>30</v>
      </c>
    </row>
    <row r="195" spans="1:2">
      <c r="A195" t="s">
        <v>890</v>
      </c>
      <c r="B195">
        <v>26</v>
      </c>
    </row>
    <row r="196" spans="1:2">
      <c r="A196" t="s">
        <v>891</v>
      </c>
      <c r="B196">
        <v>26</v>
      </c>
    </row>
    <row r="197" spans="1:2">
      <c r="A197" t="s">
        <v>892</v>
      </c>
      <c r="B197">
        <v>30</v>
      </c>
    </row>
    <row r="198" spans="1:2">
      <c r="A198" s="14" t="s">
        <v>893</v>
      </c>
      <c r="B198">
        <v>30</v>
      </c>
    </row>
    <row r="199" spans="1:2">
      <c r="A199" t="s">
        <v>895</v>
      </c>
      <c r="B199">
        <v>26</v>
      </c>
    </row>
    <row r="200" spans="1:2">
      <c r="A200" t="s">
        <v>896</v>
      </c>
      <c r="B200">
        <v>39</v>
      </c>
    </row>
    <row r="201" spans="1:2">
      <c r="A201" t="s">
        <v>897</v>
      </c>
      <c r="B201">
        <v>39</v>
      </c>
    </row>
    <row r="202" spans="1:2">
      <c r="A202" t="s">
        <v>898</v>
      </c>
      <c r="B202">
        <v>39</v>
      </c>
    </row>
    <row r="203" spans="1:2">
      <c r="A203" t="s">
        <v>901</v>
      </c>
      <c r="B203">
        <v>3</v>
      </c>
    </row>
    <row r="204" spans="1:2">
      <c r="A204" s="14" t="s">
        <v>903</v>
      </c>
      <c r="B204">
        <v>21</v>
      </c>
    </row>
    <row r="205" spans="1:2">
      <c r="A205" t="s">
        <v>904</v>
      </c>
      <c r="B205">
        <v>24</v>
      </c>
    </row>
    <row r="206" spans="1:2">
      <c r="A206" t="s">
        <v>905</v>
      </c>
      <c r="B206">
        <v>39</v>
      </c>
    </row>
    <row r="207" spans="1:2">
      <c r="A207" t="s">
        <v>906</v>
      </c>
      <c r="B207">
        <v>39</v>
      </c>
    </row>
    <row r="208" spans="1:2">
      <c r="A208" t="s">
        <v>907</v>
      </c>
      <c r="B208">
        <v>43</v>
      </c>
    </row>
    <row r="209" spans="1:2">
      <c r="A209" t="s">
        <v>908</v>
      </c>
      <c r="B209">
        <v>44</v>
      </c>
    </row>
    <row r="210" spans="1:2">
      <c r="A210" t="s">
        <v>917</v>
      </c>
      <c r="B210">
        <v>21</v>
      </c>
    </row>
    <row r="211" spans="1:2">
      <c r="A211" s="14" t="s">
        <v>918</v>
      </c>
      <c r="B211">
        <v>30</v>
      </c>
    </row>
    <row r="212" spans="1:2">
      <c r="A212" t="s">
        <v>919</v>
      </c>
      <c r="B212">
        <v>37</v>
      </c>
    </row>
    <row r="213" spans="1:2">
      <c r="A213" t="s">
        <v>920</v>
      </c>
      <c r="B213">
        <v>43</v>
      </c>
    </row>
    <row r="214" spans="1:2">
      <c r="A214" t="s">
        <v>921</v>
      </c>
      <c r="B214">
        <v>2</v>
      </c>
    </row>
    <row r="215" spans="1:2">
      <c r="A215" t="s">
        <v>922</v>
      </c>
      <c r="B215">
        <v>30</v>
      </c>
    </row>
    <row r="216" spans="1:2">
      <c r="A216" t="s">
        <v>923</v>
      </c>
      <c r="B216">
        <v>30</v>
      </c>
    </row>
    <row r="217" spans="1:2">
      <c r="A217" t="s">
        <v>924</v>
      </c>
      <c r="B217">
        <v>24</v>
      </c>
    </row>
    <row r="218" spans="1:2">
      <c r="A218" t="s">
        <v>925</v>
      </c>
      <c r="B218">
        <v>43</v>
      </c>
    </row>
    <row r="219" spans="1:2">
      <c r="A219" t="s">
        <v>926</v>
      </c>
      <c r="B219">
        <v>37</v>
      </c>
    </row>
    <row r="220" spans="1:2">
      <c r="A220" t="s">
        <v>928</v>
      </c>
      <c r="B220">
        <v>2</v>
      </c>
    </row>
    <row r="221" spans="1:2">
      <c r="A221" t="s">
        <v>929</v>
      </c>
      <c r="B221">
        <v>39</v>
      </c>
    </row>
    <row r="222" spans="1:2">
      <c r="A222" t="s">
        <v>930</v>
      </c>
      <c r="B222">
        <v>39</v>
      </c>
    </row>
    <row r="223" spans="1:2">
      <c r="A223" t="s">
        <v>931</v>
      </c>
      <c r="B223">
        <v>39</v>
      </c>
    </row>
    <row r="224" spans="1:2">
      <c r="A224" t="s">
        <v>932</v>
      </c>
      <c r="B224">
        <v>39</v>
      </c>
    </row>
    <row r="225" spans="1:2">
      <c r="A225" t="s">
        <v>933</v>
      </c>
      <c r="B225">
        <v>26</v>
      </c>
    </row>
    <row r="226" spans="1:2">
      <c r="A226" t="s">
        <v>934</v>
      </c>
      <c r="B226">
        <v>39</v>
      </c>
    </row>
    <row r="227" spans="1:2">
      <c r="A227" t="s">
        <v>935</v>
      </c>
      <c r="B227">
        <v>39</v>
      </c>
    </row>
    <row r="228" spans="1:2">
      <c r="A228" t="s">
        <v>937</v>
      </c>
      <c r="B228">
        <v>4</v>
      </c>
    </row>
    <row r="229" spans="1:2">
      <c r="A229" t="s">
        <v>938</v>
      </c>
      <c r="B229">
        <v>2</v>
      </c>
    </row>
    <row r="230" spans="1:2">
      <c r="A230" s="14" t="s">
        <v>939</v>
      </c>
      <c r="B230">
        <v>48</v>
      </c>
    </row>
    <row r="231" spans="1:2">
      <c r="A231" t="s">
        <v>940</v>
      </c>
      <c r="B231">
        <v>39</v>
      </c>
    </row>
    <row r="232" spans="1:2">
      <c r="A232" t="s">
        <v>942</v>
      </c>
      <c r="B232">
        <v>30</v>
      </c>
    </row>
    <row r="233" spans="1:2">
      <c r="A233" t="s">
        <v>943</v>
      </c>
      <c r="B233">
        <v>43</v>
      </c>
    </row>
    <row r="234" spans="1:2">
      <c r="A234" t="s">
        <v>945</v>
      </c>
      <c r="B234">
        <v>39</v>
      </c>
    </row>
    <row r="235" spans="1:2">
      <c r="A235" t="s">
        <v>947</v>
      </c>
      <c r="B235">
        <v>39</v>
      </c>
    </row>
    <row r="236" spans="1:2">
      <c r="A236" t="s">
        <v>948</v>
      </c>
      <c r="B236">
        <v>39</v>
      </c>
    </row>
    <row r="237" spans="1:2">
      <c r="A237" t="s">
        <v>949</v>
      </c>
      <c r="B237">
        <v>30</v>
      </c>
    </row>
    <row r="238" spans="1:2">
      <c r="A238" t="s">
        <v>951</v>
      </c>
      <c r="B238">
        <v>39</v>
      </c>
    </row>
    <row r="239" spans="1:2">
      <c r="A239" t="s">
        <v>810</v>
      </c>
      <c r="B239">
        <v>43</v>
      </c>
    </row>
    <row r="240" spans="1:2">
      <c r="A240" t="s">
        <v>952</v>
      </c>
      <c r="B240">
        <v>30</v>
      </c>
    </row>
    <row r="241" spans="1:2">
      <c r="A241" t="s">
        <v>953</v>
      </c>
      <c r="B241">
        <v>39</v>
      </c>
    </row>
    <row r="242" spans="1:2">
      <c r="A242" t="s">
        <v>954</v>
      </c>
      <c r="B242">
        <v>39</v>
      </c>
    </row>
    <row r="243" spans="1:2">
      <c r="A243" t="s">
        <v>817</v>
      </c>
      <c r="B243">
        <v>39</v>
      </c>
    </row>
    <row r="244" spans="1:2">
      <c r="A244" t="s">
        <v>819</v>
      </c>
      <c r="B244">
        <v>39</v>
      </c>
    </row>
    <row r="245" spans="1:2">
      <c r="A245" t="s">
        <v>821</v>
      </c>
      <c r="B245">
        <v>39</v>
      </c>
    </row>
    <row r="246" spans="1:2">
      <c r="A246" t="s">
        <v>823</v>
      </c>
      <c r="B246">
        <v>39</v>
      </c>
    </row>
    <row r="247" spans="1:2">
      <c r="A247" t="s">
        <v>825</v>
      </c>
      <c r="B247">
        <v>39</v>
      </c>
    </row>
    <row r="248" spans="1:2">
      <c r="A248" t="s">
        <v>955</v>
      </c>
      <c r="B248">
        <v>39</v>
      </c>
    </row>
    <row r="249" spans="1:2">
      <c r="A249" s="14" t="s">
        <v>956</v>
      </c>
      <c r="B249">
        <v>54</v>
      </c>
    </row>
    <row r="250" spans="1:2">
      <c r="A250" t="s">
        <v>957</v>
      </c>
      <c r="B250">
        <v>30</v>
      </c>
    </row>
    <row r="251" spans="1:2">
      <c r="A251" t="s">
        <v>958</v>
      </c>
      <c r="B251">
        <v>39</v>
      </c>
    </row>
    <row r="252" spans="1:2">
      <c r="A252" t="s">
        <v>959</v>
      </c>
      <c r="B252">
        <v>39</v>
      </c>
    </row>
    <row r="253" spans="1:2">
      <c r="A253" t="s">
        <v>960</v>
      </c>
      <c r="B253">
        <v>54</v>
      </c>
    </row>
    <row r="254" spans="1:2">
      <c r="A254" t="s">
        <v>961</v>
      </c>
      <c r="B254">
        <v>39</v>
      </c>
    </row>
    <row r="255" spans="1:2">
      <c r="A255" t="s">
        <v>911</v>
      </c>
      <c r="B255">
        <v>39</v>
      </c>
    </row>
    <row r="256" spans="1:2">
      <c r="A256" t="s">
        <v>962</v>
      </c>
      <c r="B256">
        <v>30</v>
      </c>
    </row>
    <row r="257" spans="1:2">
      <c r="A257" t="s">
        <v>963</v>
      </c>
      <c r="B257">
        <v>39</v>
      </c>
    </row>
    <row r="258" spans="1:2">
      <c r="A258" t="s">
        <v>964</v>
      </c>
      <c r="B258">
        <v>4</v>
      </c>
    </row>
    <row r="259" spans="1:2">
      <c r="A259" t="s">
        <v>965</v>
      </c>
      <c r="B259">
        <v>39</v>
      </c>
    </row>
    <row r="260" spans="1:2">
      <c r="A260" t="s">
        <v>966</v>
      </c>
      <c r="B260">
        <v>39</v>
      </c>
    </row>
    <row r="261" spans="1:2">
      <c r="A261" t="s">
        <v>967</v>
      </c>
      <c r="B261">
        <v>54</v>
      </c>
    </row>
    <row r="262" spans="1:2">
      <c r="A262" t="s">
        <v>968</v>
      </c>
      <c r="B262">
        <v>39</v>
      </c>
    </row>
    <row r="263" spans="1:2">
      <c r="A263" t="s">
        <v>970</v>
      </c>
      <c r="B263">
        <v>39</v>
      </c>
    </row>
    <row r="264" spans="1:2">
      <c r="A264" t="s">
        <v>86</v>
      </c>
      <c r="B264">
        <v>39</v>
      </c>
    </row>
    <row r="265" spans="1:2">
      <c r="A265" t="s">
        <v>971</v>
      </c>
      <c r="B265">
        <v>17</v>
      </c>
    </row>
    <row r="266" spans="1:2">
      <c r="A266" t="s">
        <v>972</v>
      </c>
      <c r="B266">
        <v>43</v>
      </c>
    </row>
    <row r="267" spans="1:2">
      <c r="A267" t="s">
        <v>974</v>
      </c>
      <c r="B267">
        <v>54</v>
      </c>
    </row>
    <row r="268" spans="1:2">
      <c r="A268" s="210" t="s">
        <v>975</v>
      </c>
      <c r="B268">
        <v>56</v>
      </c>
    </row>
    <row r="269" spans="1:2">
      <c r="A269" s="210" t="s">
        <v>976</v>
      </c>
      <c r="B269">
        <v>54</v>
      </c>
    </row>
    <row r="270" spans="1:2">
      <c r="A270" s="210" t="s">
        <v>977</v>
      </c>
      <c r="B270">
        <v>54</v>
      </c>
    </row>
    <row r="271" spans="1:2">
      <c r="A271" s="210" t="s">
        <v>978</v>
      </c>
      <c r="B271">
        <v>65</v>
      </c>
    </row>
    <row r="272" spans="1:2">
      <c r="A272" s="210" t="s">
        <v>979</v>
      </c>
      <c r="B272">
        <v>65</v>
      </c>
    </row>
    <row r="273" spans="1:2">
      <c r="A273" s="210" t="s">
        <v>980</v>
      </c>
      <c r="B273">
        <v>65</v>
      </c>
    </row>
    <row r="274" spans="1:2">
      <c r="A274" s="303" t="s">
        <v>981</v>
      </c>
      <c r="B274">
        <v>39</v>
      </c>
    </row>
    <row r="275" spans="1:2">
      <c r="A275" s="210" t="s">
        <v>982</v>
      </c>
      <c r="B275">
        <v>56</v>
      </c>
    </row>
    <row r="276" spans="1:2">
      <c r="A276" s="210" t="s">
        <v>983</v>
      </c>
      <c r="B276">
        <v>2</v>
      </c>
    </row>
    <row r="277" spans="1:2">
      <c r="A277" s="210" t="s">
        <v>984</v>
      </c>
      <c r="B277">
        <v>30</v>
      </c>
    </row>
    <row r="278" spans="1:2">
      <c r="A278" t="s">
        <v>867</v>
      </c>
      <c r="B278">
        <v>39</v>
      </c>
    </row>
    <row r="279" spans="1:2">
      <c r="A279" t="s">
        <v>985</v>
      </c>
      <c r="B279">
        <v>39</v>
      </c>
    </row>
    <row r="280" spans="1:2">
      <c r="A280" t="s">
        <v>910</v>
      </c>
      <c r="B280">
        <v>54</v>
      </c>
    </row>
    <row r="281" spans="1:2">
      <c r="A281" t="s">
        <v>912</v>
      </c>
      <c r="B281">
        <v>60</v>
      </c>
    </row>
    <row r="282" spans="1:2">
      <c r="A282" t="s">
        <v>914</v>
      </c>
      <c r="B282">
        <v>60</v>
      </c>
    </row>
    <row r="283" spans="1:2">
      <c r="A283" t="s">
        <v>915</v>
      </c>
      <c r="B283">
        <v>39</v>
      </c>
    </row>
    <row r="284" spans="1:2">
      <c r="A284" t="s">
        <v>989</v>
      </c>
      <c r="B284">
        <v>10</v>
      </c>
    </row>
    <row r="285" spans="1:2">
      <c r="A285" t="s">
        <v>991</v>
      </c>
      <c r="B285">
        <v>10</v>
      </c>
    </row>
    <row r="286" spans="1:2">
      <c r="A286" s="14" t="s">
        <v>993</v>
      </c>
      <c r="B286">
        <v>10</v>
      </c>
    </row>
    <row r="287" spans="1:2">
      <c r="A287" t="s">
        <v>995</v>
      </c>
      <c r="B287">
        <v>10</v>
      </c>
    </row>
    <row r="288" spans="1:2">
      <c r="A288" t="s">
        <v>1028</v>
      </c>
      <c r="B288">
        <v>30</v>
      </c>
    </row>
    <row r="289" spans="1:2">
      <c r="A289" t="s">
        <v>1029</v>
      </c>
      <c r="B289">
        <v>72</v>
      </c>
    </row>
    <row r="290" spans="1:2">
      <c r="A290" t="s">
        <v>1030</v>
      </c>
      <c r="B290">
        <v>72</v>
      </c>
    </row>
    <row r="291" spans="1:2">
      <c r="A291" t="s">
        <v>1031</v>
      </c>
      <c r="B291">
        <v>72</v>
      </c>
    </row>
    <row r="292" spans="1:2">
      <c r="A292" t="s">
        <v>1032</v>
      </c>
      <c r="B292">
        <v>30</v>
      </c>
    </row>
    <row r="293" spans="1:2">
      <c r="A293" t="s">
        <v>1033</v>
      </c>
      <c r="B293">
        <v>72</v>
      </c>
    </row>
    <row r="294" spans="1:2">
      <c r="A294" t="s">
        <v>1034</v>
      </c>
      <c r="B294">
        <v>72</v>
      </c>
    </row>
    <row r="295" spans="1:2">
      <c r="A295" t="s">
        <v>1035</v>
      </c>
      <c r="B295">
        <v>72</v>
      </c>
    </row>
    <row r="296" spans="1:2">
      <c r="A296" t="s">
        <v>1036</v>
      </c>
      <c r="B296">
        <v>72</v>
      </c>
    </row>
    <row r="297" spans="1:2">
      <c r="A297" t="s">
        <v>1003</v>
      </c>
      <c r="B297">
        <v>10</v>
      </c>
    </row>
    <row r="298" spans="1:2">
      <c r="A298" t="s">
        <v>1037</v>
      </c>
      <c r="B298">
        <v>39</v>
      </c>
    </row>
    <row r="299" spans="1:2">
      <c r="A299" t="s">
        <v>1038</v>
      </c>
      <c r="B299">
        <v>5</v>
      </c>
    </row>
    <row r="300" spans="1:2">
      <c r="A300" s="14" t="s">
        <v>1039</v>
      </c>
      <c r="B300">
        <v>72</v>
      </c>
    </row>
    <row r="301" spans="1:2">
      <c r="A301" t="s">
        <v>1040</v>
      </c>
      <c r="B301">
        <v>72</v>
      </c>
    </row>
    <row r="302" spans="1:2">
      <c r="A302" t="s">
        <v>1042</v>
      </c>
      <c r="B302">
        <v>72</v>
      </c>
    </row>
    <row r="303" spans="1:2">
      <c r="A303" t="s">
        <v>1043</v>
      </c>
      <c r="B303">
        <v>72</v>
      </c>
    </row>
    <row r="304" spans="1:2">
      <c r="A304" t="s">
        <v>1044</v>
      </c>
      <c r="B304">
        <v>72</v>
      </c>
    </row>
    <row r="305" spans="1:2">
      <c r="A305" t="s">
        <v>1045</v>
      </c>
      <c r="B305">
        <v>72</v>
      </c>
    </row>
    <row r="306" spans="1:2">
      <c r="A306" t="s">
        <v>1047</v>
      </c>
      <c r="B306">
        <v>72</v>
      </c>
    </row>
    <row r="307" spans="1:2">
      <c r="A307" t="s">
        <v>1048</v>
      </c>
      <c r="B307">
        <v>72</v>
      </c>
    </row>
    <row r="308" spans="1:2">
      <c r="A308" t="s">
        <v>1049</v>
      </c>
      <c r="B308">
        <v>72</v>
      </c>
    </row>
    <row r="309" spans="1:2">
      <c r="A309" s="14" t="s">
        <v>1051</v>
      </c>
      <c r="B309">
        <v>72</v>
      </c>
    </row>
    <row r="310" spans="1:2">
      <c r="A310" t="s">
        <v>1052</v>
      </c>
      <c r="B310">
        <v>10</v>
      </c>
    </row>
    <row r="311" spans="1:2">
      <c r="A311" t="s">
        <v>1053</v>
      </c>
      <c r="B311">
        <v>10</v>
      </c>
    </row>
    <row r="312" spans="1:2">
      <c r="A312" t="s">
        <v>1054</v>
      </c>
      <c r="B312">
        <v>30</v>
      </c>
    </row>
    <row r="313" spans="1:2">
      <c r="A313" t="s">
        <v>1055</v>
      </c>
      <c r="B313">
        <v>39</v>
      </c>
    </row>
    <row r="314" spans="1:2">
      <c r="A314" t="s">
        <v>1056</v>
      </c>
      <c r="B314">
        <v>72</v>
      </c>
    </row>
    <row r="315" spans="1:2">
      <c r="A315" t="s">
        <v>116</v>
      </c>
      <c r="B315">
        <v>72</v>
      </c>
    </row>
    <row r="316" spans="1:2">
      <c r="A316" t="s">
        <v>1081</v>
      </c>
      <c r="B316">
        <v>72</v>
      </c>
    </row>
    <row r="317" spans="1:2">
      <c r="A317" t="s">
        <v>1082</v>
      </c>
      <c r="B317">
        <v>72</v>
      </c>
    </row>
    <row r="318" spans="1:2">
      <c r="A318" t="s">
        <v>1083</v>
      </c>
      <c r="B318">
        <v>72</v>
      </c>
    </row>
    <row r="319" spans="1:2">
      <c r="A319" t="s">
        <v>1084</v>
      </c>
      <c r="B319">
        <v>39</v>
      </c>
    </row>
    <row r="320" spans="1:2">
      <c r="A320" t="s">
        <v>1085</v>
      </c>
      <c r="B320">
        <v>30</v>
      </c>
    </row>
    <row r="321" spans="1:2">
      <c r="A321" s="14" t="s">
        <v>1086</v>
      </c>
      <c r="B321">
        <v>39</v>
      </c>
    </row>
    <row r="322" spans="1:2">
      <c r="A322" t="s">
        <v>1087</v>
      </c>
      <c r="B322">
        <v>2</v>
      </c>
    </row>
    <row r="323" spans="1:2">
      <c r="A323" t="s">
        <v>1089</v>
      </c>
      <c r="B323">
        <v>11</v>
      </c>
    </row>
    <row r="324" spans="1:2">
      <c r="A324" t="s">
        <v>1090</v>
      </c>
      <c r="B324">
        <v>39</v>
      </c>
    </row>
    <row r="325" spans="1:2">
      <c r="A325" t="s">
        <v>1092</v>
      </c>
      <c r="B325">
        <v>39</v>
      </c>
    </row>
    <row r="326" spans="1:2">
      <c r="A326" t="s">
        <v>1093</v>
      </c>
      <c r="B326">
        <v>39</v>
      </c>
    </row>
    <row r="327" spans="1:2">
      <c r="A327" s="14" t="s">
        <v>1096</v>
      </c>
      <c r="B327">
        <v>12</v>
      </c>
    </row>
    <row r="328" spans="1:2">
      <c r="A328" t="s">
        <v>1097</v>
      </c>
      <c r="B328">
        <v>30</v>
      </c>
    </row>
    <row r="329" spans="1:2">
      <c r="A329" t="s">
        <v>1098</v>
      </c>
      <c r="B329">
        <v>39</v>
      </c>
    </row>
    <row r="330" spans="1:2">
      <c r="A330" t="s">
        <v>1099</v>
      </c>
      <c r="B330">
        <v>39</v>
      </c>
    </row>
    <row r="331" spans="1:2">
      <c r="A331" t="s">
        <v>1101</v>
      </c>
      <c r="B331">
        <v>39</v>
      </c>
    </row>
    <row r="332" spans="1:2">
      <c r="A332" t="s">
        <v>1103</v>
      </c>
      <c r="B332">
        <v>39</v>
      </c>
    </row>
    <row r="333" spans="1:2">
      <c r="A333" t="s">
        <v>1104</v>
      </c>
      <c r="B333">
        <v>72</v>
      </c>
    </row>
    <row r="334" spans="1:2">
      <c r="A334" s="14" t="s">
        <v>1105</v>
      </c>
      <c r="B334">
        <v>72</v>
      </c>
    </row>
    <row r="335" spans="1:2">
      <c r="A335" t="s">
        <v>1106</v>
      </c>
      <c r="B335">
        <v>72</v>
      </c>
    </row>
    <row r="336" spans="1:2">
      <c r="A336" t="s">
        <v>1077</v>
      </c>
      <c r="B336">
        <v>39</v>
      </c>
    </row>
    <row r="337" spans="1:2">
      <c r="A337" t="s">
        <v>1079</v>
      </c>
      <c r="B337">
        <v>39</v>
      </c>
    </row>
    <row r="338" spans="1:2">
      <c r="A338" t="s">
        <v>1180</v>
      </c>
      <c r="B338">
        <v>47</v>
      </c>
    </row>
    <row r="339" spans="1:2">
      <c r="A339" t="s">
        <v>1181</v>
      </c>
      <c r="B339">
        <v>39</v>
      </c>
    </row>
    <row r="340" spans="1:2">
      <c r="A340" t="s">
        <v>1182</v>
      </c>
      <c r="B340">
        <v>39</v>
      </c>
    </row>
    <row r="341" spans="1:2">
      <c r="A341" t="s">
        <v>1183</v>
      </c>
      <c r="B341">
        <v>39</v>
      </c>
    </row>
    <row r="342" spans="1:2">
      <c r="A342" t="s">
        <v>1184</v>
      </c>
      <c r="B342">
        <v>72</v>
      </c>
    </row>
    <row r="343" spans="1:2">
      <c r="A343" t="s">
        <v>1185</v>
      </c>
      <c r="B343">
        <v>39</v>
      </c>
    </row>
    <row r="344" spans="1:2">
      <c r="A344" t="s">
        <v>1186</v>
      </c>
      <c r="B344">
        <v>39</v>
      </c>
    </row>
    <row r="345" spans="1:2">
      <c r="A345" t="s">
        <v>1187</v>
      </c>
      <c r="B345">
        <v>39</v>
      </c>
    </row>
    <row r="346" spans="1:2">
      <c r="A346" t="s">
        <v>1188</v>
      </c>
      <c r="B346">
        <v>39</v>
      </c>
    </row>
    <row r="347" spans="1:2">
      <c r="A347" t="s">
        <v>1189</v>
      </c>
      <c r="B347">
        <v>72</v>
      </c>
    </row>
    <row r="348" spans="1:2">
      <c r="A348" s="14" t="s">
        <v>1190</v>
      </c>
      <c r="B348">
        <v>72</v>
      </c>
    </row>
    <row r="349" spans="1:2">
      <c r="A349" t="s">
        <v>1191</v>
      </c>
      <c r="B349">
        <v>30</v>
      </c>
    </row>
    <row r="350" spans="1:2">
      <c r="A350" t="s">
        <v>1192</v>
      </c>
      <c r="B350">
        <v>72</v>
      </c>
    </row>
    <row r="351" spans="1:2">
      <c r="A351" t="s">
        <v>1193</v>
      </c>
      <c r="B351">
        <v>72</v>
      </c>
    </row>
    <row r="352" spans="1:2">
      <c r="A352" t="s">
        <v>1194</v>
      </c>
      <c r="B352">
        <v>72</v>
      </c>
    </row>
    <row r="353" spans="1:2">
      <c r="A353" t="s">
        <v>1195</v>
      </c>
      <c r="B353">
        <v>72</v>
      </c>
    </row>
    <row r="354" spans="1:2">
      <c r="A354" t="s">
        <v>1196</v>
      </c>
      <c r="B354">
        <v>72</v>
      </c>
    </row>
    <row r="355" spans="1:2">
      <c r="A355" t="s">
        <v>1197</v>
      </c>
      <c r="B355">
        <v>72</v>
      </c>
    </row>
    <row r="356" spans="1:2">
      <c r="A356" t="s">
        <v>1198</v>
      </c>
      <c r="B356">
        <v>72</v>
      </c>
    </row>
    <row r="357" spans="1:2">
      <c r="A357" t="s">
        <v>1199</v>
      </c>
      <c r="B357">
        <v>72</v>
      </c>
    </row>
    <row r="358" spans="1:2">
      <c r="A358" t="s">
        <v>1200</v>
      </c>
      <c r="B358">
        <v>72</v>
      </c>
    </row>
    <row r="359" spans="1:2">
      <c r="A359" t="s">
        <v>1124</v>
      </c>
      <c r="B359">
        <v>39</v>
      </c>
    </row>
    <row r="360" spans="1:2">
      <c r="A360" t="s">
        <v>1126</v>
      </c>
      <c r="B360">
        <v>39</v>
      </c>
    </row>
    <row r="361" spans="1:2">
      <c r="A361" t="s">
        <v>1128</v>
      </c>
      <c r="B361">
        <v>39</v>
      </c>
    </row>
    <row r="362" spans="1:2">
      <c r="A362" t="s">
        <v>1201</v>
      </c>
      <c r="B362">
        <v>30</v>
      </c>
    </row>
    <row r="363" spans="1:2">
      <c r="A363" t="s">
        <v>1202</v>
      </c>
      <c r="B363">
        <v>30</v>
      </c>
    </row>
    <row r="364" spans="1:2">
      <c r="A364" t="s">
        <v>1203</v>
      </c>
      <c r="B364">
        <v>30</v>
      </c>
    </row>
    <row r="365" spans="1:2">
      <c r="A365" s="14" t="s">
        <v>1204</v>
      </c>
      <c r="B365">
        <v>30</v>
      </c>
    </row>
    <row r="366" spans="1:2">
      <c r="A366" t="s">
        <v>1205</v>
      </c>
      <c r="B366">
        <v>30</v>
      </c>
    </row>
    <row r="367" spans="1:2">
      <c r="A367" t="s">
        <v>1206</v>
      </c>
      <c r="B367">
        <v>30</v>
      </c>
    </row>
    <row r="368" spans="1:2">
      <c r="A368" t="s">
        <v>1207</v>
      </c>
      <c r="B368">
        <v>30</v>
      </c>
    </row>
    <row r="369" spans="1:2">
      <c r="A369" t="s">
        <v>1208</v>
      </c>
      <c r="B369">
        <v>30</v>
      </c>
    </row>
    <row r="370" spans="1:2">
      <c r="A370" t="s">
        <v>1209</v>
      </c>
      <c r="B370">
        <v>30</v>
      </c>
    </row>
    <row r="371" spans="1:2">
      <c r="A371" t="s">
        <v>1210</v>
      </c>
      <c r="B371">
        <v>30</v>
      </c>
    </row>
    <row r="372" spans="1:2">
      <c r="A372" s="77" t="s">
        <v>1211</v>
      </c>
      <c r="B372">
        <v>30</v>
      </c>
    </row>
    <row r="373" spans="1:2">
      <c r="A373" t="s">
        <v>1212</v>
      </c>
      <c r="B373">
        <v>30</v>
      </c>
    </row>
    <row r="374" spans="1:2">
      <c r="A374" s="14" t="s">
        <v>1214</v>
      </c>
      <c r="B374">
        <v>30</v>
      </c>
    </row>
    <row r="375" spans="1:2">
      <c r="A375" t="s">
        <v>1215</v>
      </c>
      <c r="B375">
        <v>30</v>
      </c>
    </row>
    <row r="376" spans="1:2">
      <c r="A376" t="s">
        <v>1216</v>
      </c>
      <c r="B376">
        <v>30</v>
      </c>
    </row>
    <row r="377" spans="1:2">
      <c r="A377" t="s">
        <v>1217</v>
      </c>
      <c r="B377">
        <v>30</v>
      </c>
    </row>
    <row r="378" spans="1:2">
      <c r="A378" t="s">
        <v>1218</v>
      </c>
      <c r="B378">
        <v>30</v>
      </c>
    </row>
    <row r="379" spans="1:2">
      <c r="A379" t="s">
        <v>1219</v>
      </c>
      <c r="B379">
        <v>30</v>
      </c>
    </row>
    <row r="380" spans="1:2">
      <c r="A380" t="s">
        <v>1220</v>
      </c>
      <c r="B380">
        <v>30</v>
      </c>
    </row>
    <row r="381" spans="1:2">
      <c r="A381" s="14" t="s">
        <v>1221</v>
      </c>
      <c r="B381">
        <v>30</v>
      </c>
    </row>
    <row r="382" spans="1:2">
      <c r="A382" t="s">
        <v>1222</v>
      </c>
      <c r="B382">
        <v>30</v>
      </c>
    </row>
    <row r="383" spans="1:2">
      <c r="A383" t="s">
        <v>1223</v>
      </c>
      <c r="B383">
        <v>30</v>
      </c>
    </row>
    <row r="384" spans="1:2">
      <c r="A384" t="s">
        <v>1224</v>
      </c>
      <c r="B384">
        <v>30</v>
      </c>
    </row>
    <row r="385" spans="1:2">
      <c r="A385" t="s">
        <v>1225</v>
      </c>
      <c r="B385">
        <v>30</v>
      </c>
    </row>
    <row r="386" spans="1:2">
      <c r="A386" t="s">
        <v>1226</v>
      </c>
      <c r="B386">
        <v>30</v>
      </c>
    </row>
    <row r="387" spans="1:2">
      <c r="A387" t="s">
        <v>1227</v>
      </c>
      <c r="B387">
        <v>30</v>
      </c>
    </row>
    <row r="388" spans="1:2">
      <c r="A388" t="s">
        <v>1172</v>
      </c>
      <c r="B388">
        <v>30</v>
      </c>
    </row>
    <row r="389" spans="1:2">
      <c r="A389" t="s">
        <v>1228</v>
      </c>
      <c r="B389">
        <v>30</v>
      </c>
    </row>
    <row r="390" spans="1:2">
      <c r="A390" t="s">
        <v>1229</v>
      </c>
      <c r="B390">
        <v>30</v>
      </c>
    </row>
    <row r="391" spans="1:2">
      <c r="A391" t="s">
        <v>1230</v>
      </c>
      <c r="B391">
        <v>12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C45B-90E1-424D-B4A6-B0D24D63EA13}">
  <sheetPr>
    <tabColor rgb="FFFFC000"/>
  </sheetPr>
  <dimension ref="A2:AL355"/>
  <sheetViews>
    <sheetView workbookViewId="0">
      <selection activeCell="N2" sqref="N2"/>
    </sheetView>
  </sheetViews>
  <sheetFormatPr defaultRowHeight="15"/>
  <cols>
    <col min="10" max="10" width="12.42578125" customWidth="1"/>
    <col min="11" max="11" width="12.5703125" customWidth="1"/>
    <col min="12" max="12" width="9.28515625" bestFit="1" customWidth="1"/>
    <col min="20" max="20" width="9.28515625" bestFit="1" customWidth="1"/>
  </cols>
  <sheetData>
    <row r="2" spans="1:26">
      <c r="M2" s="25" t="s">
        <v>1462</v>
      </c>
      <c r="N2" s="232">
        <f>'Datos iniciales '!B5</f>
        <v>200</v>
      </c>
    </row>
    <row r="3" spans="1:26"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M3" s="25"/>
      <c r="N3" s="25"/>
    </row>
    <row r="4" spans="1:26">
      <c r="G4" s="23"/>
      <c r="H4" s="21"/>
      <c r="I4" s="12"/>
      <c r="K4">
        <f>SUM(J4:J37)</f>
        <v>196746.35977258405</v>
      </c>
      <c r="M4" s="25" t="s">
        <v>1452</v>
      </c>
      <c r="N4" s="25">
        <f>K4/N2</f>
        <v>983.7317988629203</v>
      </c>
    </row>
    <row r="5" spans="1:26">
      <c r="K5" s="12"/>
    </row>
    <row r="6" spans="1:26">
      <c r="A6" s="28"/>
      <c r="B6" s="2"/>
      <c r="G6" s="2"/>
      <c r="Q6" s="2" t="s">
        <v>286</v>
      </c>
      <c r="R6" s="2"/>
      <c r="S6" s="2" t="s">
        <v>1455</v>
      </c>
      <c r="T6" s="2"/>
    </row>
    <row r="7" spans="1:26">
      <c r="E7" s="71"/>
      <c r="F7" s="12"/>
      <c r="I7" s="12"/>
      <c r="J7" s="12"/>
      <c r="L7" s="196"/>
      <c r="Q7" s="2" t="s">
        <v>287</v>
      </c>
      <c r="R7" s="2" t="s">
        <v>288</v>
      </c>
      <c r="S7" s="4" t="s">
        <v>289</v>
      </c>
      <c r="T7" s="5">
        <v>500</v>
      </c>
      <c r="U7" s="4" t="s">
        <v>290</v>
      </c>
      <c r="V7" s="5">
        <f>T7</f>
        <v>500</v>
      </c>
      <c r="W7" s="2" t="s">
        <v>291</v>
      </c>
      <c r="Y7" s="4" t="s">
        <v>142</v>
      </c>
      <c r="Z7" s="6">
        <f>Z13+Z18+Z23</f>
        <v>2.8992706400000006</v>
      </c>
    </row>
    <row r="8" spans="1:26">
      <c r="A8" s="28" t="s">
        <v>465</v>
      </c>
      <c r="B8" s="2"/>
      <c r="E8" s="71"/>
      <c r="F8" s="12"/>
      <c r="J8" s="12"/>
      <c r="L8" s="218"/>
      <c r="Q8" s="2" t="s">
        <v>292</v>
      </c>
      <c r="R8" s="2" t="s">
        <v>293</v>
      </c>
      <c r="V8" s="4" t="s">
        <v>127</v>
      </c>
      <c r="W8" s="4" t="s">
        <v>294</v>
      </c>
      <c r="X8" s="4" t="s">
        <v>295</v>
      </c>
      <c r="Y8" s="4" t="s">
        <v>296</v>
      </c>
      <c r="Z8" s="4" t="s">
        <v>297</v>
      </c>
    </row>
    <row r="9" spans="1:26">
      <c r="A9" s="51" t="s">
        <v>467</v>
      </c>
      <c r="E9" s="260">
        <v>1</v>
      </c>
      <c r="F9" s="12">
        <v>4.3697592997811796</v>
      </c>
      <c r="G9" t="s">
        <v>212</v>
      </c>
      <c r="H9">
        <f>E9*F9*$N$2</f>
        <v>873.95185995623592</v>
      </c>
      <c r="I9" s="12">
        <f>Z26</f>
        <v>8.4582044799999991</v>
      </c>
      <c r="J9" s="12">
        <f t="shared" ref="J9:J17" si="0">H9*I9</f>
        <v>7392.0635371861663</v>
      </c>
      <c r="L9" s="196"/>
      <c r="M9" s="71"/>
      <c r="R9" s="7" t="s">
        <v>298</v>
      </c>
    </row>
    <row r="10" spans="1:26">
      <c r="A10" s="51" t="s">
        <v>469</v>
      </c>
      <c r="E10" s="260">
        <v>1</v>
      </c>
      <c r="F10" s="12">
        <v>5.8818380743982497E-2</v>
      </c>
      <c r="G10" t="s">
        <v>212</v>
      </c>
      <c r="H10">
        <f>E10*F10*$N$2</f>
        <v>11.763676148796499</v>
      </c>
      <c r="I10" s="12">
        <f>Z42</f>
        <v>49.404980000000002</v>
      </c>
      <c r="J10" s="12">
        <f t="shared" si="0"/>
        <v>581.18418485776806</v>
      </c>
      <c r="L10" s="196"/>
      <c r="M10" s="71"/>
      <c r="R10" t="s">
        <v>1457</v>
      </c>
      <c r="V10" s="8" t="s">
        <v>300</v>
      </c>
      <c r="W10" s="9">
        <v>1</v>
      </c>
      <c r="X10" s="10">
        <f>W10*8/$V$7</f>
        <v>1.6E-2</v>
      </c>
      <c r="Y10">
        <v>28.94</v>
      </c>
      <c r="Z10" s="12">
        <f>X10*Y10</f>
        <v>0.46304000000000001</v>
      </c>
    </row>
    <row r="11" spans="1:26">
      <c r="A11" s="51" t="s">
        <v>471</v>
      </c>
      <c r="E11" s="260">
        <v>1</v>
      </c>
      <c r="F11" s="12">
        <v>0.26954048140043763</v>
      </c>
      <c r="G11" t="s">
        <v>212</v>
      </c>
      <c r="H11">
        <f>E11*F11*$N$2</f>
        <v>53.908096280087527</v>
      </c>
      <c r="I11" s="12">
        <f>Z53</f>
        <v>66.234217333333333</v>
      </c>
      <c r="J11" s="12">
        <f t="shared" si="0"/>
        <v>3570.5605650415755</v>
      </c>
      <c r="L11" s="196"/>
      <c r="M11" s="71"/>
      <c r="R11" t="s">
        <v>302</v>
      </c>
      <c r="V11" s="8" t="s">
        <v>300</v>
      </c>
      <c r="W11" s="9">
        <v>3</v>
      </c>
      <c r="X11" s="10">
        <f>W11*8/$V$7</f>
        <v>4.8000000000000001E-2</v>
      </c>
      <c r="Y11">
        <v>20.51</v>
      </c>
      <c r="Z11" s="12">
        <f>X11*Y11</f>
        <v>0.98448000000000013</v>
      </c>
    </row>
    <row r="12" spans="1:26">
      <c r="A12" s="51" t="s">
        <v>473</v>
      </c>
      <c r="E12" s="260">
        <v>1</v>
      </c>
      <c r="F12" s="12">
        <v>2.5797301239970829</v>
      </c>
      <c r="G12" t="s">
        <v>212</v>
      </c>
      <c r="H12">
        <f>E12*F12*$N$2</f>
        <v>515.94602479941659</v>
      </c>
      <c r="I12" s="12">
        <f>Z70</f>
        <v>19.299630000000001</v>
      </c>
      <c r="J12" s="12">
        <f t="shared" si="0"/>
        <v>9957.5673785995641</v>
      </c>
      <c r="K12" s="23"/>
      <c r="L12" s="196"/>
      <c r="M12" s="71"/>
      <c r="R12" t="s">
        <v>659</v>
      </c>
      <c r="V12" s="8" t="s">
        <v>300</v>
      </c>
      <c r="W12" s="9">
        <v>0.1</v>
      </c>
      <c r="X12" s="10">
        <f>W12*8/$V$7</f>
        <v>1.6000000000000001E-3</v>
      </c>
      <c r="Y12">
        <v>34.729999999999997</v>
      </c>
      <c r="Z12" s="12">
        <f>X12*Y12</f>
        <v>5.5567999999999999E-2</v>
      </c>
    </row>
    <row r="13" spans="1:26">
      <c r="A13" s="51" t="s">
        <v>1463</v>
      </c>
      <c r="E13" s="260">
        <v>1</v>
      </c>
      <c r="F13" s="12">
        <v>2.0536834427425243</v>
      </c>
      <c r="G13" t="s">
        <v>142</v>
      </c>
      <c r="H13">
        <f>E13*F13*$N$2</f>
        <v>410.73668854850484</v>
      </c>
      <c r="I13" s="12">
        <f>Z87</f>
        <v>7.9303440000000007</v>
      </c>
      <c r="J13" s="12">
        <f t="shared" si="0"/>
        <v>3257.2832336105043</v>
      </c>
      <c r="L13" s="196"/>
      <c r="M13" s="71"/>
      <c r="Z13" s="6">
        <f>SUM(Z10:Z12)</f>
        <v>1.5030880000000002</v>
      </c>
    </row>
    <row r="14" spans="1:26">
      <c r="A14" s="51" t="s">
        <v>477</v>
      </c>
      <c r="E14" s="260">
        <v>1</v>
      </c>
      <c r="F14" s="12">
        <v>2.3110594456601019</v>
      </c>
      <c r="G14" t="s">
        <v>142</v>
      </c>
      <c r="H14">
        <f>E14*F14*$N$2</f>
        <v>462.21188913202036</v>
      </c>
      <c r="I14" s="12">
        <f>Z102</f>
        <v>12.11253</v>
      </c>
      <c r="J14" s="12">
        <f t="shared" si="0"/>
        <v>5598.5553734682708</v>
      </c>
      <c r="K14" s="24"/>
      <c r="L14" s="196"/>
      <c r="M14" s="71"/>
      <c r="R14" s="7" t="s">
        <v>662</v>
      </c>
    </row>
    <row r="15" spans="1:26">
      <c r="A15" s="51" t="s">
        <v>479</v>
      </c>
      <c r="E15" s="260">
        <v>1</v>
      </c>
      <c r="F15" s="12">
        <v>2.3110594456601019</v>
      </c>
      <c r="G15" t="s">
        <v>212</v>
      </c>
      <c r="H15">
        <f>E15*F15*$N$2</f>
        <v>462.21188913202036</v>
      </c>
      <c r="I15" s="12">
        <f>Z113</f>
        <v>22.910007466666666</v>
      </c>
      <c r="J15" s="12">
        <f t="shared" si="0"/>
        <v>10589.277831196692</v>
      </c>
      <c r="L15" s="196"/>
      <c r="M15" s="71"/>
      <c r="R15" t="s">
        <v>310</v>
      </c>
      <c r="V15" s="8" t="s">
        <v>305</v>
      </c>
      <c r="X15" s="10">
        <v>5.0000000000000001E-3</v>
      </c>
      <c r="Y15">
        <v>5.51</v>
      </c>
      <c r="Z15" s="12">
        <f>X15*Y15</f>
        <v>2.7549999999999998E-2</v>
      </c>
    </row>
    <row r="16" spans="1:26">
      <c r="A16" s="28" t="s">
        <v>484</v>
      </c>
      <c r="E16" s="260"/>
      <c r="F16" s="12"/>
      <c r="L16" s="196"/>
      <c r="M16" s="71"/>
      <c r="R16" t="s">
        <v>1458</v>
      </c>
      <c r="S16" s="68"/>
      <c r="T16" s="68"/>
      <c r="U16" s="68"/>
      <c r="V16" s="8" t="s">
        <v>316</v>
      </c>
      <c r="W16" s="68"/>
      <c r="X16" s="10">
        <v>2.5000000000000001E-2</v>
      </c>
      <c r="Y16" s="12">
        <v>38.9</v>
      </c>
      <c r="Z16" s="12">
        <f>X16*Y16</f>
        <v>0.97250000000000003</v>
      </c>
    </row>
    <row r="17" spans="1:38">
      <c r="A17" t="s">
        <v>1464</v>
      </c>
      <c r="E17" s="260">
        <v>0.88</v>
      </c>
      <c r="F17" s="12">
        <v>1</v>
      </c>
      <c r="H17">
        <f>E17*F17*$N$2</f>
        <v>176</v>
      </c>
      <c r="I17" s="12">
        <f>Z126</f>
        <v>238.34357440000002</v>
      </c>
      <c r="J17" s="12">
        <f>H17*I17</f>
        <v>41948.469094400003</v>
      </c>
      <c r="L17" s="196"/>
      <c r="M17" s="71"/>
      <c r="R17" t="s">
        <v>317</v>
      </c>
      <c r="V17" s="8" t="s">
        <v>314</v>
      </c>
      <c r="X17" s="10">
        <v>0.02</v>
      </c>
      <c r="Y17" s="12">
        <v>5.8</v>
      </c>
      <c r="Z17" s="12">
        <f>X17*Y17</f>
        <v>0.11599999999999999</v>
      </c>
    </row>
    <row r="18" spans="1:38">
      <c r="A18" s="1" t="s">
        <v>494</v>
      </c>
      <c r="E18" s="260"/>
      <c r="F18" s="12"/>
      <c r="L18" s="196"/>
      <c r="M18" s="71"/>
      <c r="Z18" s="6">
        <f>SUM(Z15:Z17)</f>
        <v>1.11605</v>
      </c>
    </row>
    <row r="19" spans="1:38">
      <c r="A19" s="51" t="s">
        <v>496</v>
      </c>
      <c r="B19" s="51"/>
      <c r="C19" s="51"/>
      <c r="D19" s="51"/>
      <c r="E19" s="260">
        <v>0.97</v>
      </c>
      <c r="F19" s="12">
        <v>0.88460977388767326</v>
      </c>
      <c r="G19" t="s">
        <v>142</v>
      </c>
      <c r="H19">
        <f>E19*F19*$N$2</f>
        <v>171.61429613420859</v>
      </c>
      <c r="I19" s="62">
        <f>Z152</f>
        <v>39.620881818181815</v>
      </c>
      <c r="J19" s="59">
        <f>H19*I19</f>
        <v>6799.5097454439347</v>
      </c>
      <c r="L19" s="197"/>
      <c r="M19" s="71"/>
      <c r="R19" s="7" t="s">
        <v>318</v>
      </c>
    </row>
    <row r="20" spans="1:38">
      <c r="A20" s="1" t="s">
        <v>498</v>
      </c>
      <c r="E20" s="260"/>
      <c r="F20" s="12"/>
      <c r="I20" s="23"/>
      <c r="J20" s="12"/>
      <c r="K20" s="23"/>
      <c r="L20" s="26"/>
      <c r="M20" s="71"/>
      <c r="R20" t="s">
        <v>319</v>
      </c>
      <c r="V20" s="8" t="s">
        <v>320</v>
      </c>
      <c r="X20" s="10">
        <v>3</v>
      </c>
      <c r="Y20" s="12">
        <f>Z13</f>
        <v>1.5030880000000002</v>
      </c>
      <c r="Z20" s="12">
        <f>X20%*Y20</f>
        <v>4.5092640000000003E-2</v>
      </c>
    </row>
    <row r="21" spans="1:38">
      <c r="A21" t="s">
        <v>500</v>
      </c>
      <c r="E21" s="260">
        <v>0.93</v>
      </c>
      <c r="F21" s="12">
        <v>5.1057622173595919E-2</v>
      </c>
      <c r="G21" t="s">
        <v>142</v>
      </c>
      <c r="H21">
        <f>E21*F21*$N$2</f>
        <v>9.4967177242888425</v>
      </c>
      <c r="I21" s="27">
        <f>Z171</f>
        <v>27.126394000000001</v>
      </c>
      <c r="J21" s="12">
        <f>H21*I21</f>
        <v>257.61170669584254</v>
      </c>
      <c r="K21" s="24"/>
      <c r="L21" s="26"/>
      <c r="M21" s="71"/>
      <c r="R21" t="s">
        <v>1459</v>
      </c>
      <c r="V21" s="8" t="s">
        <v>347</v>
      </c>
      <c r="W21" s="9">
        <v>1</v>
      </c>
      <c r="X21" s="10">
        <f>W21*8/$V$7</f>
        <v>1.6E-2</v>
      </c>
      <c r="Y21" s="12">
        <v>9.69</v>
      </c>
      <c r="Z21" s="12">
        <f>X21*Y21</f>
        <v>0.15503999999999998</v>
      </c>
    </row>
    <row r="22" spans="1:38">
      <c r="A22" s="1" t="s">
        <v>1456</v>
      </c>
      <c r="E22" s="260"/>
      <c r="F22" s="12"/>
      <c r="I22" s="23"/>
      <c r="J22" s="12"/>
      <c r="K22" s="24"/>
      <c r="L22" s="26"/>
      <c r="M22" s="71"/>
      <c r="R22" t="s">
        <v>1460</v>
      </c>
      <c r="V22" s="8" t="s">
        <v>153</v>
      </c>
      <c r="X22">
        <v>8.0000000000000002E-3</v>
      </c>
      <c r="Y22" s="10">
        <v>10</v>
      </c>
      <c r="Z22" s="12">
        <f>X22*Y22</f>
        <v>0.08</v>
      </c>
    </row>
    <row r="23" spans="1:38">
      <c r="A23" s="1" t="s">
        <v>503</v>
      </c>
      <c r="E23" s="260"/>
      <c r="F23" s="12"/>
      <c r="I23" s="23"/>
      <c r="J23" s="12"/>
      <c r="L23" s="26"/>
      <c r="M23" s="71"/>
      <c r="Q23" s="14"/>
      <c r="R23" s="14"/>
      <c r="S23" s="14"/>
      <c r="T23" s="14"/>
      <c r="U23" s="14"/>
      <c r="V23" s="14"/>
      <c r="W23" s="14"/>
      <c r="X23" s="14"/>
      <c r="Y23" s="15"/>
      <c r="Z23" s="16">
        <f>SUM(Z20:Z22)</f>
        <v>0.28013263999999999</v>
      </c>
    </row>
    <row r="24" spans="1:38">
      <c r="A24" t="s">
        <v>505</v>
      </c>
      <c r="E24" s="260">
        <v>0.9</v>
      </c>
      <c r="F24" s="12">
        <v>0.63231218088986096</v>
      </c>
      <c r="G24" t="s">
        <v>212</v>
      </c>
      <c r="H24">
        <f>E24*F24*$N$2</f>
        <v>113.81619256017497</v>
      </c>
      <c r="I24" s="27">
        <f>Z190</f>
        <v>426.39754399999998</v>
      </c>
      <c r="J24" s="12">
        <f>H24*I24</f>
        <v>48530.944975089675</v>
      </c>
      <c r="L24" s="26"/>
      <c r="M24" s="71"/>
    </row>
    <row r="25" spans="1:38">
      <c r="A25" t="s">
        <v>507</v>
      </c>
      <c r="E25" s="260">
        <v>0.8</v>
      </c>
      <c r="F25" s="12"/>
      <c r="G25" s="23" t="s">
        <v>305</v>
      </c>
      <c r="H25">
        <f>H24*40*E25</f>
        <v>3642.1181619255995</v>
      </c>
      <c r="I25" s="27">
        <f>Z229</f>
        <v>5.5639628445000007</v>
      </c>
      <c r="J25" s="12">
        <f>H25*I25</f>
        <v>20264.610128232671</v>
      </c>
      <c r="K25">
        <f>H25/H24</f>
        <v>32.000000000000007</v>
      </c>
      <c r="L25" s="26">
        <f>H24*40</f>
        <v>4552.6477024069991</v>
      </c>
      <c r="M25" s="71"/>
      <c r="Q25" s="2" t="s">
        <v>286</v>
      </c>
      <c r="R25" s="2"/>
      <c r="S25" s="2" t="s">
        <v>467</v>
      </c>
      <c r="T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8">
      <c r="A26" s="30" t="s">
        <v>517</v>
      </c>
      <c r="E26" s="260"/>
      <c r="F26" s="12"/>
      <c r="G26" s="23"/>
      <c r="I26" s="23"/>
      <c r="J26" s="12"/>
      <c r="L26" s="26"/>
      <c r="M26" s="71"/>
      <c r="Q26" s="2" t="s">
        <v>287</v>
      </c>
      <c r="R26" s="2" t="s">
        <v>425</v>
      </c>
      <c r="S26" s="4" t="s">
        <v>289</v>
      </c>
      <c r="T26" s="5">
        <v>250</v>
      </c>
      <c r="U26" s="4" t="s">
        <v>290</v>
      </c>
      <c r="V26" s="5">
        <f>T26</f>
        <v>250</v>
      </c>
      <c r="W26" s="2" t="s">
        <v>291</v>
      </c>
      <c r="Y26" s="4" t="s">
        <v>212</v>
      </c>
      <c r="Z26" s="6">
        <f>Z32+Z36</f>
        <v>8.4582044799999991</v>
      </c>
      <c r="AC26" s="2"/>
      <c r="AD26" s="2"/>
      <c r="AE26" s="4"/>
      <c r="AF26" s="5"/>
      <c r="AG26" s="4"/>
      <c r="AH26" s="5"/>
      <c r="AI26" s="2"/>
      <c r="AK26" s="4"/>
      <c r="AL26" s="6"/>
    </row>
    <row r="27" spans="1:38">
      <c r="A27" t="s">
        <v>519</v>
      </c>
      <c r="E27" s="260">
        <v>0.92</v>
      </c>
      <c r="F27" s="12">
        <v>0.12020423048869439</v>
      </c>
      <c r="G27" s="23" t="s">
        <v>212</v>
      </c>
      <c r="H27">
        <f>E27*F27*$N$2</f>
        <v>22.117578409919769</v>
      </c>
      <c r="I27" s="27">
        <f>Z245</f>
        <v>438.22651999999994</v>
      </c>
      <c r="J27" s="12">
        <f>H27*I27</f>
        <v>9692.5094174062724</v>
      </c>
      <c r="L27" s="26"/>
      <c r="M27" s="71"/>
      <c r="Q27" s="2" t="s">
        <v>292</v>
      </c>
      <c r="R27" s="2" t="s">
        <v>293</v>
      </c>
      <c r="V27" s="4" t="s">
        <v>127</v>
      </c>
      <c r="W27" s="4" t="s">
        <v>294</v>
      </c>
      <c r="X27" s="4" t="s">
        <v>295</v>
      </c>
      <c r="Y27" s="4" t="s">
        <v>296</v>
      </c>
      <c r="Z27" s="4" t="s">
        <v>297</v>
      </c>
      <c r="AC27" s="2"/>
      <c r="AD27" s="2"/>
      <c r="AH27" s="4"/>
      <c r="AI27" s="4"/>
      <c r="AJ27" s="4"/>
      <c r="AK27" s="4"/>
      <c r="AL27" s="4"/>
    </row>
    <row r="28" spans="1:38">
      <c r="A28" t="s">
        <v>521</v>
      </c>
      <c r="E28" s="260">
        <v>0.95</v>
      </c>
      <c r="F28" s="12">
        <v>0.64908825674690007</v>
      </c>
      <c r="G28" s="23" t="s">
        <v>142</v>
      </c>
      <c r="H28">
        <f>E28*F28*$N$2</f>
        <v>123.326768781911</v>
      </c>
      <c r="I28" s="27">
        <f>Z267</f>
        <v>64.026960000000003</v>
      </c>
      <c r="J28" s="12">
        <f>H28*I28</f>
        <v>7896.2380917286646</v>
      </c>
      <c r="L28" s="26"/>
      <c r="M28" s="71"/>
      <c r="R28" s="7" t="s">
        <v>298</v>
      </c>
      <c r="AD28" s="7"/>
    </row>
    <row r="29" spans="1:38">
      <c r="A29" t="s">
        <v>523</v>
      </c>
      <c r="E29" s="260">
        <v>0.77</v>
      </c>
      <c r="F29" s="12"/>
      <c r="G29" s="23" t="s">
        <v>305</v>
      </c>
      <c r="H29">
        <f>H27*50*E29</f>
        <v>851.52676878191119</v>
      </c>
      <c r="I29" s="27">
        <f>Z283</f>
        <v>5.5639628445000007</v>
      </c>
      <c r="J29" s="12">
        <f>H29*I29</f>
        <v>4737.8633025996969</v>
      </c>
      <c r="K29">
        <f>H29/H27</f>
        <v>38.5</v>
      </c>
      <c r="L29" s="26"/>
      <c r="M29" s="71"/>
      <c r="R29" t="s">
        <v>659</v>
      </c>
      <c r="V29" s="8" t="s">
        <v>300</v>
      </c>
      <c r="W29" s="9">
        <v>0.1</v>
      </c>
      <c r="X29" s="10">
        <f>W29*8/$V$26</f>
        <v>3.2000000000000002E-3</v>
      </c>
      <c r="Y29">
        <v>34.729999999999997</v>
      </c>
      <c r="Z29" s="12">
        <f>X29*Y29</f>
        <v>0.111136</v>
      </c>
      <c r="AH29" s="8"/>
      <c r="AI29" s="9"/>
      <c r="AJ29" s="10"/>
      <c r="AL29" s="12"/>
    </row>
    <row r="30" spans="1:38">
      <c r="A30" s="28" t="s">
        <v>525</v>
      </c>
      <c r="B30" s="2"/>
      <c r="E30" s="260"/>
      <c r="F30" s="12"/>
      <c r="I30" s="23"/>
      <c r="J30" s="12"/>
      <c r="L30" s="26"/>
      <c r="M30" s="71"/>
      <c r="R30" t="s">
        <v>299</v>
      </c>
      <c r="V30" s="8" t="s">
        <v>300</v>
      </c>
      <c r="W30" s="9">
        <v>2</v>
      </c>
      <c r="X30" s="10">
        <f>W30*8/$V$26</f>
        <v>6.4000000000000001E-2</v>
      </c>
      <c r="Y30" s="12">
        <v>28.94</v>
      </c>
      <c r="Z30" s="12">
        <f>X30*Y30</f>
        <v>1.85216</v>
      </c>
      <c r="AH30" s="8"/>
      <c r="AI30" s="9"/>
      <c r="AJ30" s="10"/>
      <c r="AL30" s="12"/>
    </row>
    <row r="31" spans="1:38">
      <c r="A31" t="s">
        <v>527</v>
      </c>
      <c r="E31" s="260">
        <v>0.86</v>
      </c>
      <c r="F31" s="12">
        <v>8.3369803063457329E-2</v>
      </c>
      <c r="G31" t="s">
        <v>212</v>
      </c>
      <c r="H31">
        <f>E31*F31*$N$2</f>
        <v>14.339606126914662</v>
      </c>
      <c r="I31" s="12">
        <f>Z301</f>
        <v>424.92179999999996</v>
      </c>
      <c r="J31" s="12">
        <f>H31*I31</f>
        <v>6093.2112467396064</v>
      </c>
      <c r="L31" s="196"/>
      <c r="M31" s="71"/>
      <c r="R31" t="s">
        <v>302</v>
      </c>
      <c r="V31" s="8" t="s">
        <v>300</v>
      </c>
      <c r="W31" s="9">
        <v>1</v>
      </c>
      <c r="X31" s="10">
        <f>W31*8/$V$26</f>
        <v>3.2000000000000001E-2</v>
      </c>
      <c r="Y31">
        <v>20.51</v>
      </c>
      <c r="Z31" s="12">
        <f>X31*Y31</f>
        <v>0.65632000000000001</v>
      </c>
      <c r="AL31" s="6"/>
    </row>
    <row r="32" spans="1:38">
      <c r="A32" t="s">
        <v>529</v>
      </c>
      <c r="E32" s="260">
        <v>0.89</v>
      </c>
      <c r="F32" s="12">
        <v>0.41684901531728669</v>
      </c>
      <c r="G32" t="s">
        <v>142</v>
      </c>
      <c r="H32">
        <f>E32*F32*$N$2</f>
        <v>74.199124726477024</v>
      </c>
      <c r="I32" s="12">
        <f>Z322</f>
        <v>42.644480000000001</v>
      </c>
      <c r="J32" s="12">
        <f>H32*I32</f>
        <v>3164.183090415755</v>
      </c>
      <c r="L32" s="196"/>
      <c r="M32" s="71"/>
      <c r="Z32" s="6">
        <f>SUM(Z29:Z31)</f>
        <v>2.6196159999999997</v>
      </c>
      <c r="AD32" s="7"/>
    </row>
    <row r="33" spans="1:38">
      <c r="A33" t="s">
        <v>531</v>
      </c>
      <c r="E33" s="260">
        <v>0.67</v>
      </c>
      <c r="F33" s="12"/>
      <c r="G33" t="s">
        <v>305</v>
      </c>
      <c r="H33">
        <f>H31*120*E33</f>
        <v>1152.9043326039389</v>
      </c>
      <c r="I33" s="12">
        <f>Z338</f>
        <v>5.5639628445000007</v>
      </c>
      <c r="J33" s="12">
        <f>H33*I33</f>
        <v>6414.7168698713867</v>
      </c>
      <c r="K33">
        <f>H33/H31</f>
        <v>80.400000000000006</v>
      </c>
      <c r="L33" s="196"/>
      <c r="M33" s="71"/>
      <c r="R33" s="7" t="s">
        <v>318</v>
      </c>
      <c r="AH33" s="8"/>
      <c r="AJ33" s="10"/>
      <c r="AK33" s="12"/>
      <c r="AL33" s="12"/>
    </row>
    <row r="34" spans="1:38">
      <c r="M34" s="71"/>
      <c r="R34" t="s">
        <v>319</v>
      </c>
      <c r="V34" s="8" t="s">
        <v>320</v>
      </c>
      <c r="X34" s="10">
        <v>3</v>
      </c>
      <c r="Y34" s="12">
        <f>Z32</f>
        <v>2.6196159999999997</v>
      </c>
      <c r="Z34" s="12">
        <f>X34%*Y34</f>
        <v>7.8588479999999988E-2</v>
      </c>
    </row>
    <row r="35" spans="1:38">
      <c r="L35" s="196"/>
      <c r="R35" t="s">
        <v>660</v>
      </c>
      <c r="V35" s="8" t="s">
        <v>347</v>
      </c>
      <c r="W35" s="9">
        <v>1</v>
      </c>
      <c r="X35" s="10">
        <f>W35*8/$V$26</f>
        <v>3.2000000000000001E-2</v>
      </c>
      <c r="Y35">
        <v>180</v>
      </c>
      <c r="Z35" s="12">
        <f>X35*Y35</f>
        <v>5.76</v>
      </c>
    </row>
    <row r="36" spans="1:38">
      <c r="Q36" s="14"/>
      <c r="R36" s="14"/>
      <c r="S36" s="14"/>
      <c r="T36" s="14"/>
      <c r="U36" s="14"/>
      <c r="V36" s="14"/>
      <c r="W36" s="14"/>
      <c r="X36" s="14"/>
      <c r="Y36" s="14"/>
      <c r="Z36" s="16">
        <f>SUM(Z34:Z35)</f>
        <v>5.8385884799999994</v>
      </c>
    </row>
    <row r="37" spans="1:38">
      <c r="A37" s="51"/>
      <c r="G37" s="63"/>
      <c r="H37" s="63"/>
      <c r="I37" s="27"/>
      <c r="R37" s="7"/>
      <c r="V37" s="8"/>
      <c r="W37" s="9"/>
      <c r="X37" s="10"/>
    </row>
    <row r="38" spans="1:38">
      <c r="Y38" s="12"/>
      <c r="Z38" s="12"/>
    </row>
    <row r="39" spans="1:38">
      <c r="G39" s="23"/>
      <c r="H39" s="23"/>
      <c r="I39" s="27"/>
      <c r="Y39" s="2"/>
      <c r="Z39" s="6"/>
    </row>
    <row r="40" spans="1:38">
      <c r="G40" s="23"/>
      <c r="H40" s="23"/>
      <c r="I40" s="27"/>
    </row>
    <row r="41" spans="1:38">
      <c r="Q41" s="2" t="s">
        <v>286</v>
      </c>
      <c r="R41" s="2"/>
      <c r="S41" s="2" t="s">
        <v>469</v>
      </c>
      <c r="T41" s="2"/>
    </row>
    <row r="42" spans="1:38">
      <c r="Q42" s="2" t="s">
        <v>287</v>
      </c>
      <c r="R42" s="2" t="s">
        <v>425</v>
      </c>
      <c r="S42" s="4" t="s">
        <v>289</v>
      </c>
      <c r="T42" s="5">
        <v>4</v>
      </c>
      <c r="U42" s="4" t="s">
        <v>290</v>
      </c>
      <c r="V42" s="5">
        <f>T42</f>
        <v>4</v>
      </c>
      <c r="W42" s="2" t="s">
        <v>291</v>
      </c>
      <c r="Y42" s="4" t="s">
        <v>212</v>
      </c>
      <c r="Z42" s="6">
        <f>Z47+Z50</f>
        <v>49.404980000000002</v>
      </c>
    </row>
    <row r="43" spans="1:38">
      <c r="Q43" s="2" t="s">
        <v>292</v>
      </c>
      <c r="R43" s="2" t="s">
        <v>293</v>
      </c>
      <c r="V43" s="4" t="s">
        <v>127</v>
      </c>
      <c r="W43" s="4" t="s">
        <v>294</v>
      </c>
      <c r="X43" s="4" t="s">
        <v>295</v>
      </c>
      <c r="Y43" s="4" t="s">
        <v>296</v>
      </c>
      <c r="Z43" s="4" t="s">
        <v>297</v>
      </c>
    </row>
    <row r="44" spans="1:38">
      <c r="R44" s="7" t="s">
        <v>298</v>
      </c>
    </row>
    <row r="45" spans="1:38">
      <c r="R45" t="s">
        <v>659</v>
      </c>
      <c r="V45" s="8" t="s">
        <v>300</v>
      </c>
      <c r="W45" s="9">
        <v>0.1</v>
      </c>
      <c r="X45" s="10">
        <f>W45*8/$V$42</f>
        <v>0.2</v>
      </c>
      <c r="Y45">
        <v>34.729999999999997</v>
      </c>
      <c r="Z45" s="12">
        <f>X45*Y45</f>
        <v>6.9459999999999997</v>
      </c>
    </row>
    <row r="46" spans="1:38">
      <c r="R46" t="s">
        <v>302</v>
      </c>
      <c r="V46" s="8" t="s">
        <v>300</v>
      </c>
      <c r="W46" s="9">
        <v>1</v>
      </c>
      <c r="X46" s="10">
        <f>W46*8/$V$42</f>
        <v>2</v>
      </c>
      <c r="Y46">
        <v>20.51</v>
      </c>
      <c r="Z46" s="12">
        <f>X46*Y46</f>
        <v>41.02</v>
      </c>
    </row>
    <row r="47" spans="1:38">
      <c r="V47" s="8"/>
      <c r="W47" s="9"/>
      <c r="X47" s="10"/>
      <c r="Z47" s="6">
        <f>SUM(Z45:Z46)</f>
        <v>47.966000000000001</v>
      </c>
    </row>
    <row r="48" spans="1:38">
      <c r="R48" s="7" t="s">
        <v>318</v>
      </c>
    </row>
    <row r="49" spans="17:26">
      <c r="R49" t="s">
        <v>319</v>
      </c>
      <c r="V49" s="8" t="s">
        <v>320</v>
      </c>
      <c r="X49" s="10">
        <v>3</v>
      </c>
      <c r="Y49" s="12">
        <f>Z47</f>
        <v>47.966000000000001</v>
      </c>
      <c r="Z49" s="12">
        <f>X49%*Y49</f>
        <v>1.4389799999999999</v>
      </c>
    </row>
    <row r="50" spans="17:26">
      <c r="Q50" s="14"/>
      <c r="R50" s="14"/>
      <c r="S50" s="14"/>
      <c r="T50" s="14"/>
      <c r="U50" s="14"/>
      <c r="V50" s="14"/>
      <c r="W50" s="14"/>
      <c r="X50" s="14"/>
      <c r="Y50" s="15"/>
      <c r="Z50" s="16">
        <f>SUM(Z49)</f>
        <v>1.4389799999999999</v>
      </c>
    </row>
    <row r="52" spans="17:26">
      <c r="Q52" s="2" t="s">
        <v>286</v>
      </c>
      <c r="R52" s="2"/>
      <c r="S52" s="2" t="s">
        <v>471</v>
      </c>
      <c r="T52" s="2"/>
    </row>
    <row r="53" spans="17:26">
      <c r="Q53" s="2" t="s">
        <v>287</v>
      </c>
      <c r="R53" s="2" t="s">
        <v>425</v>
      </c>
      <c r="S53" s="4" t="s">
        <v>289</v>
      </c>
      <c r="T53" s="5">
        <v>30</v>
      </c>
      <c r="U53" s="4" t="s">
        <v>290</v>
      </c>
      <c r="V53" s="5">
        <f>T53</f>
        <v>30</v>
      </c>
      <c r="W53" s="2" t="s">
        <v>291</v>
      </c>
      <c r="Y53" s="4" t="s">
        <v>212</v>
      </c>
      <c r="Z53" s="6">
        <f>Z59+Z63+Z67</f>
        <v>66.234217333333333</v>
      </c>
    </row>
    <row r="54" spans="17:26">
      <c r="Q54" s="2" t="s">
        <v>292</v>
      </c>
      <c r="R54" s="2" t="s">
        <v>293</v>
      </c>
      <c r="V54" s="4" t="s">
        <v>127</v>
      </c>
      <c r="W54" s="4" t="s">
        <v>294</v>
      </c>
      <c r="X54" s="4" t="s">
        <v>295</v>
      </c>
      <c r="Y54" s="4" t="s">
        <v>296</v>
      </c>
      <c r="Z54" s="4" t="s">
        <v>297</v>
      </c>
    </row>
    <row r="55" spans="17:26">
      <c r="R55" s="7" t="s">
        <v>298</v>
      </c>
    </row>
    <row r="56" spans="17:26">
      <c r="R56" t="s">
        <v>659</v>
      </c>
      <c r="V56" s="8" t="s">
        <v>300</v>
      </c>
      <c r="W56" s="9">
        <v>0.1</v>
      </c>
      <c r="X56" s="10">
        <f>W56*8/$V$53</f>
        <v>2.6666666666666668E-2</v>
      </c>
      <c r="Y56">
        <v>34.729999999999997</v>
      </c>
      <c r="Z56" s="12">
        <f>X56*Y56</f>
        <v>0.92613333333333336</v>
      </c>
    </row>
    <row r="57" spans="17:26">
      <c r="R57" t="s">
        <v>302</v>
      </c>
      <c r="V57" s="8" t="s">
        <v>300</v>
      </c>
      <c r="W57" s="9">
        <v>1</v>
      </c>
      <c r="X57" s="10">
        <f>W57*8/$V$53</f>
        <v>0.26666666666666666</v>
      </c>
      <c r="Y57">
        <v>20.51</v>
      </c>
      <c r="Z57" s="12">
        <f>X57*Y57</f>
        <v>5.469333333333334</v>
      </c>
    </row>
    <row r="58" spans="17:26">
      <c r="R58" t="s">
        <v>661</v>
      </c>
      <c r="V58" s="8" t="s">
        <v>300</v>
      </c>
      <c r="W58" s="9">
        <v>1</v>
      </c>
      <c r="X58" s="10">
        <f>W58*8/$V$53</f>
        <v>0.26666666666666666</v>
      </c>
      <c r="Y58">
        <v>29.94</v>
      </c>
      <c r="Z58" s="12">
        <f>X58*Y58</f>
        <v>7.984</v>
      </c>
    </row>
    <row r="59" spans="17:26">
      <c r="V59" s="8"/>
      <c r="W59" s="9"/>
      <c r="X59" s="10"/>
      <c r="Z59" s="6">
        <f>SUM(Z56:Z58)</f>
        <v>14.379466666666668</v>
      </c>
    </row>
    <row r="60" spans="17:26">
      <c r="R60" s="7" t="s">
        <v>662</v>
      </c>
      <c r="V60" s="8"/>
      <c r="W60" s="9"/>
      <c r="X60" s="10"/>
      <c r="Z60" s="12"/>
    </row>
    <row r="61" spans="17:26">
      <c r="R61" t="s">
        <v>663</v>
      </c>
      <c r="V61" s="8" t="s">
        <v>212</v>
      </c>
      <c r="W61" s="9"/>
      <c r="X61" s="10">
        <v>1.05</v>
      </c>
      <c r="Y61" s="50">
        <v>44.07</v>
      </c>
      <c r="Z61" s="12">
        <f>X61*Y61</f>
        <v>46.273500000000006</v>
      </c>
    </row>
    <row r="62" spans="17:26">
      <c r="R62" t="s">
        <v>664</v>
      </c>
      <c r="V62" s="8" t="s">
        <v>212</v>
      </c>
      <c r="W62" s="9"/>
      <c r="X62" s="10">
        <v>0.08</v>
      </c>
      <c r="Y62">
        <v>6.14</v>
      </c>
      <c r="Z62" s="12">
        <f>X62*Y62</f>
        <v>0.49119999999999997</v>
      </c>
    </row>
    <row r="63" spans="17:26">
      <c r="V63" s="8"/>
      <c r="X63" s="10"/>
      <c r="Z63" s="6">
        <f>SUM(Z61:Z62)</f>
        <v>46.764700000000005</v>
      </c>
    </row>
    <row r="64" spans="17:26">
      <c r="R64" s="7" t="s">
        <v>318</v>
      </c>
    </row>
    <row r="65" spans="17:26">
      <c r="R65" t="s">
        <v>319</v>
      </c>
      <c r="V65" s="8" t="s">
        <v>320</v>
      </c>
      <c r="X65" s="10">
        <v>3</v>
      </c>
      <c r="Y65" s="12">
        <f>Z59</f>
        <v>14.379466666666668</v>
      </c>
      <c r="Z65" s="12">
        <f>X65%*Y65</f>
        <v>0.43138399999999999</v>
      </c>
    </row>
    <row r="66" spans="17:26">
      <c r="R66" t="s">
        <v>665</v>
      </c>
      <c r="V66" s="8" t="s">
        <v>347</v>
      </c>
      <c r="W66" s="9">
        <v>1</v>
      </c>
      <c r="X66" s="10">
        <f>W66*8/$V$53</f>
        <v>0.26666666666666666</v>
      </c>
      <c r="Y66">
        <v>17.47</v>
      </c>
      <c r="Z66" s="12">
        <f>X66*Y66</f>
        <v>4.6586666666666661</v>
      </c>
    </row>
    <row r="67" spans="17:26">
      <c r="Q67" s="14"/>
      <c r="R67" s="14"/>
      <c r="S67" s="14"/>
      <c r="T67" s="14"/>
      <c r="U67" s="14"/>
      <c r="V67" s="14"/>
      <c r="W67" s="14"/>
      <c r="X67" s="14"/>
      <c r="Y67" s="15"/>
      <c r="Z67" s="16">
        <f>SUM(Z65:Z66)</f>
        <v>5.0900506666666665</v>
      </c>
    </row>
    <row r="69" spans="17:26">
      <c r="Q69" s="2" t="s">
        <v>286</v>
      </c>
      <c r="R69" s="2"/>
      <c r="S69" s="2" t="s">
        <v>473</v>
      </c>
      <c r="T69" s="2"/>
    </row>
    <row r="70" spans="17:26">
      <c r="Q70" s="2" t="s">
        <v>287</v>
      </c>
      <c r="R70" s="2" t="s">
        <v>425</v>
      </c>
      <c r="S70" s="4" t="s">
        <v>289</v>
      </c>
      <c r="T70" s="5">
        <v>40</v>
      </c>
      <c r="U70" s="4" t="s">
        <v>290</v>
      </c>
      <c r="V70" s="5">
        <f>T70</f>
        <v>40</v>
      </c>
      <c r="W70" s="2" t="s">
        <v>291</v>
      </c>
      <c r="Y70" s="4" t="s">
        <v>212</v>
      </c>
      <c r="Z70" s="6">
        <f>Z76+Z84</f>
        <v>19.299630000000001</v>
      </c>
    </row>
    <row r="71" spans="17:26">
      <c r="Q71" s="2" t="s">
        <v>292</v>
      </c>
      <c r="R71" s="2" t="s">
        <v>293</v>
      </c>
      <c r="V71" s="4" t="s">
        <v>127</v>
      </c>
      <c r="W71" s="4" t="s">
        <v>294</v>
      </c>
      <c r="X71" s="4" t="s">
        <v>295</v>
      </c>
      <c r="Y71" s="4" t="s">
        <v>296</v>
      </c>
      <c r="Z71" s="4" t="s">
        <v>297</v>
      </c>
    </row>
    <row r="72" spans="17:26">
      <c r="R72" s="7" t="s">
        <v>298</v>
      </c>
    </row>
    <row r="73" spans="17:26">
      <c r="R73" t="s">
        <v>659</v>
      </c>
      <c r="V73" s="8" t="s">
        <v>300</v>
      </c>
      <c r="W73" s="9">
        <v>0.1</v>
      </c>
      <c r="X73" s="10">
        <f>W73*8/$V$70</f>
        <v>0.02</v>
      </c>
      <c r="Y73">
        <v>34.729999999999997</v>
      </c>
      <c r="Z73" s="12">
        <f>X73*Y73</f>
        <v>0.6946</v>
      </c>
    </row>
    <row r="74" spans="17:26">
      <c r="R74" t="s">
        <v>302</v>
      </c>
      <c r="V74" s="8" t="s">
        <v>300</v>
      </c>
      <c r="W74" s="9">
        <v>2</v>
      </c>
      <c r="X74" s="10">
        <f>W74*8/$V$70</f>
        <v>0.4</v>
      </c>
      <c r="Y74">
        <v>20.51</v>
      </c>
      <c r="Z74" s="12">
        <f>X74*Y74</f>
        <v>8.2040000000000006</v>
      </c>
    </row>
    <row r="75" spans="17:26">
      <c r="R75" t="s">
        <v>661</v>
      </c>
      <c r="V75" s="8" t="s">
        <v>300</v>
      </c>
      <c r="W75" s="9">
        <v>1</v>
      </c>
      <c r="X75" s="10">
        <f>W75*8/$V$70</f>
        <v>0.2</v>
      </c>
      <c r="Y75">
        <v>29.94</v>
      </c>
      <c r="Z75" s="12">
        <f>X75*Y75</f>
        <v>5.9880000000000004</v>
      </c>
    </row>
    <row r="76" spans="17:26">
      <c r="Z76" s="6">
        <f>SUM(Z73:Z75)</f>
        <v>14.886600000000001</v>
      </c>
    </row>
    <row r="77" spans="17:26">
      <c r="R77" s="7" t="s">
        <v>662</v>
      </c>
      <c r="V77" s="8"/>
      <c r="W77" s="9"/>
      <c r="X77" s="10"/>
      <c r="Z77" s="12"/>
    </row>
    <row r="78" spans="17:26">
      <c r="R78" t="s">
        <v>664</v>
      </c>
      <c r="V78" s="8" t="s">
        <v>212</v>
      </c>
      <c r="W78" s="9"/>
      <c r="X78" s="10">
        <v>0.08</v>
      </c>
      <c r="Y78">
        <v>6.14</v>
      </c>
      <c r="Z78" s="12">
        <f>X78*Y78</f>
        <v>0.49119999999999997</v>
      </c>
    </row>
    <row r="79" spans="17:26">
      <c r="V79" s="8"/>
      <c r="X79" s="10"/>
      <c r="Z79" s="6">
        <f>SUM(Z78:Z78)</f>
        <v>0.49119999999999997</v>
      </c>
    </row>
    <row r="80" spans="17:26">
      <c r="R80" s="7" t="s">
        <v>318</v>
      </c>
    </row>
    <row r="81" spans="17:26">
      <c r="R81" t="s">
        <v>319</v>
      </c>
      <c r="V81" s="8" t="s">
        <v>320</v>
      </c>
      <c r="X81" s="10">
        <v>5</v>
      </c>
      <c r="Y81" s="12">
        <f>Z76</f>
        <v>14.886600000000001</v>
      </c>
      <c r="Z81" s="12">
        <f>X81%*Y81</f>
        <v>0.74433000000000016</v>
      </c>
    </row>
    <row r="82" spans="17:26">
      <c r="R82" t="s">
        <v>665</v>
      </c>
      <c r="V82" s="8" t="s">
        <v>347</v>
      </c>
      <c r="W82" s="9">
        <v>1</v>
      </c>
      <c r="X82" s="10">
        <f>W82*8/$V$70</f>
        <v>0.2</v>
      </c>
      <c r="Y82">
        <v>17.47</v>
      </c>
      <c r="Z82" s="12">
        <f>X82*Y82</f>
        <v>3.4939999999999998</v>
      </c>
    </row>
    <row r="83" spans="17:26">
      <c r="R83" t="s">
        <v>666</v>
      </c>
      <c r="V83" s="8" t="s">
        <v>347</v>
      </c>
      <c r="W83" s="9">
        <v>0.05</v>
      </c>
      <c r="X83" s="10">
        <f>W83*8/$V$70</f>
        <v>0.01</v>
      </c>
      <c r="Y83">
        <v>17.47</v>
      </c>
      <c r="Z83" s="12">
        <f>X83*Y83</f>
        <v>0.17469999999999999</v>
      </c>
    </row>
    <row r="84" spans="17:26">
      <c r="Q84" s="14"/>
      <c r="R84" s="14"/>
      <c r="S84" s="14"/>
      <c r="T84" s="14"/>
      <c r="U84" s="14"/>
      <c r="V84" s="14"/>
      <c r="W84" s="14"/>
      <c r="X84" s="14"/>
      <c r="Y84" s="15"/>
      <c r="Z84" s="16">
        <f>SUM(Z81:Z83)</f>
        <v>4.4130299999999991</v>
      </c>
    </row>
    <row r="86" spans="17:26">
      <c r="Q86" s="2" t="s">
        <v>286</v>
      </c>
      <c r="R86" s="2"/>
      <c r="S86" s="2" t="s">
        <v>1365</v>
      </c>
      <c r="T86" s="2"/>
    </row>
    <row r="87" spans="17:26">
      <c r="Q87" s="2" t="s">
        <v>287</v>
      </c>
      <c r="R87" s="2" t="s">
        <v>288</v>
      </c>
      <c r="S87" s="4" t="s">
        <v>289</v>
      </c>
      <c r="T87" s="5">
        <v>500</v>
      </c>
      <c r="U87" s="4" t="s">
        <v>290</v>
      </c>
      <c r="V87" s="5">
        <f>T87</f>
        <v>500</v>
      </c>
      <c r="W87" s="2" t="s">
        <v>291</v>
      </c>
      <c r="Y87" s="4" t="s">
        <v>142</v>
      </c>
      <c r="Z87" s="6">
        <f>Z93+Z99</f>
        <v>7.9303440000000007</v>
      </c>
    </row>
    <row r="88" spans="17:26">
      <c r="Q88" s="2" t="s">
        <v>292</v>
      </c>
      <c r="R88" s="2" t="s">
        <v>293</v>
      </c>
      <c r="V88" s="4" t="s">
        <v>127</v>
      </c>
      <c r="W88" s="4" t="s">
        <v>294</v>
      </c>
      <c r="X88" s="4" t="s">
        <v>295</v>
      </c>
      <c r="Y88" s="4" t="s">
        <v>296</v>
      </c>
      <c r="Z88" s="4" t="s">
        <v>297</v>
      </c>
    </row>
    <row r="89" spans="17:26">
      <c r="R89" s="7" t="s">
        <v>298</v>
      </c>
    </row>
    <row r="90" spans="17:26">
      <c r="R90" t="s">
        <v>659</v>
      </c>
      <c r="V90" s="8" t="s">
        <v>300</v>
      </c>
      <c r="W90" s="9">
        <v>1</v>
      </c>
      <c r="X90" s="10">
        <f>W90*8/$T$87</f>
        <v>1.6E-2</v>
      </c>
      <c r="Y90">
        <v>34.729999999999997</v>
      </c>
      <c r="Z90" s="12">
        <f>X90*Y90</f>
        <v>0.55567999999999995</v>
      </c>
    </row>
    <row r="91" spans="17:26">
      <c r="R91" t="s">
        <v>301</v>
      </c>
      <c r="V91" s="8" t="s">
        <v>300</v>
      </c>
      <c r="W91" s="9">
        <v>1</v>
      </c>
      <c r="X91" s="10">
        <f t="shared" ref="X91:X92" si="1">W91*8/$T$87</f>
        <v>1.6E-2</v>
      </c>
      <c r="Y91">
        <v>23.6</v>
      </c>
      <c r="Z91" s="12">
        <f>X91*Y91</f>
        <v>0.37760000000000005</v>
      </c>
    </row>
    <row r="92" spans="17:26">
      <c r="R92" t="s">
        <v>302</v>
      </c>
      <c r="V92" s="8" t="s">
        <v>300</v>
      </c>
      <c r="W92" s="9">
        <v>3</v>
      </c>
      <c r="X92" s="10">
        <f t="shared" si="1"/>
        <v>4.8000000000000001E-2</v>
      </c>
      <c r="Y92">
        <v>20.51</v>
      </c>
      <c r="Z92" s="12">
        <f>X92*Y92</f>
        <v>0.98448000000000013</v>
      </c>
    </row>
    <row r="93" spans="17:26">
      <c r="Z93" s="6">
        <f>SUM(Z90:Z92)</f>
        <v>1.9177600000000001</v>
      </c>
    </row>
    <row r="94" spans="17:26">
      <c r="R94" s="7" t="s">
        <v>318</v>
      </c>
    </row>
    <row r="95" spans="17:26">
      <c r="R95" t="s">
        <v>319</v>
      </c>
      <c r="V95" s="8" t="s">
        <v>320</v>
      </c>
      <c r="X95" s="10">
        <v>5</v>
      </c>
      <c r="Y95" s="12">
        <f>Z90</f>
        <v>0.55567999999999995</v>
      </c>
      <c r="Z95" s="12">
        <f>X95%*Y95</f>
        <v>2.7784E-2</v>
      </c>
    </row>
    <row r="96" spans="17:26" ht="15" customHeight="1">
      <c r="R96" t="s">
        <v>665</v>
      </c>
      <c r="V96" s="8" t="s">
        <v>347</v>
      </c>
      <c r="W96" s="9">
        <v>1</v>
      </c>
      <c r="X96" s="10">
        <f>W96*8/$T$87</f>
        <v>1.6E-2</v>
      </c>
      <c r="Y96">
        <v>17.47</v>
      </c>
      <c r="Z96" s="12">
        <f>X96*Y96</f>
        <v>0.27951999999999999</v>
      </c>
    </row>
    <row r="97" spans="17:26" ht="15" customHeight="1">
      <c r="R97" t="s">
        <v>667</v>
      </c>
      <c r="V97" s="8" t="s">
        <v>347</v>
      </c>
      <c r="W97" s="9">
        <v>1</v>
      </c>
      <c r="X97" s="10">
        <f t="shared" ref="X97:X98" si="2">W97*8/$T$87</f>
        <v>1.6E-2</v>
      </c>
      <c r="Y97">
        <v>136.06</v>
      </c>
      <c r="Z97" s="12">
        <f t="shared" ref="Z97:Z98" si="3">X97*Y97</f>
        <v>2.1769600000000002</v>
      </c>
    </row>
    <row r="98" spans="17:26" ht="15" customHeight="1">
      <c r="R98" t="s">
        <v>668</v>
      </c>
      <c r="S98" s="69"/>
      <c r="T98" s="69"/>
      <c r="U98" s="69"/>
      <c r="V98" s="8" t="s">
        <v>347</v>
      </c>
      <c r="W98" s="9">
        <v>1</v>
      </c>
      <c r="X98" s="10">
        <f t="shared" si="2"/>
        <v>1.6E-2</v>
      </c>
      <c r="Y98">
        <v>220.52</v>
      </c>
      <c r="Z98" s="12">
        <f t="shared" si="3"/>
        <v>3.5283200000000003</v>
      </c>
    </row>
    <row r="99" spans="17:26">
      <c r="Q99" s="14"/>
      <c r="R99" s="14"/>
      <c r="S99" s="14"/>
      <c r="T99" s="14"/>
      <c r="U99" s="14"/>
      <c r="V99" s="14"/>
      <c r="W99" s="14"/>
      <c r="X99" s="14"/>
      <c r="Y99" s="15"/>
      <c r="Z99" s="16">
        <f>SUM(Z95:Z98)</f>
        <v>6.0125840000000004</v>
      </c>
    </row>
    <row r="101" spans="17:26">
      <c r="Q101" s="2" t="s">
        <v>286</v>
      </c>
      <c r="R101" s="2"/>
      <c r="S101" s="2" t="s">
        <v>477</v>
      </c>
      <c r="T101" s="2"/>
    </row>
    <row r="102" spans="17:26">
      <c r="Q102" s="2" t="s">
        <v>287</v>
      </c>
      <c r="R102" s="2" t="s">
        <v>323</v>
      </c>
      <c r="S102" s="4" t="s">
        <v>289</v>
      </c>
      <c r="T102" s="5">
        <v>80</v>
      </c>
      <c r="U102" s="4" t="s">
        <v>290</v>
      </c>
      <c r="V102" s="5">
        <f>T102</f>
        <v>80</v>
      </c>
      <c r="W102" s="2" t="s">
        <v>291</v>
      </c>
      <c r="Y102" s="4" t="s">
        <v>153</v>
      </c>
      <c r="Z102" s="6">
        <f>Z106+Z110</f>
        <v>12.11253</v>
      </c>
    </row>
    <row r="103" spans="17:26">
      <c r="Q103" s="2" t="s">
        <v>292</v>
      </c>
      <c r="R103" s="2" t="s">
        <v>293</v>
      </c>
      <c r="V103" s="4" t="s">
        <v>127</v>
      </c>
      <c r="W103" s="4" t="s">
        <v>294</v>
      </c>
      <c r="X103" s="4" t="s">
        <v>295</v>
      </c>
      <c r="Y103" s="4" t="s">
        <v>296</v>
      </c>
      <c r="Z103" s="4" t="s">
        <v>297</v>
      </c>
    </row>
    <row r="104" spans="17:26">
      <c r="R104" s="7" t="s">
        <v>298</v>
      </c>
    </row>
    <row r="105" spans="17:26">
      <c r="R105" t="s">
        <v>302</v>
      </c>
      <c r="V105" s="8" t="s">
        <v>300</v>
      </c>
      <c r="W105" s="9">
        <v>1</v>
      </c>
      <c r="X105" s="10">
        <f>W105*8/$V$102</f>
        <v>0.1</v>
      </c>
      <c r="Y105">
        <v>20.51</v>
      </c>
      <c r="Z105" s="12">
        <f>X105*Y105</f>
        <v>2.0510000000000002</v>
      </c>
    </row>
    <row r="106" spans="17:26">
      <c r="V106" s="8"/>
      <c r="W106" s="9"/>
      <c r="X106" s="10"/>
      <c r="Z106" s="6">
        <f>SUM(Z105:Z105)</f>
        <v>2.0510000000000002</v>
      </c>
    </row>
    <row r="107" spans="17:26">
      <c r="R107" s="7" t="s">
        <v>318</v>
      </c>
    </row>
    <row r="108" spans="17:26">
      <c r="R108" t="s">
        <v>319</v>
      </c>
      <c r="V108" s="8" t="s">
        <v>320</v>
      </c>
      <c r="X108" s="10">
        <v>3</v>
      </c>
      <c r="Y108" s="12">
        <f>Z106</f>
        <v>2.0510000000000002</v>
      </c>
      <c r="Z108" s="12">
        <f>X108%*Y108</f>
        <v>6.1530000000000001E-2</v>
      </c>
    </row>
    <row r="109" spans="17:26">
      <c r="R109" t="s">
        <v>669</v>
      </c>
      <c r="V109" s="8" t="s">
        <v>347</v>
      </c>
      <c r="W109" s="9">
        <v>1</v>
      </c>
      <c r="X109" s="10">
        <f>W109*8/$V$102</f>
        <v>0.1</v>
      </c>
      <c r="Y109">
        <v>100</v>
      </c>
      <c r="Z109" s="12">
        <f>X109*Y109</f>
        <v>10</v>
      </c>
    </row>
    <row r="110" spans="17:26">
      <c r="Q110" s="14"/>
      <c r="R110" s="14"/>
      <c r="S110" s="14"/>
      <c r="T110" s="14"/>
      <c r="U110" s="14"/>
      <c r="V110" s="14"/>
      <c r="W110" s="14"/>
      <c r="X110" s="14"/>
      <c r="Y110" s="15"/>
      <c r="Z110" s="16">
        <f>SUM(Z108:Z109)</f>
        <v>10.061529999999999</v>
      </c>
    </row>
    <row r="112" spans="17:26">
      <c r="Q112" s="2" t="s">
        <v>286</v>
      </c>
      <c r="R112" s="2"/>
      <c r="S112" s="2" t="s">
        <v>479</v>
      </c>
      <c r="T112" s="2"/>
    </row>
    <row r="113" spans="17:26">
      <c r="Q113" s="2" t="s">
        <v>287</v>
      </c>
      <c r="R113" s="2" t="s">
        <v>425</v>
      </c>
      <c r="S113" s="4" t="s">
        <v>289</v>
      </c>
      <c r="T113" s="5">
        <v>187.5</v>
      </c>
      <c r="U113" s="4" t="s">
        <v>290</v>
      </c>
      <c r="V113" s="5">
        <f>T113</f>
        <v>187.5</v>
      </c>
      <c r="W113" s="2" t="s">
        <v>291</v>
      </c>
      <c r="Y113" s="4" t="s">
        <v>212</v>
      </c>
      <c r="Z113" s="6">
        <f>Z118+Z123</f>
        <v>22.910007466666666</v>
      </c>
    </row>
    <row r="114" spans="17:26">
      <c r="Q114" s="2" t="s">
        <v>292</v>
      </c>
      <c r="R114" s="2" t="s">
        <v>293</v>
      </c>
      <c r="V114" s="4" t="s">
        <v>127</v>
      </c>
      <c r="W114" s="4" t="s">
        <v>294</v>
      </c>
      <c r="X114" s="4" t="s">
        <v>295</v>
      </c>
      <c r="Y114" s="4" t="s">
        <v>296</v>
      </c>
      <c r="Z114" s="4" t="s">
        <v>297</v>
      </c>
    </row>
    <row r="115" spans="17:26">
      <c r="R115" s="7" t="s">
        <v>298</v>
      </c>
    </row>
    <row r="116" spans="17:26">
      <c r="R116" t="s">
        <v>301</v>
      </c>
      <c r="V116" s="8" t="s">
        <v>300</v>
      </c>
      <c r="W116" s="9">
        <v>1</v>
      </c>
      <c r="X116" s="10">
        <f>W116*8/$V$113</f>
        <v>4.2666666666666665E-2</v>
      </c>
      <c r="Y116">
        <v>23.6</v>
      </c>
      <c r="Z116" s="12">
        <f>X116*Y116</f>
        <v>1.0069333333333335</v>
      </c>
    </row>
    <row r="117" spans="17:26">
      <c r="R117" t="s">
        <v>302</v>
      </c>
      <c r="V117" s="8" t="s">
        <v>300</v>
      </c>
      <c r="W117" s="9">
        <v>1</v>
      </c>
      <c r="X117" s="10">
        <f>W117*8/$V$113</f>
        <v>4.2666666666666665E-2</v>
      </c>
      <c r="Y117">
        <v>20.51</v>
      </c>
      <c r="Z117" s="12">
        <f>X117*Y117</f>
        <v>0.87509333333333339</v>
      </c>
    </row>
    <row r="118" spans="17:26">
      <c r="V118" s="8"/>
      <c r="W118" s="9"/>
      <c r="X118" s="10"/>
      <c r="Z118" s="6">
        <f>SUM(Z116:Z117)</f>
        <v>1.882026666666667</v>
      </c>
    </row>
    <row r="119" spans="17:26">
      <c r="R119" s="7" t="s">
        <v>318</v>
      </c>
    </row>
    <row r="120" spans="17:26">
      <c r="R120" t="s">
        <v>319</v>
      </c>
      <c r="V120" s="8" t="s">
        <v>320</v>
      </c>
      <c r="X120" s="10">
        <v>3</v>
      </c>
      <c r="Y120" s="12">
        <f>Z118</f>
        <v>1.882026666666667</v>
      </c>
      <c r="Z120" s="12">
        <f>X120%*Y120</f>
        <v>5.6460800000000005E-2</v>
      </c>
    </row>
    <row r="121" spans="17:26">
      <c r="R121" t="s">
        <v>670</v>
      </c>
      <c r="V121" s="8" t="s">
        <v>347</v>
      </c>
      <c r="W121" s="9">
        <v>1</v>
      </c>
      <c r="X121" s="10">
        <f>W121*8/$V$113</f>
        <v>4.2666666666666665E-2</v>
      </c>
      <c r="Y121" s="50">
        <v>118.64</v>
      </c>
      <c r="Z121" s="12">
        <f>X121*Y121</f>
        <v>5.0619733333333334</v>
      </c>
    </row>
    <row r="122" spans="17:26">
      <c r="R122" t="s">
        <v>671</v>
      </c>
      <c r="V122" s="8" t="s">
        <v>347</v>
      </c>
      <c r="W122" s="9">
        <v>2</v>
      </c>
      <c r="X122" s="10">
        <f>W122*8/$V$113</f>
        <v>8.533333333333333E-2</v>
      </c>
      <c r="Y122" s="50">
        <v>186.44</v>
      </c>
      <c r="Z122" s="12">
        <f>X122*Y122</f>
        <v>15.909546666666666</v>
      </c>
    </row>
    <row r="123" spans="17:26">
      <c r="Q123" s="14"/>
      <c r="R123" s="14"/>
      <c r="S123" s="14"/>
      <c r="T123" s="14"/>
      <c r="U123" s="14"/>
      <c r="V123" s="14"/>
      <c r="W123" s="14"/>
      <c r="X123" s="14"/>
      <c r="Y123" s="15"/>
      <c r="Z123" s="16">
        <f>SUM(Z120:Z122)</f>
        <v>21.027980799999998</v>
      </c>
    </row>
    <row r="125" spans="17:26">
      <c r="Q125" s="31" t="s">
        <v>286</v>
      </c>
      <c r="R125" s="31"/>
      <c r="S125" s="31" t="s">
        <v>492</v>
      </c>
      <c r="T125" s="31"/>
    </row>
    <row r="126" spans="17:26">
      <c r="Q126" s="31" t="s">
        <v>287</v>
      </c>
      <c r="R126" s="31" t="s">
        <v>288</v>
      </c>
      <c r="S126" s="32" t="s">
        <v>289</v>
      </c>
      <c r="T126" s="33">
        <v>50</v>
      </c>
      <c r="U126" s="32" t="s">
        <v>290</v>
      </c>
      <c r="V126" s="33">
        <f>T126</f>
        <v>50</v>
      </c>
      <c r="W126" s="31" t="s">
        <v>291</v>
      </c>
      <c r="Y126" s="32" t="s">
        <v>142</v>
      </c>
      <c r="Z126" s="34">
        <f>Z134+Z141+Z145</f>
        <v>238.34357440000002</v>
      </c>
    </row>
    <row r="127" spans="17:26">
      <c r="Q127" s="31" t="s">
        <v>292</v>
      </c>
      <c r="R127" s="31" t="s">
        <v>293</v>
      </c>
      <c r="V127" s="32" t="s">
        <v>127</v>
      </c>
      <c r="W127" s="32" t="s">
        <v>294</v>
      </c>
      <c r="X127" s="32" t="s">
        <v>295</v>
      </c>
      <c r="Y127" s="32" t="s">
        <v>296</v>
      </c>
      <c r="Z127" s="32" t="s">
        <v>297</v>
      </c>
    </row>
    <row r="128" spans="17:26">
      <c r="R128" s="35" t="s">
        <v>298</v>
      </c>
    </row>
    <row r="129" spans="18:26">
      <c r="R129" t="s">
        <v>659</v>
      </c>
      <c r="V129" s="8" t="s">
        <v>300</v>
      </c>
      <c r="W129" s="9">
        <v>0.1</v>
      </c>
      <c r="X129" s="10">
        <f>W129*8/$T$126</f>
        <v>1.6E-2</v>
      </c>
      <c r="Y129">
        <v>34.729999999999997</v>
      </c>
      <c r="Z129" s="12">
        <f>X129*Y129</f>
        <v>0.55567999999999995</v>
      </c>
    </row>
    <row r="130" spans="18:26">
      <c r="R130" t="s">
        <v>299</v>
      </c>
      <c r="V130" s="8" t="s">
        <v>300</v>
      </c>
      <c r="W130" s="9">
        <v>1</v>
      </c>
      <c r="X130" s="10">
        <f t="shared" ref="X130:X133" si="4">W130*8/$T$126</f>
        <v>0.16</v>
      </c>
      <c r="Y130" s="12">
        <v>28.94</v>
      </c>
      <c r="Z130" s="12">
        <f>X130*Y130</f>
        <v>4.6304000000000007</v>
      </c>
    </row>
    <row r="131" spans="18:26">
      <c r="R131" t="s">
        <v>301</v>
      </c>
      <c r="V131" s="8" t="s">
        <v>300</v>
      </c>
      <c r="W131" s="9">
        <v>2</v>
      </c>
      <c r="X131" s="10">
        <f t="shared" si="4"/>
        <v>0.32</v>
      </c>
      <c r="Y131" s="12">
        <v>23.6</v>
      </c>
      <c r="Z131" s="12">
        <f>X131*Y131</f>
        <v>7.5520000000000005</v>
      </c>
    </row>
    <row r="132" spans="18:26">
      <c r="R132" t="s">
        <v>302</v>
      </c>
      <c r="V132" s="8" t="s">
        <v>300</v>
      </c>
      <c r="W132" s="9">
        <v>5</v>
      </c>
      <c r="X132" s="10">
        <f t="shared" si="4"/>
        <v>0.8</v>
      </c>
      <c r="Y132" s="12">
        <v>21.36</v>
      </c>
      <c r="Z132" s="12">
        <f>X132*Y132</f>
        <v>17.088000000000001</v>
      </c>
    </row>
    <row r="133" spans="18:26">
      <c r="R133" t="s">
        <v>661</v>
      </c>
      <c r="V133" s="8" t="s">
        <v>300</v>
      </c>
      <c r="W133" s="9">
        <v>1</v>
      </c>
      <c r="X133" s="10">
        <f t="shared" si="4"/>
        <v>0.16</v>
      </c>
      <c r="Y133">
        <v>29.94</v>
      </c>
      <c r="Z133" s="12">
        <f>X133*Y133</f>
        <v>4.7904</v>
      </c>
    </row>
    <row r="134" spans="18:26">
      <c r="V134" s="8"/>
      <c r="W134" s="9"/>
      <c r="X134" s="10"/>
      <c r="Z134" s="34">
        <f>SUM(Z129:Z133)</f>
        <v>34.616480000000003</v>
      </c>
    </row>
    <row r="135" spans="18:26">
      <c r="R135" s="35" t="s">
        <v>662</v>
      </c>
      <c r="V135" s="8"/>
      <c r="W135" s="9"/>
      <c r="X135" s="10"/>
      <c r="Z135" s="12"/>
    </row>
    <row r="136" spans="18:26">
      <c r="R136" t="s">
        <v>315</v>
      </c>
      <c r="V136" s="8" t="s">
        <v>316</v>
      </c>
      <c r="X136" s="10">
        <v>3.8</v>
      </c>
      <c r="Y136" s="12">
        <v>24.52</v>
      </c>
      <c r="Z136" s="12">
        <f>X136*Y136</f>
        <v>93.175999999999988</v>
      </c>
    </row>
    <row r="137" spans="18:26">
      <c r="R137" t="s">
        <v>664</v>
      </c>
      <c r="V137" s="8" t="s">
        <v>212</v>
      </c>
      <c r="X137" s="10">
        <v>0.08</v>
      </c>
      <c r="Y137">
        <v>6.14</v>
      </c>
      <c r="Z137" s="12">
        <f>X137*Y137</f>
        <v>0.49119999999999997</v>
      </c>
    </row>
    <row r="138" spans="18:26">
      <c r="R138" t="s">
        <v>673</v>
      </c>
      <c r="V138" s="8" t="s">
        <v>447</v>
      </c>
      <c r="X138" s="10">
        <v>0.5</v>
      </c>
      <c r="Y138">
        <v>13.93</v>
      </c>
      <c r="Z138" s="12">
        <f>X138*Y138</f>
        <v>6.9649999999999999</v>
      </c>
    </row>
    <row r="139" spans="18:26">
      <c r="R139" t="s">
        <v>321</v>
      </c>
      <c r="V139" s="8" t="s">
        <v>212</v>
      </c>
      <c r="X139" s="10">
        <v>0.93</v>
      </c>
      <c r="Y139" s="17">
        <v>70.92</v>
      </c>
      <c r="Z139" s="12">
        <f>X139*Y139</f>
        <v>65.955600000000004</v>
      </c>
    </row>
    <row r="140" spans="18:26">
      <c r="R140" t="s">
        <v>674</v>
      </c>
      <c r="V140" s="8" t="s">
        <v>212</v>
      </c>
      <c r="X140" s="10">
        <v>0.4</v>
      </c>
      <c r="Y140" s="17">
        <v>80</v>
      </c>
      <c r="Z140" s="12">
        <f>X140*Y140</f>
        <v>32</v>
      </c>
    </row>
    <row r="141" spans="18:26">
      <c r="V141" s="8"/>
      <c r="X141" s="10"/>
      <c r="Y141" s="12"/>
      <c r="Z141" s="34">
        <f>SUM(Z136:Z140)</f>
        <v>198.58780000000002</v>
      </c>
    </row>
    <row r="142" spans="18:26">
      <c r="R142" s="35" t="s">
        <v>318</v>
      </c>
    </row>
    <row r="143" spans="18:26">
      <c r="R143" t="s">
        <v>319</v>
      </c>
      <c r="V143" s="8" t="s">
        <v>320</v>
      </c>
      <c r="X143" s="10">
        <v>3</v>
      </c>
      <c r="Y143" s="12">
        <f>Z134</f>
        <v>34.616480000000003</v>
      </c>
      <c r="Z143" s="12">
        <f>X143%*Y143</f>
        <v>1.0384944</v>
      </c>
    </row>
    <row r="144" spans="18:26">
      <c r="R144" t="s">
        <v>675</v>
      </c>
      <c r="V144" s="8" t="s">
        <v>347</v>
      </c>
      <c r="W144" s="9">
        <v>1</v>
      </c>
      <c r="X144" s="10">
        <f t="shared" ref="X144" si="5">W144*8/$T$126</f>
        <v>0.16</v>
      </c>
      <c r="Y144" s="12">
        <v>25.63</v>
      </c>
      <c r="Z144" s="12">
        <f>X144*Y144</f>
        <v>4.1007999999999996</v>
      </c>
    </row>
    <row r="145" spans="17:26">
      <c r="Q145" s="14"/>
      <c r="R145" s="14"/>
      <c r="S145" s="14"/>
      <c r="T145" s="14"/>
      <c r="U145" s="14"/>
      <c r="V145" s="14"/>
      <c r="W145" s="14"/>
      <c r="X145" s="14"/>
      <c r="Y145" s="14"/>
      <c r="Z145" s="36">
        <f>SUM(Z143:Z144)</f>
        <v>5.1392943999999998</v>
      </c>
    </row>
    <row r="151" spans="17:26">
      <c r="Q151" s="31" t="s">
        <v>286</v>
      </c>
      <c r="R151" s="31"/>
      <c r="S151" s="31" t="s">
        <v>676</v>
      </c>
      <c r="T151" s="31"/>
    </row>
    <row r="152" spans="17:26">
      <c r="Q152" s="31" t="s">
        <v>287</v>
      </c>
      <c r="R152" s="31" t="s">
        <v>288</v>
      </c>
      <c r="S152" s="32" t="s">
        <v>289</v>
      </c>
      <c r="T152" s="33">
        <v>110</v>
      </c>
      <c r="U152" s="32" t="s">
        <v>290</v>
      </c>
      <c r="V152" s="33">
        <f>T152</f>
        <v>110</v>
      </c>
      <c r="W152" s="31" t="s">
        <v>291</v>
      </c>
      <c r="Y152" s="32" t="s">
        <v>142</v>
      </c>
      <c r="Z152" s="34">
        <f>Z158+Z164+Z168</f>
        <v>39.620881818181815</v>
      </c>
    </row>
    <row r="153" spans="17:26">
      <c r="Q153" s="31" t="s">
        <v>292</v>
      </c>
      <c r="R153" s="31" t="s">
        <v>293</v>
      </c>
      <c r="V153" s="32" t="s">
        <v>127</v>
      </c>
      <c r="W153" s="32" t="s">
        <v>294</v>
      </c>
      <c r="X153" s="32" t="s">
        <v>295</v>
      </c>
      <c r="Y153" s="32" t="s">
        <v>296</v>
      </c>
      <c r="Z153" s="32" t="s">
        <v>297</v>
      </c>
    </row>
    <row r="154" spans="17:26">
      <c r="R154" s="35" t="s">
        <v>298</v>
      </c>
    </row>
    <row r="155" spans="17:26">
      <c r="R155" t="s">
        <v>299</v>
      </c>
      <c r="V155" s="8" t="s">
        <v>300</v>
      </c>
      <c r="W155" s="9">
        <v>2</v>
      </c>
      <c r="X155" s="10">
        <f>W155*8/$T$152</f>
        <v>0.14545454545454545</v>
      </c>
      <c r="Y155" s="12">
        <v>28.94</v>
      </c>
      <c r="Z155" s="12">
        <f>X155*Y155</f>
        <v>4.2094545454545456</v>
      </c>
    </row>
    <row r="156" spans="17:26">
      <c r="R156" t="s">
        <v>301</v>
      </c>
      <c r="V156" s="8" t="s">
        <v>300</v>
      </c>
      <c r="W156" s="9">
        <v>1</v>
      </c>
      <c r="X156" s="10">
        <f>W156*8/$T$152</f>
        <v>7.2727272727272724E-2</v>
      </c>
      <c r="Y156" s="12">
        <v>23.6</v>
      </c>
      <c r="Z156" s="12">
        <f>X156*Y156</f>
        <v>1.7163636363636363</v>
      </c>
    </row>
    <row r="157" spans="17:26">
      <c r="R157" t="s">
        <v>302</v>
      </c>
      <c r="V157" s="8" t="s">
        <v>300</v>
      </c>
      <c r="W157" s="9">
        <v>6</v>
      </c>
      <c r="X157" s="10">
        <f>W157*8/$T$152</f>
        <v>0.43636363636363634</v>
      </c>
      <c r="Y157" s="12">
        <v>21.36</v>
      </c>
      <c r="Z157" s="12">
        <f>X157*Y157</f>
        <v>9.3207272727272716</v>
      </c>
    </row>
    <row r="158" spans="17:26">
      <c r="V158" s="8"/>
      <c r="W158" s="9"/>
      <c r="X158" s="10"/>
      <c r="Z158" s="34">
        <f>SUM(Z155:Z157)</f>
        <v>15.246545454545453</v>
      </c>
    </row>
    <row r="159" spans="17:26">
      <c r="R159" s="35" t="s">
        <v>662</v>
      </c>
      <c r="V159" s="8"/>
      <c r="W159" s="9"/>
      <c r="X159" s="10"/>
      <c r="Z159" s="12"/>
    </row>
    <row r="160" spans="17:26">
      <c r="R160" t="s">
        <v>315</v>
      </c>
      <c r="V160" s="8" t="s">
        <v>316</v>
      </c>
      <c r="X160" s="10">
        <v>0.42</v>
      </c>
      <c r="Y160" s="12">
        <v>24.52</v>
      </c>
      <c r="Z160" s="12">
        <f>X160*Y160</f>
        <v>10.298399999999999</v>
      </c>
    </row>
    <row r="161" spans="17:26">
      <c r="R161" t="s">
        <v>664</v>
      </c>
      <c r="V161" s="8" t="s">
        <v>212</v>
      </c>
      <c r="X161" s="10">
        <v>2.5000000000000001E-2</v>
      </c>
      <c r="Y161">
        <v>6.14</v>
      </c>
      <c r="Z161" s="12">
        <f>X161*Y161</f>
        <v>0.1535</v>
      </c>
    </row>
    <row r="162" spans="17:26">
      <c r="R162" t="s">
        <v>321</v>
      </c>
      <c r="V162" s="8" t="s">
        <v>212</v>
      </c>
      <c r="X162" s="10">
        <v>0.16200000000000001</v>
      </c>
      <c r="Y162" s="17">
        <v>70.92</v>
      </c>
      <c r="Z162" s="12">
        <f>X162*Y162</f>
        <v>11.489040000000001</v>
      </c>
    </row>
    <row r="163" spans="17:26">
      <c r="R163" t="s">
        <v>677</v>
      </c>
      <c r="V163" s="8" t="s">
        <v>314</v>
      </c>
      <c r="X163" s="10">
        <v>0.18</v>
      </c>
      <c r="Y163" s="12">
        <v>5.8</v>
      </c>
      <c r="Z163" s="12">
        <f>X163*Y163</f>
        <v>1.044</v>
      </c>
    </row>
    <row r="164" spans="17:26">
      <c r="V164" s="8"/>
      <c r="X164" s="10"/>
      <c r="Y164" s="12"/>
      <c r="Z164" s="34">
        <f>SUM(Z160:Z163)</f>
        <v>22.984939999999998</v>
      </c>
    </row>
    <row r="165" spans="17:26">
      <c r="R165" s="35" t="s">
        <v>318</v>
      </c>
    </row>
    <row r="166" spans="17:26">
      <c r="R166" t="s">
        <v>319</v>
      </c>
      <c r="V166" s="8" t="s">
        <v>320</v>
      </c>
      <c r="X166" s="10">
        <v>3</v>
      </c>
      <c r="Y166" s="12">
        <f>Z158</f>
        <v>15.246545454545453</v>
      </c>
      <c r="Z166" s="12">
        <f>X166%*Y166</f>
        <v>0.4573963636363636</v>
      </c>
    </row>
    <row r="167" spans="17:26">
      <c r="R167" t="s">
        <v>675</v>
      </c>
      <c r="V167" s="8" t="s">
        <v>347</v>
      </c>
      <c r="W167" s="9">
        <v>0.5</v>
      </c>
      <c r="X167" s="10">
        <f>W167*8/$T$152</f>
        <v>3.6363636363636362E-2</v>
      </c>
      <c r="Y167" s="12">
        <v>25.63</v>
      </c>
      <c r="Z167" s="12">
        <f>X167*Y167</f>
        <v>0.93199999999999994</v>
      </c>
    </row>
    <row r="168" spans="17:26">
      <c r="Q168" s="14"/>
      <c r="R168" s="14"/>
      <c r="S168" s="14"/>
      <c r="T168" s="14"/>
      <c r="U168" s="14"/>
      <c r="V168" s="14"/>
      <c r="W168" s="14"/>
      <c r="X168" s="14"/>
      <c r="Y168" s="14"/>
      <c r="Z168" s="36">
        <f>SUM(Z166:Z167)</f>
        <v>1.3893963636363635</v>
      </c>
    </row>
    <row r="170" spans="17:26">
      <c r="Q170" s="31" t="s">
        <v>286</v>
      </c>
      <c r="R170" s="31"/>
      <c r="S170" s="31" t="s">
        <v>678</v>
      </c>
      <c r="T170" s="31"/>
    </row>
    <row r="171" spans="17:26">
      <c r="Q171" s="31" t="s">
        <v>287</v>
      </c>
      <c r="R171" s="31" t="s">
        <v>288</v>
      </c>
      <c r="S171" s="32" t="s">
        <v>289</v>
      </c>
      <c r="T171" s="33">
        <v>120</v>
      </c>
      <c r="U171" s="32" t="s">
        <v>290</v>
      </c>
      <c r="V171" s="33">
        <f>T171</f>
        <v>120</v>
      </c>
      <c r="W171" s="31" t="s">
        <v>291</v>
      </c>
      <c r="Y171" s="32" t="s">
        <v>142</v>
      </c>
      <c r="Z171" s="34">
        <f>Z177+Z183+Z187</f>
        <v>27.126394000000001</v>
      </c>
    </row>
    <row r="172" spans="17:26">
      <c r="Q172" s="31" t="s">
        <v>292</v>
      </c>
      <c r="R172" s="31" t="s">
        <v>293</v>
      </c>
      <c r="V172" s="32" t="s">
        <v>127</v>
      </c>
      <c r="W172" s="32" t="s">
        <v>294</v>
      </c>
      <c r="X172" s="32" t="s">
        <v>295</v>
      </c>
      <c r="Y172" s="32" t="s">
        <v>296</v>
      </c>
      <c r="Z172" s="32" t="s">
        <v>297</v>
      </c>
    </row>
    <row r="173" spans="17:26">
      <c r="R173" s="35" t="s">
        <v>298</v>
      </c>
    </row>
    <row r="174" spans="17:26">
      <c r="R174" t="s">
        <v>299</v>
      </c>
      <c r="V174" s="8" t="s">
        <v>300</v>
      </c>
      <c r="W174" s="9">
        <v>2</v>
      </c>
      <c r="X174" s="10">
        <f>W174*8/$T$171</f>
        <v>0.13333333333333333</v>
      </c>
      <c r="Y174" s="12">
        <v>28.94</v>
      </c>
      <c r="Z174" s="12">
        <f>X174*Y174</f>
        <v>3.8586666666666667</v>
      </c>
    </row>
    <row r="175" spans="17:26">
      <c r="R175" t="s">
        <v>301</v>
      </c>
      <c r="V175" s="8" t="s">
        <v>300</v>
      </c>
      <c r="W175" s="9">
        <v>2</v>
      </c>
      <c r="X175" s="10">
        <f>W175*8/$T$171</f>
        <v>0.13333333333333333</v>
      </c>
      <c r="Y175" s="12">
        <v>23.6</v>
      </c>
      <c r="Z175" s="12">
        <f>X175*Y175</f>
        <v>3.1466666666666669</v>
      </c>
    </row>
    <row r="176" spans="17:26">
      <c r="R176" t="s">
        <v>302</v>
      </c>
      <c r="V176" s="8" t="s">
        <v>300</v>
      </c>
      <c r="W176" s="9">
        <v>6</v>
      </c>
      <c r="X176" s="10">
        <f>W176*8/$T$171</f>
        <v>0.4</v>
      </c>
      <c r="Y176" s="12">
        <v>21.36</v>
      </c>
      <c r="Z176" s="12">
        <f>X176*Y176</f>
        <v>8.5440000000000005</v>
      </c>
    </row>
    <row r="177" spans="17:26">
      <c r="V177" s="8"/>
      <c r="W177" s="9"/>
      <c r="X177" s="10"/>
      <c r="Z177" s="34">
        <f>SUM(Z174:Z176)</f>
        <v>15.549333333333333</v>
      </c>
    </row>
    <row r="178" spans="17:26">
      <c r="R178" s="35" t="s">
        <v>662</v>
      </c>
      <c r="V178" s="8"/>
      <c r="W178" s="9"/>
      <c r="X178" s="10"/>
      <c r="Z178" s="12"/>
    </row>
    <row r="179" spans="17:26">
      <c r="R179" t="s">
        <v>315</v>
      </c>
      <c r="V179" s="8" t="s">
        <v>316</v>
      </c>
      <c r="X179" s="10">
        <v>0.19</v>
      </c>
      <c r="Y179" s="12">
        <v>24.52</v>
      </c>
      <c r="Z179" s="12">
        <f>X179*Y179</f>
        <v>4.6588000000000003</v>
      </c>
    </row>
    <row r="180" spans="17:26">
      <c r="R180" t="s">
        <v>664</v>
      </c>
      <c r="V180" s="8" t="s">
        <v>212</v>
      </c>
      <c r="X180" s="10">
        <v>8.0999999999999996E-3</v>
      </c>
      <c r="Y180">
        <v>6.14</v>
      </c>
      <c r="Z180" s="12">
        <f>X180*Y180</f>
        <v>4.9733999999999993E-2</v>
      </c>
    </row>
    <row r="181" spans="17:26">
      <c r="R181" t="s">
        <v>673</v>
      </c>
      <c r="V181" s="8" t="s">
        <v>447</v>
      </c>
      <c r="X181" s="10">
        <v>6.0000000000000001E-3</v>
      </c>
      <c r="Y181">
        <v>13.93</v>
      </c>
      <c r="Z181" s="12">
        <f>X181*Y181</f>
        <v>8.3580000000000002E-2</v>
      </c>
    </row>
    <row r="182" spans="17:26">
      <c r="R182" t="s">
        <v>321</v>
      </c>
      <c r="V182" s="8" t="s">
        <v>212</v>
      </c>
      <c r="X182" s="10">
        <v>6.5000000000000002E-2</v>
      </c>
      <c r="Y182" s="17">
        <v>70.92</v>
      </c>
      <c r="Z182" s="12">
        <f>X182*Y182</f>
        <v>4.6097999999999999</v>
      </c>
    </row>
    <row r="183" spans="17:26">
      <c r="V183" s="8"/>
      <c r="X183" s="10"/>
      <c r="Y183" s="12"/>
      <c r="Z183" s="34">
        <f>SUM(Z179:Z182)</f>
        <v>9.4019140000000014</v>
      </c>
    </row>
    <row r="184" spans="17:26">
      <c r="R184" s="35" t="s">
        <v>318</v>
      </c>
    </row>
    <row r="185" spans="17:26">
      <c r="R185" t="s">
        <v>319</v>
      </c>
      <c r="V185" s="8" t="s">
        <v>320</v>
      </c>
      <c r="X185" s="10">
        <v>3</v>
      </c>
      <c r="Y185" s="12">
        <f>Z177</f>
        <v>15.549333333333333</v>
      </c>
      <c r="Z185" s="12">
        <f>X185%*Y185</f>
        <v>0.46648000000000001</v>
      </c>
    </row>
    <row r="186" spans="17:26">
      <c r="R186" t="s">
        <v>675</v>
      </c>
      <c r="V186" s="8" t="s">
        <v>347</v>
      </c>
      <c r="W186" s="9">
        <v>1</v>
      </c>
      <c r="X186" s="10">
        <f>W186*8/$T$171</f>
        <v>6.6666666666666666E-2</v>
      </c>
      <c r="Y186" s="12">
        <v>25.63</v>
      </c>
      <c r="Z186" s="12">
        <f>X186*Y186</f>
        <v>1.7086666666666666</v>
      </c>
    </row>
    <row r="187" spans="17:26">
      <c r="Q187" s="14"/>
      <c r="R187" s="14"/>
      <c r="S187" s="14"/>
      <c r="T187" s="14"/>
      <c r="U187" s="14"/>
      <c r="V187" s="14"/>
      <c r="W187" s="14"/>
      <c r="X187" s="14"/>
      <c r="Y187" s="14"/>
      <c r="Z187" s="36">
        <f>SUM(Z185:Z186)</f>
        <v>2.1751466666666666</v>
      </c>
    </row>
    <row r="189" spans="17:26">
      <c r="Q189" s="31" t="s">
        <v>286</v>
      </c>
      <c r="R189" s="31"/>
      <c r="S189" s="31" t="s">
        <v>505</v>
      </c>
      <c r="T189" s="31"/>
    </row>
    <row r="190" spans="17:26">
      <c r="Q190" s="31" t="s">
        <v>287</v>
      </c>
      <c r="R190" s="31" t="s">
        <v>425</v>
      </c>
      <c r="S190" s="32" t="s">
        <v>289</v>
      </c>
      <c r="T190" s="33">
        <v>25</v>
      </c>
      <c r="U190" s="32" t="s">
        <v>290</v>
      </c>
      <c r="V190" s="33">
        <f>T190</f>
        <v>25</v>
      </c>
      <c r="W190" s="31" t="s">
        <v>291</v>
      </c>
      <c r="Y190" s="32" t="s">
        <v>212</v>
      </c>
      <c r="Z190" s="34">
        <f>Z196+Z204+Z209</f>
        <v>426.39754399999998</v>
      </c>
    </row>
    <row r="191" spans="17:26">
      <c r="Q191" s="31" t="s">
        <v>292</v>
      </c>
      <c r="R191" s="31" t="s">
        <v>293</v>
      </c>
      <c r="V191" s="32" t="s">
        <v>127</v>
      </c>
      <c r="W191" s="32" t="s">
        <v>294</v>
      </c>
      <c r="X191" s="32" t="s">
        <v>295</v>
      </c>
      <c r="Y191" s="32" t="s">
        <v>296</v>
      </c>
      <c r="Z191" s="32" t="s">
        <v>297</v>
      </c>
    </row>
    <row r="192" spans="17:26">
      <c r="R192" s="35" t="s">
        <v>298</v>
      </c>
    </row>
    <row r="193" spans="18:26">
      <c r="R193" t="s">
        <v>299</v>
      </c>
      <c r="V193" s="8" t="s">
        <v>300</v>
      </c>
      <c r="W193" s="9">
        <v>2</v>
      </c>
      <c r="X193" s="10">
        <f>W193*8/$T$190</f>
        <v>0.64</v>
      </c>
      <c r="Y193" s="12">
        <v>28.94</v>
      </c>
      <c r="Z193" s="12">
        <f>X193*Y193</f>
        <v>18.521600000000003</v>
      </c>
    </row>
    <row r="194" spans="18:26">
      <c r="R194" t="s">
        <v>301</v>
      </c>
      <c r="V194" s="8" t="s">
        <v>300</v>
      </c>
      <c r="W194" s="9">
        <v>2</v>
      </c>
      <c r="X194" s="10">
        <f>W194*8/$T$190</f>
        <v>0.64</v>
      </c>
      <c r="Y194" s="12">
        <v>23.6</v>
      </c>
      <c r="Z194" s="12">
        <f>X194*Y194</f>
        <v>15.104000000000001</v>
      </c>
    </row>
    <row r="195" spans="18:26">
      <c r="R195" t="s">
        <v>302</v>
      </c>
      <c r="V195" s="8" t="s">
        <v>300</v>
      </c>
      <c r="W195" s="9">
        <v>6</v>
      </c>
      <c r="X195" s="10">
        <f>W195*8/$T$190</f>
        <v>1.92</v>
      </c>
      <c r="Y195" s="12">
        <v>21.36</v>
      </c>
      <c r="Z195" s="12">
        <f>X195*Y195</f>
        <v>41.011199999999995</v>
      </c>
    </row>
    <row r="196" spans="18:26">
      <c r="V196" s="8"/>
      <c r="W196" s="9"/>
      <c r="X196" s="10"/>
      <c r="Z196" s="34">
        <f>SUM(Z193:Z195)</f>
        <v>74.636799999999994</v>
      </c>
    </row>
    <row r="197" spans="18:26">
      <c r="R197" s="35" t="s">
        <v>662</v>
      </c>
      <c r="V197" s="8"/>
      <c r="W197" s="9"/>
      <c r="X197" s="10"/>
      <c r="Z197" s="12"/>
    </row>
    <row r="198" spans="18:26">
      <c r="R198" t="s">
        <v>680</v>
      </c>
      <c r="V198" s="8" t="s">
        <v>212</v>
      </c>
      <c r="X198" s="10">
        <v>0.53</v>
      </c>
      <c r="Y198" s="12">
        <v>55.08</v>
      </c>
      <c r="Z198" s="12">
        <f>X198*Y198</f>
        <v>29.192399999999999</v>
      </c>
    </row>
    <row r="199" spans="18:26">
      <c r="R199" t="s">
        <v>681</v>
      </c>
      <c r="V199" s="8" t="s">
        <v>212</v>
      </c>
      <c r="X199" s="10">
        <v>0.52</v>
      </c>
      <c r="Y199" s="12">
        <v>47</v>
      </c>
      <c r="Z199" s="12">
        <f>X199*Y199</f>
        <v>24.44</v>
      </c>
    </row>
    <row r="200" spans="18:26">
      <c r="R200" t="s">
        <v>315</v>
      </c>
      <c r="V200" s="8" t="s">
        <v>316</v>
      </c>
      <c r="X200" s="10">
        <v>9.73</v>
      </c>
      <c r="Y200" s="12">
        <v>24.52</v>
      </c>
      <c r="Z200" s="12">
        <f>X200*Y200</f>
        <v>238.5796</v>
      </c>
    </row>
    <row r="201" spans="18:26">
      <c r="R201" t="s">
        <v>664</v>
      </c>
      <c r="V201" s="8" t="s">
        <v>212</v>
      </c>
      <c r="X201" s="10">
        <v>0.186</v>
      </c>
      <c r="Y201">
        <v>6.14</v>
      </c>
      <c r="Z201" s="12">
        <f>X201*Y201</f>
        <v>1.1420399999999999</v>
      </c>
    </row>
    <row r="202" spans="18:26">
      <c r="R202" t="s">
        <v>673</v>
      </c>
      <c r="V202" s="8" t="s">
        <v>447</v>
      </c>
      <c r="X202" s="10">
        <v>0.36</v>
      </c>
      <c r="Y202">
        <v>13.93</v>
      </c>
      <c r="Z202" s="12">
        <f>X202*Y202</f>
        <v>5.0148000000000001</v>
      </c>
    </row>
    <row r="203" spans="18:26">
      <c r="R203" t="s">
        <v>682</v>
      </c>
      <c r="V203" s="8" t="s">
        <v>447</v>
      </c>
      <c r="X203" s="10">
        <v>1.5</v>
      </c>
      <c r="Y203" s="17">
        <v>27.88</v>
      </c>
      <c r="Z203" s="12">
        <f>X203*Y203</f>
        <v>41.82</v>
      </c>
    </row>
    <row r="204" spans="18:26">
      <c r="V204" s="8"/>
      <c r="X204" s="10"/>
      <c r="Y204" s="12"/>
      <c r="Z204" s="34">
        <f>SUM(Z198:Z203)</f>
        <v>340.18883999999997</v>
      </c>
    </row>
    <row r="205" spans="18:26">
      <c r="R205" s="35" t="s">
        <v>318</v>
      </c>
    </row>
    <row r="206" spans="18:26">
      <c r="R206" t="s">
        <v>319</v>
      </c>
      <c r="V206" s="8" t="s">
        <v>320</v>
      </c>
      <c r="X206" s="10">
        <v>3</v>
      </c>
      <c r="Y206" s="12">
        <f>Z196</f>
        <v>74.636799999999994</v>
      </c>
      <c r="Z206" s="12">
        <f>X206%*Y206</f>
        <v>2.2391039999999998</v>
      </c>
    </row>
    <row r="207" spans="18:26">
      <c r="R207" t="s">
        <v>675</v>
      </c>
      <c r="V207" s="8" t="s">
        <v>347</v>
      </c>
      <c r="W207" s="9">
        <v>1</v>
      </c>
      <c r="X207" s="10">
        <f>W207*8/$T$190</f>
        <v>0.32</v>
      </c>
      <c r="Y207" s="12">
        <v>25.63</v>
      </c>
      <c r="Z207" s="12">
        <f>X207*Y207</f>
        <v>8.2015999999999991</v>
      </c>
    </row>
    <row r="208" spans="18:26">
      <c r="R208" t="s">
        <v>683</v>
      </c>
      <c r="V208" s="8" t="s">
        <v>347</v>
      </c>
      <c r="W208" s="9">
        <v>0.5</v>
      </c>
      <c r="X208" s="10">
        <f>W208*8/$T$190</f>
        <v>0.16</v>
      </c>
      <c r="Y208" s="12">
        <v>7.07</v>
      </c>
      <c r="Z208" s="12">
        <f>X208*Y208</f>
        <v>1.1312</v>
      </c>
    </row>
    <row r="209" spans="17:26">
      <c r="Q209" s="14"/>
      <c r="R209" s="14"/>
      <c r="S209" s="14"/>
      <c r="T209" s="14"/>
      <c r="U209" s="14"/>
      <c r="V209" s="14"/>
      <c r="W209" s="14"/>
      <c r="X209" s="14"/>
      <c r="Y209" s="14"/>
      <c r="Z209" s="36">
        <f>SUM(Z206:Z208)</f>
        <v>11.571903999999998</v>
      </c>
    </row>
    <row r="211" spans="17:26">
      <c r="Q211" s="31" t="s">
        <v>286</v>
      </c>
      <c r="R211" s="31"/>
      <c r="S211" s="31" t="s">
        <v>1461</v>
      </c>
      <c r="T211" s="31"/>
    </row>
    <row r="212" spans="17:26">
      <c r="Q212" s="31" t="s">
        <v>287</v>
      </c>
      <c r="R212" s="31" t="s">
        <v>288</v>
      </c>
      <c r="S212" s="32" t="s">
        <v>289</v>
      </c>
      <c r="T212" s="33">
        <v>8</v>
      </c>
      <c r="U212" s="32" t="s">
        <v>290</v>
      </c>
      <c r="V212" s="33">
        <f>T212</f>
        <v>8</v>
      </c>
      <c r="W212" s="31" t="s">
        <v>291</v>
      </c>
      <c r="Y212" s="32" t="s">
        <v>142</v>
      </c>
      <c r="Z212" s="34">
        <f>Z217+Z222+Z225</f>
        <v>75.114200000000011</v>
      </c>
    </row>
    <row r="213" spans="17:26">
      <c r="Q213" s="31" t="s">
        <v>292</v>
      </c>
      <c r="R213" s="31" t="s">
        <v>293</v>
      </c>
      <c r="V213" s="32" t="s">
        <v>127</v>
      </c>
      <c r="W213" s="32" t="s">
        <v>294</v>
      </c>
      <c r="X213" s="32" t="s">
        <v>295</v>
      </c>
      <c r="Y213" s="32" t="s">
        <v>296</v>
      </c>
      <c r="Z213" s="32" t="s">
        <v>297</v>
      </c>
    </row>
    <row r="214" spans="17:26">
      <c r="R214" s="35" t="s">
        <v>298</v>
      </c>
    </row>
    <row r="215" spans="17:26">
      <c r="R215" t="s">
        <v>299</v>
      </c>
      <c r="V215" s="8" t="s">
        <v>300</v>
      </c>
      <c r="W215" s="9">
        <v>1</v>
      </c>
      <c r="X215" s="10">
        <f>W215*8/$T$212</f>
        <v>1</v>
      </c>
      <c r="Y215" s="12">
        <v>28.94</v>
      </c>
      <c r="Z215" s="12">
        <f>X215*Y215</f>
        <v>28.94</v>
      </c>
    </row>
    <row r="216" spans="17:26">
      <c r="R216" t="s">
        <v>301</v>
      </c>
      <c r="V216" s="8" t="s">
        <v>300</v>
      </c>
      <c r="W216" s="9">
        <v>1</v>
      </c>
      <c r="X216" s="10">
        <f>W216*8/$T$212</f>
        <v>1</v>
      </c>
      <c r="Y216" s="12">
        <v>23.6</v>
      </c>
      <c r="Z216" s="12">
        <f>X216*Y216</f>
        <v>23.6</v>
      </c>
    </row>
    <row r="217" spans="17:26">
      <c r="V217" s="8"/>
      <c r="W217" s="9"/>
      <c r="X217" s="10"/>
      <c r="Z217" s="34">
        <f>SUM(Z215:Z216)</f>
        <v>52.540000000000006</v>
      </c>
    </row>
    <row r="218" spans="17:26">
      <c r="R218" s="35" t="s">
        <v>662</v>
      </c>
      <c r="V218" s="8"/>
      <c r="W218" s="9"/>
      <c r="X218" s="10"/>
      <c r="Z218" s="12"/>
    </row>
    <row r="219" spans="17:26">
      <c r="R219" t="s">
        <v>690</v>
      </c>
      <c r="V219" s="8" t="s">
        <v>305</v>
      </c>
      <c r="X219" s="10">
        <v>0.26</v>
      </c>
      <c r="Y219" s="12">
        <v>2.64</v>
      </c>
      <c r="Z219" s="12">
        <f>X219*Y219</f>
        <v>0.68640000000000001</v>
      </c>
    </row>
    <row r="220" spans="17:26">
      <c r="R220" t="s">
        <v>310</v>
      </c>
      <c r="V220" s="8" t="s">
        <v>305</v>
      </c>
      <c r="X220" s="10">
        <v>0.16</v>
      </c>
      <c r="Y220" s="12">
        <v>5.51</v>
      </c>
      <c r="Z220" s="12">
        <f>X220*Y220</f>
        <v>0.88159999999999994</v>
      </c>
    </row>
    <row r="221" spans="17:26">
      <c r="R221" t="s">
        <v>677</v>
      </c>
      <c r="V221" s="8" t="s">
        <v>314</v>
      </c>
      <c r="X221" s="10">
        <v>3.35</v>
      </c>
      <c r="Y221" s="12">
        <v>5.8</v>
      </c>
      <c r="Z221" s="12">
        <f>X221*Y221</f>
        <v>19.43</v>
      </c>
    </row>
    <row r="222" spans="17:26">
      <c r="V222" s="8"/>
      <c r="X222" s="10"/>
      <c r="Y222" s="12"/>
      <c r="Z222" s="34">
        <f>SUM(Z219:Z221)</f>
        <v>20.998000000000001</v>
      </c>
    </row>
    <row r="223" spans="17:26">
      <c r="R223" s="35" t="s">
        <v>318</v>
      </c>
    </row>
    <row r="224" spans="17:26">
      <c r="R224" t="s">
        <v>319</v>
      </c>
      <c r="V224" s="8" t="s">
        <v>320</v>
      </c>
      <c r="X224" s="10">
        <v>3</v>
      </c>
      <c r="Y224" s="12">
        <f>Z217</f>
        <v>52.540000000000006</v>
      </c>
      <c r="Z224" s="12">
        <f>X224%*Y224</f>
        <v>1.5762</v>
      </c>
    </row>
    <row r="225" spans="17:26">
      <c r="Q225" s="14"/>
      <c r="R225" s="14"/>
      <c r="S225" s="14"/>
      <c r="T225" s="14"/>
      <c r="U225" s="14"/>
      <c r="V225" s="14"/>
      <c r="W225" s="14"/>
      <c r="X225" s="14"/>
      <c r="Y225" s="14"/>
      <c r="Z225" s="36">
        <f>SUM(Z224)</f>
        <v>1.5762</v>
      </c>
    </row>
    <row r="228" spans="17:26">
      <c r="Q228" s="31" t="s">
        <v>286</v>
      </c>
      <c r="R228" s="31"/>
      <c r="S228" s="31" t="s">
        <v>507</v>
      </c>
      <c r="T228" s="31"/>
    </row>
    <row r="229" spans="17:26">
      <c r="Q229" s="31" t="s">
        <v>287</v>
      </c>
      <c r="R229" s="31" t="s">
        <v>684</v>
      </c>
      <c r="S229" s="32" t="s">
        <v>289</v>
      </c>
      <c r="T229" s="33">
        <v>250</v>
      </c>
      <c r="U229" s="32" t="s">
        <v>290</v>
      </c>
      <c r="V229" s="33">
        <f>T229</f>
        <v>250</v>
      </c>
      <c r="W229" s="31" t="s">
        <v>291</v>
      </c>
      <c r="Y229" s="32" t="s">
        <v>305</v>
      </c>
      <c r="Z229" s="34">
        <f>Z234+Z238+Z242</f>
        <v>5.5639628445000007</v>
      </c>
    </row>
    <row r="230" spans="17:26">
      <c r="Q230" s="31" t="s">
        <v>292</v>
      </c>
      <c r="R230" s="31" t="s">
        <v>293</v>
      </c>
      <c r="V230" s="32" t="s">
        <v>127</v>
      </c>
      <c r="W230" s="32" t="s">
        <v>294</v>
      </c>
      <c r="X230" s="32" t="s">
        <v>295</v>
      </c>
      <c r="Y230" s="32" t="s">
        <v>296</v>
      </c>
      <c r="Z230" s="32" t="s">
        <v>297</v>
      </c>
    </row>
    <row r="231" spans="17:26">
      <c r="R231" s="35" t="s">
        <v>298</v>
      </c>
      <c r="W231" s="9"/>
    </row>
    <row r="232" spans="17:26">
      <c r="R232" t="s">
        <v>299</v>
      </c>
      <c r="V232" s="8" t="s">
        <v>300</v>
      </c>
      <c r="W232" s="9">
        <v>1</v>
      </c>
      <c r="X232" s="18">
        <f>W232*8/$T$229</f>
        <v>3.2000000000000001E-2</v>
      </c>
      <c r="Y232" s="12">
        <v>28.94</v>
      </c>
      <c r="Z232" s="12">
        <f>X232*Y232</f>
        <v>0.92608000000000001</v>
      </c>
    </row>
    <row r="233" spans="17:26">
      <c r="R233" t="s">
        <v>685</v>
      </c>
      <c r="V233" s="8" t="s">
        <v>300</v>
      </c>
      <c r="W233" s="9">
        <v>1</v>
      </c>
      <c r="X233" s="18">
        <f>W233*8/$T$229</f>
        <v>3.2000000000000001E-2</v>
      </c>
      <c r="Y233" s="12">
        <v>23.6</v>
      </c>
      <c r="Z233" s="12">
        <f>X233*Y233</f>
        <v>0.75520000000000009</v>
      </c>
    </row>
    <row r="234" spans="17:26">
      <c r="V234" s="8"/>
      <c r="W234" s="9"/>
      <c r="Z234" s="34">
        <f>SUM(Z232:Z233)</f>
        <v>1.6812800000000001</v>
      </c>
    </row>
    <row r="235" spans="17:26">
      <c r="R235" s="35" t="s">
        <v>303</v>
      </c>
      <c r="V235" s="8"/>
      <c r="W235" s="9"/>
      <c r="X235" s="18"/>
    </row>
    <row r="236" spans="17:26">
      <c r="R236" t="s">
        <v>304</v>
      </c>
      <c r="V236" s="8" t="s">
        <v>305</v>
      </c>
      <c r="W236" s="9"/>
      <c r="X236" s="18">
        <v>0.03</v>
      </c>
      <c r="Y236" s="12">
        <v>2.64</v>
      </c>
      <c r="Z236" s="12">
        <f>X236*Y236</f>
        <v>7.9200000000000007E-2</v>
      </c>
    </row>
    <row r="237" spans="17:26">
      <c r="R237" t="s">
        <v>686</v>
      </c>
      <c r="V237" s="8" t="s">
        <v>305</v>
      </c>
      <c r="W237" s="9"/>
      <c r="X237" s="18">
        <v>1.05</v>
      </c>
      <c r="Y237" s="12">
        <f>1012.71*3.379/1000</f>
        <v>3.4219470900000002</v>
      </c>
      <c r="Z237" s="12">
        <f>X237*Y237</f>
        <v>3.5930444445000003</v>
      </c>
    </row>
    <row r="238" spans="17:26">
      <c r="V238" s="8"/>
      <c r="W238" s="9"/>
      <c r="Z238" s="34">
        <f>SUM(Z236:Z237)</f>
        <v>3.6722444445000004</v>
      </c>
    </row>
    <row r="239" spans="17:26">
      <c r="R239" s="35" t="s">
        <v>327</v>
      </c>
      <c r="V239" s="8"/>
      <c r="W239" s="9"/>
    </row>
    <row r="240" spans="17:26">
      <c r="R240" t="s">
        <v>319</v>
      </c>
      <c r="V240" s="8" t="s">
        <v>320</v>
      </c>
      <c r="X240" s="10">
        <v>3</v>
      </c>
      <c r="Y240" s="12">
        <f>Z234</f>
        <v>1.6812800000000001</v>
      </c>
      <c r="Z240" s="12">
        <f>X240%*Y240</f>
        <v>5.0438400000000001E-2</v>
      </c>
    </row>
    <row r="241" spans="17:26">
      <c r="R241" t="s">
        <v>687</v>
      </c>
      <c r="V241" s="8" t="s">
        <v>300</v>
      </c>
      <c r="W241" s="9">
        <v>1</v>
      </c>
      <c r="X241" s="18">
        <f>W241*8/$T$229</f>
        <v>3.2000000000000001E-2</v>
      </c>
      <c r="Y241" s="50">
        <v>5</v>
      </c>
      <c r="Z241" s="12">
        <f>X241*Y241</f>
        <v>0.16</v>
      </c>
    </row>
    <row r="242" spans="17:26">
      <c r="Q242" s="14"/>
      <c r="R242" s="14"/>
      <c r="S242" s="14"/>
      <c r="T242" s="14"/>
      <c r="U242" s="14"/>
      <c r="V242" s="14"/>
      <c r="W242" s="14"/>
      <c r="X242" s="14"/>
      <c r="Y242" s="14"/>
      <c r="Z242" s="36">
        <f>SUM(Z240:Z241)</f>
        <v>0.2104384</v>
      </c>
    </row>
    <row r="244" spans="17:26">
      <c r="Q244" s="31" t="s">
        <v>286</v>
      </c>
      <c r="R244" s="31"/>
      <c r="S244" s="31" t="s">
        <v>519</v>
      </c>
      <c r="T244" s="31"/>
    </row>
    <row r="245" spans="17:26">
      <c r="Q245" s="31" t="s">
        <v>287</v>
      </c>
      <c r="R245" s="31" t="s">
        <v>425</v>
      </c>
      <c r="S245" s="32" t="s">
        <v>289</v>
      </c>
      <c r="T245" s="33">
        <v>20</v>
      </c>
      <c r="U245" s="32" t="s">
        <v>290</v>
      </c>
      <c r="V245" s="33">
        <f>T245</f>
        <v>20</v>
      </c>
      <c r="W245" s="31" t="s">
        <v>291</v>
      </c>
      <c r="Y245" s="32" t="s">
        <v>212</v>
      </c>
      <c r="Z245" s="34">
        <f>Z251+Z259+Z264</f>
        <v>438.22651999999994</v>
      </c>
    </row>
    <row r="246" spans="17:26">
      <c r="Q246" s="31" t="s">
        <v>292</v>
      </c>
      <c r="R246" s="31" t="s">
        <v>293</v>
      </c>
      <c r="V246" s="32" t="s">
        <v>127</v>
      </c>
      <c r="W246" s="32" t="s">
        <v>294</v>
      </c>
      <c r="X246" s="32" t="s">
        <v>295</v>
      </c>
      <c r="Y246" s="32" t="s">
        <v>296</v>
      </c>
      <c r="Z246" s="32" t="s">
        <v>297</v>
      </c>
    </row>
    <row r="247" spans="17:26">
      <c r="R247" s="35" t="s">
        <v>298</v>
      </c>
    </row>
    <row r="248" spans="17:26">
      <c r="R248" t="s">
        <v>299</v>
      </c>
      <c r="V248" s="8" t="s">
        <v>300</v>
      </c>
      <c r="W248" s="9">
        <v>2</v>
      </c>
      <c r="X248" s="10">
        <f>W248*8/$T$245</f>
        <v>0.8</v>
      </c>
      <c r="Y248" s="12">
        <v>28.94</v>
      </c>
      <c r="Z248" s="12">
        <f>X248*Y248</f>
        <v>23.152000000000001</v>
      </c>
    </row>
    <row r="249" spans="17:26">
      <c r="R249" t="s">
        <v>301</v>
      </c>
      <c r="V249" s="8" t="s">
        <v>300</v>
      </c>
      <c r="W249" s="9">
        <v>1</v>
      </c>
      <c r="X249" s="10">
        <f>W249*8/$T$245</f>
        <v>0.4</v>
      </c>
      <c r="Y249" s="12">
        <v>23.6</v>
      </c>
      <c r="Z249" s="12">
        <f>X249*Y249</f>
        <v>9.4400000000000013</v>
      </c>
    </row>
    <row r="250" spans="17:26">
      <c r="R250" t="s">
        <v>302</v>
      </c>
      <c r="V250" s="8" t="s">
        <v>300</v>
      </c>
      <c r="W250" s="9">
        <v>6</v>
      </c>
      <c r="X250" s="10">
        <f>W250*8/$T$245</f>
        <v>2.4</v>
      </c>
      <c r="Y250" s="12">
        <v>21.36</v>
      </c>
      <c r="Z250" s="12">
        <f>X250*Y250</f>
        <v>51.263999999999996</v>
      </c>
    </row>
    <row r="251" spans="17:26">
      <c r="V251" s="8"/>
      <c r="W251" s="9"/>
      <c r="X251" s="10"/>
      <c r="Z251" s="34">
        <f>SUM(Z248:Z250)</f>
        <v>83.855999999999995</v>
      </c>
    </row>
    <row r="252" spans="17:26">
      <c r="R252" s="35" t="s">
        <v>662</v>
      </c>
      <c r="V252" s="8"/>
      <c r="W252" s="9"/>
      <c r="X252" s="10"/>
      <c r="Z252" s="12"/>
    </row>
    <row r="253" spans="17:26">
      <c r="R253" t="s">
        <v>680</v>
      </c>
      <c r="V253" s="8" t="s">
        <v>212</v>
      </c>
      <c r="X253" s="10">
        <v>0.53</v>
      </c>
      <c r="Y253" s="12">
        <v>55.08</v>
      </c>
      <c r="Z253" s="12">
        <f>X253*Y253</f>
        <v>29.192399999999999</v>
      </c>
    </row>
    <row r="254" spans="17:26">
      <c r="R254" t="s">
        <v>681</v>
      </c>
      <c r="V254" s="8" t="s">
        <v>212</v>
      </c>
      <c r="X254" s="10">
        <v>0.52</v>
      </c>
      <c r="Y254" s="12">
        <v>47</v>
      </c>
      <c r="Z254" s="12">
        <f>X254*Y254</f>
        <v>24.44</v>
      </c>
    </row>
    <row r="255" spans="17:26">
      <c r="R255" t="s">
        <v>315</v>
      </c>
      <c r="V255" s="8" t="s">
        <v>316</v>
      </c>
      <c r="X255" s="10">
        <v>9.73</v>
      </c>
      <c r="Y255" s="12">
        <v>24.52</v>
      </c>
      <c r="Z255" s="12">
        <f>X255*Y255</f>
        <v>238.5796</v>
      </c>
    </row>
    <row r="256" spans="17:26">
      <c r="R256" t="s">
        <v>664</v>
      </c>
      <c r="V256" s="8" t="s">
        <v>212</v>
      </c>
      <c r="X256" s="10">
        <v>0.186</v>
      </c>
      <c r="Y256">
        <v>6.14</v>
      </c>
      <c r="Z256" s="12">
        <f>X256*Y256</f>
        <v>1.1420399999999999</v>
      </c>
    </row>
    <row r="257" spans="17:29">
      <c r="R257" t="s">
        <v>673</v>
      </c>
      <c r="V257" s="8" t="s">
        <v>447</v>
      </c>
      <c r="X257" s="10">
        <v>0.36</v>
      </c>
      <c r="Y257">
        <v>13.93</v>
      </c>
      <c r="Z257" s="12">
        <f>X257*Y257</f>
        <v>5.0148000000000001</v>
      </c>
    </row>
    <row r="258" spans="17:29">
      <c r="R258" t="s">
        <v>682</v>
      </c>
      <c r="V258" s="8" t="s">
        <v>447</v>
      </c>
      <c r="X258" s="10">
        <v>1.5</v>
      </c>
      <c r="Y258" s="17">
        <v>27.88</v>
      </c>
      <c r="Z258" s="12">
        <f>X258*Y258</f>
        <v>41.82</v>
      </c>
    </row>
    <row r="259" spans="17:29">
      <c r="V259" s="8"/>
      <c r="X259" s="10"/>
      <c r="Y259" s="12"/>
      <c r="Z259" s="34">
        <f>SUM(Z253:Z258)</f>
        <v>340.18883999999997</v>
      </c>
    </row>
    <row r="260" spans="17:29">
      <c r="R260" s="35" t="s">
        <v>318</v>
      </c>
    </row>
    <row r="261" spans="17:29">
      <c r="R261" t="s">
        <v>319</v>
      </c>
      <c r="V261" s="8" t="s">
        <v>320</v>
      </c>
      <c r="X261" s="10">
        <v>3</v>
      </c>
      <c r="Y261" s="12">
        <f>Z251</f>
        <v>83.855999999999995</v>
      </c>
      <c r="Z261" s="12">
        <f>X261%*Y261</f>
        <v>2.5156799999999997</v>
      </c>
    </row>
    <row r="262" spans="17:29">
      <c r="R262" t="s">
        <v>675</v>
      </c>
      <c r="V262" s="8" t="s">
        <v>347</v>
      </c>
      <c r="W262" s="9">
        <v>1</v>
      </c>
      <c r="X262" s="10">
        <f>W262*8/$T$245</f>
        <v>0.4</v>
      </c>
      <c r="Y262" s="12">
        <v>25.63</v>
      </c>
      <c r="Z262" s="12">
        <f>X262*Y262</f>
        <v>10.252000000000001</v>
      </c>
    </row>
    <row r="263" spans="17:29">
      <c r="R263" t="s">
        <v>683</v>
      </c>
      <c r="V263" s="8" t="s">
        <v>347</v>
      </c>
      <c r="W263" s="9">
        <v>0.5</v>
      </c>
      <c r="X263" s="10">
        <f>W263*8/$T$245</f>
        <v>0.2</v>
      </c>
      <c r="Y263" s="12">
        <v>7.07</v>
      </c>
      <c r="Z263" s="12">
        <f>X263*Y263</f>
        <v>1.4140000000000001</v>
      </c>
    </row>
    <row r="264" spans="17:29">
      <c r="Q264" s="14"/>
      <c r="R264" s="14"/>
      <c r="S264" s="14"/>
      <c r="T264" s="14"/>
      <c r="U264" s="14"/>
      <c r="V264" s="14"/>
      <c r="W264" s="14"/>
      <c r="X264" s="14"/>
      <c r="Y264" s="14"/>
      <c r="Z264" s="36">
        <f>SUM(Z261:Z263)</f>
        <v>14.18168</v>
      </c>
    </row>
    <row r="265" spans="17:29">
      <c r="Z265" s="34"/>
    </row>
    <row r="266" spans="17:29">
      <c r="Q266" s="31" t="s">
        <v>286</v>
      </c>
      <c r="R266" s="31"/>
      <c r="S266" s="31" t="s">
        <v>521</v>
      </c>
      <c r="T266" s="31"/>
    </row>
    <row r="267" spans="17:29">
      <c r="Q267" s="31" t="s">
        <v>287</v>
      </c>
      <c r="R267" s="31" t="s">
        <v>288</v>
      </c>
      <c r="S267" s="32" t="s">
        <v>289</v>
      </c>
      <c r="T267" s="33">
        <v>20</v>
      </c>
      <c r="U267" s="32" t="s">
        <v>290</v>
      </c>
      <c r="V267" s="33">
        <f>T267</f>
        <v>20</v>
      </c>
      <c r="W267" s="31" t="s">
        <v>291</v>
      </c>
      <c r="Y267" s="32" t="s">
        <v>142</v>
      </c>
      <c r="Z267" s="34">
        <f>Z272+Z277+Z280</f>
        <v>64.026960000000003</v>
      </c>
    </row>
    <row r="268" spans="17:29">
      <c r="Q268" s="31" t="s">
        <v>292</v>
      </c>
      <c r="R268" s="31" t="s">
        <v>293</v>
      </c>
      <c r="V268" s="32" t="s">
        <v>127</v>
      </c>
      <c r="W268" s="32" t="s">
        <v>294</v>
      </c>
      <c r="X268" s="32" t="s">
        <v>295</v>
      </c>
      <c r="Y268" s="32" t="s">
        <v>296</v>
      </c>
      <c r="Z268" s="32" t="s">
        <v>297</v>
      </c>
    </row>
    <row r="269" spans="17:29">
      <c r="R269" s="35" t="s">
        <v>298</v>
      </c>
      <c r="AC269" s="12"/>
    </row>
    <row r="270" spans="17:29">
      <c r="R270" t="s">
        <v>299</v>
      </c>
      <c r="V270" s="8" t="s">
        <v>300</v>
      </c>
      <c r="W270" s="9">
        <v>2</v>
      </c>
      <c r="X270" s="10">
        <f>W270*8/$T$267</f>
        <v>0.8</v>
      </c>
      <c r="Y270" s="12">
        <v>28.94</v>
      </c>
      <c r="Z270" s="12">
        <f>X270*Y270</f>
        <v>23.152000000000001</v>
      </c>
      <c r="AC270" s="12"/>
    </row>
    <row r="271" spans="17:29">
      <c r="R271" t="s">
        <v>301</v>
      </c>
      <c r="V271" s="8" t="s">
        <v>300</v>
      </c>
      <c r="W271" s="9">
        <v>2</v>
      </c>
      <c r="X271" s="10">
        <f>W271*8/$T$267</f>
        <v>0.8</v>
      </c>
      <c r="Y271" s="12">
        <v>23.6</v>
      </c>
      <c r="Z271" s="12">
        <f>X271*Y271</f>
        <v>18.880000000000003</v>
      </c>
    </row>
    <row r="272" spans="17:29">
      <c r="V272" s="8"/>
      <c r="W272" s="9"/>
      <c r="X272" s="10"/>
      <c r="Z272" s="34">
        <f>SUM(Z270:Z271)</f>
        <v>42.032000000000004</v>
      </c>
    </row>
    <row r="273" spans="17:26">
      <c r="R273" s="35" t="s">
        <v>662</v>
      </c>
      <c r="V273" s="8"/>
      <c r="W273" s="9"/>
      <c r="X273" s="10"/>
      <c r="Z273" s="12"/>
    </row>
    <row r="274" spans="17:26">
      <c r="R274" t="s">
        <v>690</v>
      </c>
      <c r="V274" s="8" t="s">
        <v>305</v>
      </c>
      <c r="X274" s="10">
        <v>0.16</v>
      </c>
      <c r="Y274" s="12">
        <v>2.64</v>
      </c>
      <c r="Z274" s="12">
        <f>X274*Y274</f>
        <v>0.42240000000000005</v>
      </c>
    </row>
    <row r="275" spans="17:26">
      <c r="R275" t="s">
        <v>310</v>
      </c>
      <c r="V275" s="8" t="s">
        <v>305</v>
      </c>
      <c r="X275" s="10">
        <v>0.16</v>
      </c>
      <c r="Y275" s="12">
        <v>5.51</v>
      </c>
      <c r="Z275" s="12">
        <f>X275*Y275</f>
        <v>0.88159999999999994</v>
      </c>
    </row>
    <row r="276" spans="17:26">
      <c r="R276" t="s">
        <v>677</v>
      </c>
      <c r="V276" s="8" t="s">
        <v>314</v>
      </c>
      <c r="X276" s="10">
        <v>3.35</v>
      </c>
      <c r="Y276" s="12">
        <v>5.8</v>
      </c>
      <c r="Z276" s="12">
        <f>X276*Y276</f>
        <v>19.43</v>
      </c>
    </row>
    <row r="277" spans="17:26">
      <c r="V277" s="8"/>
      <c r="X277" s="10"/>
      <c r="Y277" s="12"/>
      <c r="Z277" s="34">
        <f>SUM(Z274:Z276)</f>
        <v>20.733999999999998</v>
      </c>
    </row>
    <row r="278" spans="17:26">
      <c r="R278" s="35" t="s">
        <v>318</v>
      </c>
    </row>
    <row r="279" spans="17:26">
      <c r="R279" t="s">
        <v>319</v>
      </c>
      <c r="V279" s="8" t="s">
        <v>320</v>
      </c>
      <c r="X279" s="10">
        <v>3</v>
      </c>
      <c r="Y279" s="12">
        <f>Z272</f>
        <v>42.032000000000004</v>
      </c>
      <c r="Z279" s="12">
        <f>X279%*Y279</f>
        <v>1.2609600000000001</v>
      </c>
    </row>
    <row r="280" spans="17:26">
      <c r="Q280" s="14"/>
      <c r="R280" s="14"/>
      <c r="S280" s="14"/>
      <c r="T280" s="14"/>
      <c r="U280" s="14"/>
      <c r="V280" s="14"/>
      <c r="W280" s="14"/>
      <c r="X280" s="14"/>
      <c r="Y280" s="14"/>
      <c r="Z280" s="36">
        <f>SUM(Z279)</f>
        <v>1.2609600000000001</v>
      </c>
    </row>
    <row r="281" spans="17:26">
      <c r="Z281" s="34"/>
    </row>
    <row r="282" spans="17:26">
      <c r="Q282" s="31" t="s">
        <v>286</v>
      </c>
      <c r="R282" s="31"/>
      <c r="S282" s="31" t="s">
        <v>691</v>
      </c>
      <c r="T282" s="31"/>
    </row>
    <row r="283" spans="17:26">
      <c r="Q283" s="31" t="s">
        <v>287</v>
      </c>
      <c r="R283" s="31" t="s">
        <v>684</v>
      </c>
      <c r="S283" s="32" t="s">
        <v>289</v>
      </c>
      <c r="T283" s="33">
        <v>250</v>
      </c>
      <c r="U283" s="32" t="s">
        <v>290</v>
      </c>
      <c r="V283" s="33">
        <f>T283</f>
        <v>250</v>
      </c>
      <c r="W283" s="31" t="s">
        <v>291</v>
      </c>
      <c r="Y283" s="32" t="s">
        <v>305</v>
      </c>
      <c r="Z283" s="34">
        <f>Z289+Z293+Z297</f>
        <v>5.5639628445000007</v>
      </c>
    </row>
    <row r="284" spans="17:26">
      <c r="Q284" s="31" t="s">
        <v>292</v>
      </c>
      <c r="R284" s="31" t="s">
        <v>293</v>
      </c>
      <c r="V284" s="32" t="s">
        <v>127</v>
      </c>
      <c r="W284" s="32" t="s">
        <v>294</v>
      </c>
      <c r="X284" s="32" t="s">
        <v>295</v>
      </c>
      <c r="Y284" s="32" t="s">
        <v>296</v>
      </c>
      <c r="Z284" s="32" t="s">
        <v>297</v>
      </c>
    </row>
    <row r="285" spans="17:26">
      <c r="R285" s="35" t="s">
        <v>298</v>
      </c>
      <c r="W285" s="9"/>
    </row>
    <row r="286" spans="17:26">
      <c r="R286" t="s">
        <v>299</v>
      </c>
      <c r="V286" s="8" t="s">
        <v>300</v>
      </c>
      <c r="W286" s="9">
        <v>1</v>
      </c>
      <c r="X286" s="18">
        <f>W286*8/$T$229</f>
        <v>3.2000000000000001E-2</v>
      </c>
      <c r="Y286" s="12">
        <v>28.94</v>
      </c>
      <c r="Z286" s="12">
        <f>X286*Y286</f>
        <v>0.92608000000000001</v>
      </c>
    </row>
    <row r="287" spans="17:26">
      <c r="R287" t="s">
        <v>685</v>
      </c>
      <c r="V287" s="8" t="s">
        <v>300</v>
      </c>
      <c r="W287" s="9">
        <v>1</v>
      </c>
      <c r="X287" s="18">
        <f>W287*8/$T$229</f>
        <v>3.2000000000000001E-2</v>
      </c>
      <c r="Y287" s="12">
        <v>23.6</v>
      </c>
      <c r="Z287" s="12">
        <f>X287*Y287</f>
        <v>0.75520000000000009</v>
      </c>
    </row>
    <row r="288" spans="17:26">
      <c r="V288" s="8"/>
      <c r="W288" s="9"/>
      <c r="X288" s="18"/>
      <c r="Y288" s="12"/>
      <c r="Z288" s="12"/>
    </row>
    <row r="289" spans="17:26">
      <c r="V289" s="8"/>
      <c r="W289" s="9"/>
      <c r="Z289" s="34">
        <f>SUM(Z286:Z288)</f>
        <v>1.6812800000000001</v>
      </c>
    </row>
    <row r="290" spans="17:26">
      <c r="R290" s="35" t="s">
        <v>303</v>
      </c>
      <c r="V290" s="8"/>
      <c r="W290" s="9"/>
      <c r="X290" s="18"/>
    </row>
    <row r="291" spans="17:26">
      <c r="R291" t="s">
        <v>304</v>
      </c>
      <c r="V291" s="8" t="s">
        <v>305</v>
      </c>
      <c r="W291" s="9"/>
      <c r="X291" s="18">
        <v>0.03</v>
      </c>
      <c r="Y291" s="12">
        <v>2.64</v>
      </c>
      <c r="Z291" s="12">
        <f>X291*Y291</f>
        <v>7.9200000000000007E-2</v>
      </c>
    </row>
    <row r="292" spans="17:26">
      <c r="R292" t="s">
        <v>686</v>
      </c>
      <c r="V292" s="8" t="s">
        <v>305</v>
      </c>
      <c r="W292" s="9"/>
      <c r="X292" s="18">
        <v>1.05</v>
      </c>
      <c r="Y292" s="12">
        <f>1012.71*3.379/1000</f>
        <v>3.4219470900000002</v>
      </c>
      <c r="Z292" s="12">
        <f>X292*Y292</f>
        <v>3.5930444445000003</v>
      </c>
    </row>
    <row r="293" spans="17:26">
      <c r="V293" s="8"/>
      <c r="W293" s="9"/>
      <c r="Z293" s="34">
        <f>SUM(Z291:Z292)</f>
        <v>3.6722444445000004</v>
      </c>
    </row>
    <row r="294" spans="17:26">
      <c r="R294" s="35" t="s">
        <v>327</v>
      </c>
      <c r="V294" s="8"/>
      <c r="W294" s="9"/>
    </row>
    <row r="295" spans="17:26">
      <c r="R295" t="s">
        <v>319</v>
      </c>
      <c r="V295" s="8" t="s">
        <v>320</v>
      </c>
      <c r="X295" s="10">
        <v>3</v>
      </c>
      <c r="Y295" s="12">
        <f>Z289</f>
        <v>1.6812800000000001</v>
      </c>
      <c r="Z295" s="12">
        <f>X295%*Y295</f>
        <v>5.0438400000000001E-2</v>
      </c>
    </row>
    <row r="296" spans="17:26">
      <c r="R296" t="s">
        <v>687</v>
      </c>
      <c r="V296" s="8" t="s">
        <v>300</v>
      </c>
      <c r="W296" s="9">
        <v>1</v>
      </c>
      <c r="X296" s="10">
        <f>W296*8/$T$283</f>
        <v>3.2000000000000001E-2</v>
      </c>
      <c r="Y296" s="50">
        <v>5</v>
      </c>
      <c r="Z296" s="12">
        <f>X296*Y296</f>
        <v>0.16</v>
      </c>
    </row>
    <row r="297" spans="17:26">
      <c r="Q297" s="14"/>
      <c r="R297" s="14"/>
      <c r="S297" s="14"/>
      <c r="T297" s="14"/>
      <c r="U297" s="14"/>
      <c r="V297" s="14"/>
      <c r="W297" s="14"/>
      <c r="X297" s="14"/>
      <c r="Y297" s="14"/>
      <c r="Z297" s="36">
        <f>SUM(Z295:Z296)</f>
        <v>0.2104384</v>
      </c>
    </row>
    <row r="300" spans="17:26">
      <c r="Q300" s="31" t="s">
        <v>286</v>
      </c>
      <c r="R300" s="31"/>
      <c r="S300" s="31" t="s">
        <v>692</v>
      </c>
      <c r="T300" s="31"/>
    </row>
    <row r="301" spans="17:26">
      <c r="Q301" s="31" t="s">
        <v>287</v>
      </c>
      <c r="R301" s="31" t="s">
        <v>425</v>
      </c>
      <c r="S301" s="32" t="s">
        <v>289</v>
      </c>
      <c r="T301" s="33">
        <v>15</v>
      </c>
      <c r="U301" s="32" t="s">
        <v>290</v>
      </c>
      <c r="V301" s="33">
        <f>T301</f>
        <v>15</v>
      </c>
      <c r="W301" s="31" t="s">
        <v>291</v>
      </c>
      <c r="Y301" s="32" t="s">
        <v>212</v>
      </c>
      <c r="Z301" s="34">
        <f>Z307+Z314+Z319</f>
        <v>424.92179999999996</v>
      </c>
    </row>
    <row r="302" spans="17:26">
      <c r="Q302" s="31" t="s">
        <v>292</v>
      </c>
      <c r="R302" s="31" t="s">
        <v>293</v>
      </c>
      <c r="V302" s="32" t="s">
        <v>127</v>
      </c>
      <c r="W302" s="32" t="s">
        <v>294</v>
      </c>
      <c r="X302" s="32" t="s">
        <v>295</v>
      </c>
      <c r="Y302" s="32" t="s">
        <v>296</v>
      </c>
      <c r="Z302" s="32" t="s">
        <v>297</v>
      </c>
    </row>
    <row r="303" spans="17:26">
      <c r="R303" s="35" t="s">
        <v>298</v>
      </c>
    </row>
    <row r="304" spans="17:26">
      <c r="R304" t="s">
        <v>299</v>
      </c>
      <c r="V304" s="8" t="s">
        <v>300</v>
      </c>
      <c r="W304" s="9">
        <v>1</v>
      </c>
      <c r="X304" s="10">
        <f>W304*8/$T$301</f>
        <v>0.53333333333333333</v>
      </c>
      <c r="Y304" s="12">
        <v>28.94</v>
      </c>
      <c r="Z304" s="12">
        <f>X304*Y304</f>
        <v>15.434666666666667</v>
      </c>
    </row>
    <row r="305" spans="17:26">
      <c r="R305" t="s">
        <v>301</v>
      </c>
      <c r="V305" s="8" t="s">
        <v>300</v>
      </c>
      <c r="W305" s="9">
        <v>1</v>
      </c>
      <c r="X305" s="10">
        <f>W305*8/$T$301</f>
        <v>0.53333333333333333</v>
      </c>
      <c r="Y305" s="12">
        <v>23.6</v>
      </c>
      <c r="Z305" s="12">
        <f>X305*Y305</f>
        <v>12.586666666666668</v>
      </c>
    </row>
    <row r="306" spans="17:26">
      <c r="R306" t="s">
        <v>302</v>
      </c>
      <c r="V306" s="8" t="s">
        <v>300</v>
      </c>
      <c r="W306" s="9">
        <v>7</v>
      </c>
      <c r="X306" s="10">
        <f>W306*8/$T$301</f>
        <v>3.7333333333333334</v>
      </c>
      <c r="Y306" s="12">
        <v>21.36</v>
      </c>
      <c r="Z306" s="12">
        <f>X306*Y306</f>
        <v>79.744</v>
      </c>
    </row>
    <row r="307" spans="17:26">
      <c r="V307" s="8"/>
      <c r="W307" s="9"/>
      <c r="X307" s="10"/>
      <c r="Z307" s="34">
        <f>SUM(Z304:Z306)</f>
        <v>107.76533333333333</v>
      </c>
    </row>
    <row r="308" spans="17:26">
      <c r="R308" s="35" t="s">
        <v>662</v>
      </c>
      <c r="V308" s="8"/>
      <c r="W308" s="9"/>
      <c r="X308" s="10"/>
      <c r="Z308" s="12"/>
    </row>
    <row r="309" spans="17:26">
      <c r="R309" t="s">
        <v>680</v>
      </c>
      <c r="V309" s="8" t="s">
        <v>212</v>
      </c>
      <c r="X309" s="10">
        <v>0.53</v>
      </c>
      <c r="Y309" s="12">
        <v>55.08</v>
      </c>
      <c r="Z309" s="12">
        <f>X309*Y309</f>
        <v>29.192399999999999</v>
      </c>
    </row>
    <row r="310" spans="17:26">
      <c r="R310" t="s">
        <v>681</v>
      </c>
      <c r="V310" s="8" t="s">
        <v>212</v>
      </c>
      <c r="X310" s="10">
        <v>0.52</v>
      </c>
      <c r="Y310" s="12">
        <v>47</v>
      </c>
      <c r="Z310" s="12">
        <f>X310*Y310</f>
        <v>24.44</v>
      </c>
    </row>
    <row r="311" spans="17:26">
      <c r="R311" t="s">
        <v>315</v>
      </c>
      <c r="V311" s="8" t="s">
        <v>316</v>
      </c>
      <c r="X311" s="10">
        <v>9.73</v>
      </c>
      <c r="Y311" s="12">
        <v>24.52</v>
      </c>
      <c r="Z311" s="12">
        <f>X311*Y311</f>
        <v>238.5796</v>
      </c>
    </row>
    <row r="312" spans="17:26">
      <c r="R312" t="s">
        <v>664</v>
      </c>
      <c r="V312" s="8" t="s">
        <v>212</v>
      </c>
      <c r="X312" s="10">
        <v>0.186</v>
      </c>
      <c r="Y312">
        <v>6.14</v>
      </c>
      <c r="Z312" s="12">
        <f>X312*Y312</f>
        <v>1.1420399999999999</v>
      </c>
    </row>
    <row r="313" spans="17:26">
      <c r="R313" t="s">
        <v>673</v>
      </c>
      <c r="V313" s="8" t="s">
        <v>447</v>
      </c>
      <c r="X313" s="10">
        <v>0.36</v>
      </c>
      <c r="Y313">
        <v>13.93</v>
      </c>
      <c r="Z313" s="12">
        <f>X313*Y313</f>
        <v>5.0148000000000001</v>
      </c>
    </row>
    <row r="314" spans="17:26">
      <c r="V314" s="8"/>
      <c r="X314" s="10"/>
      <c r="Y314" s="12"/>
      <c r="Z314" s="34">
        <f>SUM(Z309:Z313)</f>
        <v>298.36883999999998</v>
      </c>
    </row>
    <row r="315" spans="17:26">
      <c r="R315" s="35" t="s">
        <v>318</v>
      </c>
    </row>
    <row r="316" spans="17:26">
      <c r="R316" t="s">
        <v>319</v>
      </c>
      <c r="V316" s="8" t="s">
        <v>320</v>
      </c>
      <c r="X316" s="10">
        <v>3</v>
      </c>
      <c r="Y316" s="12">
        <f>Z307</f>
        <v>107.76533333333333</v>
      </c>
      <c r="Z316" s="12">
        <f>X316%*Y316</f>
        <v>3.2329599999999998</v>
      </c>
    </row>
    <row r="317" spans="17:26">
      <c r="R317" t="s">
        <v>675</v>
      </c>
      <c r="V317" s="8" t="s">
        <v>347</v>
      </c>
      <c r="W317" s="9">
        <v>1</v>
      </c>
      <c r="X317" s="10">
        <f>W317*8/$T$301</f>
        <v>0.53333333333333333</v>
      </c>
      <c r="Y317" s="12">
        <v>25.63</v>
      </c>
      <c r="Z317" s="12">
        <f>X317*Y317</f>
        <v>13.669333333333332</v>
      </c>
    </row>
    <row r="318" spans="17:26">
      <c r="R318" t="s">
        <v>683</v>
      </c>
      <c r="V318" s="8" t="s">
        <v>347</v>
      </c>
      <c r="W318" s="9">
        <v>0.5</v>
      </c>
      <c r="X318" s="10">
        <f>W318*8/$T$301</f>
        <v>0.26666666666666666</v>
      </c>
      <c r="Y318" s="12">
        <v>7.07</v>
      </c>
      <c r="Z318" s="12">
        <f>X318*Y318</f>
        <v>1.8853333333333333</v>
      </c>
    </row>
    <row r="319" spans="17:26">
      <c r="Q319" s="14"/>
      <c r="R319" s="14"/>
      <c r="S319" s="14"/>
      <c r="T319" s="14"/>
      <c r="U319" s="14"/>
      <c r="V319" s="14"/>
      <c r="W319" s="14"/>
      <c r="X319" s="14"/>
      <c r="Y319" s="14"/>
      <c r="Z319" s="36">
        <f>SUM(Z316:Z318)</f>
        <v>18.787626666666664</v>
      </c>
    </row>
    <row r="321" spans="17:26">
      <c r="Q321" s="31" t="s">
        <v>286</v>
      </c>
      <c r="R321" s="31"/>
      <c r="S321" s="31" t="s">
        <v>693</v>
      </c>
      <c r="T321" s="31"/>
    </row>
    <row r="322" spans="17:26">
      <c r="Q322" s="31" t="s">
        <v>287</v>
      </c>
      <c r="R322" s="31" t="s">
        <v>288</v>
      </c>
      <c r="S322" s="32" t="s">
        <v>289</v>
      </c>
      <c r="T322" s="33">
        <v>20</v>
      </c>
      <c r="U322" s="32" t="s">
        <v>290</v>
      </c>
      <c r="V322" s="33">
        <f>T322</f>
        <v>20</v>
      </c>
      <c r="W322" s="31" t="s">
        <v>291</v>
      </c>
      <c r="Y322" s="32" t="s">
        <v>142</v>
      </c>
      <c r="Z322" s="34">
        <f>Z327+Z332+Z335</f>
        <v>42.644480000000001</v>
      </c>
    </row>
    <row r="323" spans="17:26">
      <c r="Q323" s="31" t="s">
        <v>292</v>
      </c>
      <c r="R323" s="31" t="s">
        <v>293</v>
      </c>
      <c r="V323" s="32" t="s">
        <v>127</v>
      </c>
      <c r="W323" s="32" t="s">
        <v>294</v>
      </c>
      <c r="X323" s="32" t="s">
        <v>295</v>
      </c>
      <c r="Y323" s="32" t="s">
        <v>296</v>
      </c>
      <c r="Z323" s="32" t="s">
        <v>297</v>
      </c>
    </row>
    <row r="324" spans="17:26">
      <c r="R324" s="35" t="s">
        <v>298</v>
      </c>
    </row>
    <row r="325" spans="17:26">
      <c r="R325" t="s">
        <v>299</v>
      </c>
      <c r="V325" s="8" t="s">
        <v>300</v>
      </c>
      <c r="W325" s="9">
        <v>1</v>
      </c>
      <c r="X325" s="10">
        <f>W325*8/$T$322</f>
        <v>0.4</v>
      </c>
      <c r="Y325" s="12">
        <v>28.94</v>
      </c>
      <c r="Z325" s="12">
        <f>X325*Y325</f>
        <v>11.576000000000001</v>
      </c>
    </row>
    <row r="326" spans="17:26">
      <c r="R326" t="s">
        <v>301</v>
      </c>
      <c r="V326" s="8" t="s">
        <v>300</v>
      </c>
      <c r="W326" s="9">
        <v>1</v>
      </c>
      <c r="X326" s="10">
        <f>W326*8/$T$322</f>
        <v>0.4</v>
      </c>
      <c r="Y326" s="12">
        <v>23.6</v>
      </c>
      <c r="Z326" s="12">
        <f>X326*Y326</f>
        <v>9.4400000000000013</v>
      </c>
    </row>
    <row r="327" spans="17:26">
      <c r="V327" s="8"/>
      <c r="W327" s="9"/>
      <c r="X327" s="10"/>
      <c r="Z327" s="34">
        <f>SUM(Z325:Z326)</f>
        <v>21.016000000000002</v>
      </c>
    </row>
    <row r="328" spans="17:26">
      <c r="R328" s="35" t="s">
        <v>662</v>
      </c>
      <c r="V328" s="8"/>
      <c r="W328" s="9"/>
      <c r="X328" s="10"/>
      <c r="Z328" s="12"/>
    </row>
    <row r="329" spans="17:26">
      <c r="R329" t="s">
        <v>690</v>
      </c>
      <c r="V329" s="8" t="s">
        <v>305</v>
      </c>
      <c r="X329" s="10">
        <v>0.26</v>
      </c>
      <c r="Y329" s="12">
        <v>2.64</v>
      </c>
      <c r="Z329" s="12">
        <f>X329*Y329</f>
        <v>0.68640000000000001</v>
      </c>
    </row>
    <row r="330" spans="17:26">
      <c r="R330" t="s">
        <v>310</v>
      </c>
      <c r="V330" s="8" t="s">
        <v>305</v>
      </c>
      <c r="X330" s="10">
        <v>0.16</v>
      </c>
      <c r="Y330" s="12">
        <v>5.51</v>
      </c>
      <c r="Z330" s="12">
        <f>X330*Y330</f>
        <v>0.88159999999999994</v>
      </c>
    </row>
    <row r="331" spans="17:26">
      <c r="R331" t="s">
        <v>677</v>
      </c>
      <c r="V331" s="8" t="s">
        <v>314</v>
      </c>
      <c r="X331" s="10">
        <v>3.35</v>
      </c>
      <c r="Y331" s="12">
        <v>5.8</v>
      </c>
      <c r="Z331" s="12">
        <f>X331*Y331</f>
        <v>19.43</v>
      </c>
    </row>
    <row r="332" spans="17:26">
      <c r="V332" s="8"/>
      <c r="X332" s="10"/>
      <c r="Y332" s="12"/>
      <c r="Z332" s="34">
        <f>SUM(Z329:Z331)</f>
        <v>20.998000000000001</v>
      </c>
    </row>
    <row r="333" spans="17:26">
      <c r="R333" s="35" t="s">
        <v>318</v>
      </c>
    </row>
    <row r="334" spans="17:26">
      <c r="R334" t="s">
        <v>319</v>
      </c>
      <c r="V334" s="8" t="s">
        <v>320</v>
      </c>
      <c r="X334" s="10">
        <v>3</v>
      </c>
      <c r="Y334" s="12">
        <f>Z327</f>
        <v>21.016000000000002</v>
      </c>
      <c r="Z334" s="12">
        <f>X334%*Y334</f>
        <v>0.63048000000000004</v>
      </c>
    </row>
    <row r="335" spans="17:26">
      <c r="Q335" s="14"/>
      <c r="R335" s="14"/>
      <c r="S335" s="14"/>
      <c r="T335" s="14"/>
      <c r="U335" s="14"/>
      <c r="V335" s="14"/>
      <c r="W335" s="14"/>
      <c r="X335" s="14"/>
      <c r="Y335" s="14"/>
      <c r="Z335" s="36">
        <f>SUM(Z334)</f>
        <v>0.63048000000000004</v>
      </c>
    </row>
    <row r="337" spans="17:26">
      <c r="Q337" s="31" t="s">
        <v>286</v>
      </c>
      <c r="R337" s="31"/>
      <c r="S337" s="31" t="s">
        <v>694</v>
      </c>
      <c r="T337" s="31"/>
    </row>
    <row r="338" spans="17:26">
      <c r="Q338" s="31" t="s">
        <v>287</v>
      </c>
      <c r="R338" s="31" t="s">
        <v>684</v>
      </c>
      <c r="S338" s="32" t="s">
        <v>289</v>
      </c>
      <c r="T338" s="33">
        <v>250</v>
      </c>
      <c r="U338" s="32" t="s">
        <v>290</v>
      </c>
      <c r="V338" s="33">
        <f>T338</f>
        <v>250</v>
      </c>
      <c r="W338" s="31" t="s">
        <v>291</v>
      </c>
      <c r="Y338" s="32" t="s">
        <v>305</v>
      </c>
      <c r="Z338" s="34">
        <f>Z343+Z347+Z351</f>
        <v>5.5639628445000007</v>
      </c>
    </row>
    <row r="339" spans="17:26">
      <c r="Q339" s="31" t="s">
        <v>292</v>
      </c>
      <c r="R339" s="31" t="s">
        <v>293</v>
      </c>
      <c r="V339" s="32" t="s">
        <v>127</v>
      </c>
      <c r="W339" s="32" t="s">
        <v>294</v>
      </c>
      <c r="X339" s="32" t="s">
        <v>295</v>
      </c>
      <c r="Y339" s="32" t="s">
        <v>296</v>
      </c>
      <c r="Z339" s="32" t="s">
        <v>297</v>
      </c>
    </row>
    <row r="340" spans="17:26">
      <c r="R340" s="35" t="s">
        <v>298</v>
      </c>
      <c r="W340" s="9"/>
    </row>
    <row r="341" spans="17:26">
      <c r="R341" t="s">
        <v>299</v>
      </c>
      <c r="V341" s="8" t="s">
        <v>300</v>
      </c>
      <c r="W341" s="9">
        <v>1</v>
      </c>
      <c r="X341" s="10">
        <f>W341*8/$T$338</f>
        <v>3.2000000000000001E-2</v>
      </c>
      <c r="Y341" s="12">
        <v>28.94</v>
      </c>
      <c r="Z341" s="12">
        <f>X341*Y341</f>
        <v>0.92608000000000001</v>
      </c>
    </row>
    <row r="342" spans="17:26">
      <c r="R342" t="s">
        <v>685</v>
      </c>
      <c r="V342" s="8" t="s">
        <v>300</v>
      </c>
      <c r="W342" s="9">
        <v>1</v>
      </c>
      <c r="X342" s="10">
        <f>W342*8/$T$338</f>
        <v>3.2000000000000001E-2</v>
      </c>
      <c r="Y342" s="12">
        <v>23.6</v>
      </c>
      <c r="Z342" s="12">
        <f>X342*Y342</f>
        <v>0.75520000000000009</v>
      </c>
    </row>
    <row r="343" spans="17:26">
      <c r="V343" s="8"/>
      <c r="W343" s="9"/>
      <c r="Z343" s="34">
        <f>SUM(Z341:Z342)</f>
        <v>1.6812800000000001</v>
      </c>
    </row>
    <row r="344" spans="17:26">
      <c r="R344" s="35" t="s">
        <v>303</v>
      </c>
      <c r="V344" s="8"/>
      <c r="W344" s="9"/>
      <c r="X344" s="18"/>
    </row>
    <row r="345" spans="17:26">
      <c r="R345" t="s">
        <v>304</v>
      </c>
      <c r="V345" s="8" t="s">
        <v>305</v>
      </c>
      <c r="W345" s="9"/>
      <c r="X345" s="18">
        <v>0.03</v>
      </c>
      <c r="Y345" s="12">
        <v>2.64</v>
      </c>
      <c r="Z345" s="12">
        <f>X345*Y345</f>
        <v>7.9200000000000007E-2</v>
      </c>
    </row>
    <row r="346" spans="17:26">
      <c r="R346" t="s">
        <v>686</v>
      </c>
      <c r="V346" s="8" t="s">
        <v>305</v>
      </c>
      <c r="W346" s="9"/>
      <c r="X346" s="18">
        <v>1.05</v>
      </c>
      <c r="Y346" s="12">
        <f>1012.71*3.379/1000</f>
        <v>3.4219470900000002</v>
      </c>
      <c r="Z346" s="12">
        <f>X346*Y346</f>
        <v>3.5930444445000003</v>
      </c>
    </row>
    <row r="347" spans="17:26">
      <c r="V347" s="8"/>
      <c r="W347" s="9"/>
      <c r="Z347" s="34">
        <f>SUM(Z345:Z346)</f>
        <v>3.6722444445000004</v>
      </c>
    </row>
    <row r="348" spans="17:26">
      <c r="R348" s="35" t="s">
        <v>327</v>
      </c>
      <c r="V348" s="8"/>
      <c r="W348" s="9"/>
    </row>
    <row r="349" spans="17:26">
      <c r="R349" t="s">
        <v>319</v>
      </c>
      <c r="V349" s="8" t="s">
        <v>320</v>
      </c>
      <c r="X349" s="10">
        <v>3</v>
      </c>
      <c r="Y349" s="12">
        <f>Z343</f>
        <v>1.6812800000000001</v>
      </c>
      <c r="Z349" s="12">
        <f>X349%*Y349</f>
        <v>5.0438400000000001E-2</v>
      </c>
    </row>
    <row r="350" spans="17:26">
      <c r="R350" t="s">
        <v>687</v>
      </c>
      <c r="V350" s="8" t="s">
        <v>300</v>
      </c>
      <c r="W350" s="9">
        <v>1</v>
      </c>
      <c r="X350" s="10">
        <f>W350*8/$T$338</f>
        <v>3.2000000000000001E-2</v>
      </c>
      <c r="Y350" s="50">
        <v>5</v>
      </c>
      <c r="Z350" s="12">
        <f>X350*Y350</f>
        <v>0.16</v>
      </c>
    </row>
    <row r="351" spans="17:26">
      <c r="Q351" s="14"/>
      <c r="R351" s="14"/>
      <c r="S351" s="14"/>
      <c r="T351" s="14"/>
      <c r="U351" s="14"/>
      <c r="V351" s="14"/>
      <c r="W351" s="14"/>
      <c r="X351" s="14"/>
      <c r="Y351" s="14"/>
      <c r="Z351" s="36">
        <f>SUM(Z349:Z350)</f>
        <v>0.2104384</v>
      </c>
    </row>
    <row r="352" spans="17:26">
      <c r="Z352" s="34"/>
    </row>
    <row r="354" spans="17:26">
      <c r="Q354" s="31"/>
      <c r="R354" s="31"/>
      <c r="S354" s="31"/>
      <c r="T354" s="31"/>
    </row>
    <row r="355" spans="17:26">
      <c r="Q355" s="31"/>
      <c r="R355" s="31"/>
      <c r="S355" s="32"/>
      <c r="T355" s="33"/>
      <c r="U355" s="32"/>
      <c r="V355" s="33"/>
      <c r="W355" s="31"/>
      <c r="Y355" s="32"/>
      <c r="Z355" s="3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D9E-3C1B-4C33-9CFA-AAE5EB5D0DA7}">
  <sheetPr>
    <tabColor rgb="FFFFC000"/>
  </sheetPr>
  <dimension ref="A2:AL355"/>
  <sheetViews>
    <sheetView workbookViewId="0">
      <selection activeCell="N2" sqref="N2"/>
    </sheetView>
  </sheetViews>
  <sheetFormatPr defaultRowHeight="15"/>
  <cols>
    <col min="10" max="10" width="12.7109375" customWidth="1"/>
    <col min="11" max="11" width="12.85546875" customWidth="1"/>
    <col min="12" max="12" width="9.28515625" bestFit="1" customWidth="1"/>
    <col min="13" max="13" width="10.85546875" customWidth="1"/>
    <col min="20" max="20" width="9.28515625" bestFit="1" customWidth="1"/>
  </cols>
  <sheetData>
    <row r="2" spans="1:26">
      <c r="M2" s="25" t="s">
        <v>1462</v>
      </c>
      <c r="N2" s="232">
        <f>'Datos iniciales '!B6</f>
        <v>200</v>
      </c>
    </row>
    <row r="3" spans="1:26"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M3" s="25"/>
      <c r="N3" s="25"/>
    </row>
    <row r="4" spans="1:26">
      <c r="G4" s="23"/>
      <c r="H4" s="21"/>
      <c r="I4" s="12"/>
      <c r="K4">
        <f>SUM(J4:J37)</f>
        <v>205459.58537687288</v>
      </c>
      <c r="M4" s="25" t="s">
        <v>1452</v>
      </c>
      <c r="N4" s="25">
        <f>K4/N2</f>
        <v>1027.2979268843644</v>
      </c>
    </row>
    <row r="5" spans="1:26">
      <c r="K5" s="12"/>
    </row>
    <row r="6" spans="1:26">
      <c r="A6" s="28"/>
      <c r="B6" s="2"/>
      <c r="G6" s="2"/>
      <c r="Q6" s="2" t="s">
        <v>286</v>
      </c>
      <c r="R6" s="2"/>
      <c r="S6" s="2" t="s">
        <v>1455</v>
      </c>
      <c r="T6" s="2"/>
    </row>
    <row r="7" spans="1:26">
      <c r="E7" s="71"/>
      <c r="F7" s="12"/>
      <c r="I7" s="12"/>
      <c r="J7" s="12"/>
      <c r="Q7" s="2" t="s">
        <v>287</v>
      </c>
      <c r="R7" s="2" t="s">
        <v>288</v>
      </c>
      <c r="S7" s="4" t="s">
        <v>289</v>
      </c>
      <c r="T7" s="5">
        <v>500</v>
      </c>
      <c r="U7" s="4" t="s">
        <v>290</v>
      </c>
      <c r="V7" s="5">
        <f>T7</f>
        <v>500</v>
      </c>
      <c r="W7" s="2" t="s">
        <v>291</v>
      </c>
      <c r="Y7" s="4" t="s">
        <v>142</v>
      </c>
      <c r="Z7" s="6">
        <f>Z13+Z18+Z23</f>
        <v>2.8992706400000006</v>
      </c>
    </row>
    <row r="8" spans="1:26">
      <c r="A8" s="28" t="s">
        <v>465</v>
      </c>
      <c r="B8" s="2"/>
      <c r="E8" s="71"/>
      <c r="F8" s="12"/>
      <c r="J8" s="12"/>
      <c r="Q8" s="2" t="s">
        <v>292</v>
      </c>
      <c r="R8" s="2" t="s">
        <v>293</v>
      </c>
      <c r="V8" s="4" t="s">
        <v>127</v>
      </c>
      <c r="W8" s="4" t="s">
        <v>294</v>
      </c>
      <c r="X8" s="4" t="s">
        <v>295</v>
      </c>
      <c r="Y8" s="4" t="s">
        <v>296</v>
      </c>
      <c r="Z8" s="4" t="s">
        <v>297</v>
      </c>
    </row>
    <row r="9" spans="1:26">
      <c r="A9" s="51" t="s">
        <v>467</v>
      </c>
      <c r="E9" s="260">
        <v>1</v>
      </c>
      <c r="F9" s="12">
        <v>4.3697592997811823</v>
      </c>
      <c r="G9" t="s">
        <v>212</v>
      </c>
      <c r="H9">
        <f t="shared" ref="H9:H21" si="0">E9*F9*$N$2</f>
        <v>873.95185995623649</v>
      </c>
      <c r="I9" s="12">
        <f>Z26</f>
        <v>8.4582044799999991</v>
      </c>
      <c r="J9" s="12">
        <f t="shared" ref="J9:J17" si="1">H9*I9</f>
        <v>7392.0635371861717</v>
      </c>
      <c r="M9" s="12">
        <f>SUM(J9:J15)</f>
        <v>40946.492103960547</v>
      </c>
      <c r="R9" s="7" t="s">
        <v>298</v>
      </c>
    </row>
    <row r="10" spans="1:26">
      <c r="A10" s="51" t="s">
        <v>469</v>
      </c>
      <c r="E10" s="260">
        <v>1</v>
      </c>
      <c r="F10" s="12">
        <v>5.8818380743982497E-2</v>
      </c>
      <c r="G10" t="s">
        <v>212</v>
      </c>
      <c r="H10">
        <f t="shared" si="0"/>
        <v>11.763676148796499</v>
      </c>
      <c r="I10" s="12">
        <f>Z42</f>
        <v>49.404980000000002</v>
      </c>
      <c r="J10" s="12">
        <f t="shared" si="1"/>
        <v>581.18418485776806</v>
      </c>
      <c r="R10" t="s">
        <v>1457</v>
      </c>
      <c r="V10" s="8" t="s">
        <v>300</v>
      </c>
      <c r="W10" s="9">
        <v>1</v>
      </c>
      <c r="X10" s="10">
        <f>W10*8/$V$7</f>
        <v>1.6E-2</v>
      </c>
      <c r="Y10">
        <v>28.94</v>
      </c>
      <c r="Z10" s="12">
        <f>X10*Y10</f>
        <v>0.46304000000000001</v>
      </c>
    </row>
    <row r="11" spans="1:26">
      <c r="A11" s="51" t="s">
        <v>471</v>
      </c>
      <c r="E11" s="260">
        <v>1</v>
      </c>
      <c r="F11" s="12">
        <v>0.26954048140043763</v>
      </c>
      <c r="G11" t="s">
        <v>212</v>
      </c>
      <c r="H11">
        <f t="shared" si="0"/>
        <v>53.908096280087527</v>
      </c>
      <c r="I11" s="12">
        <f>Z53</f>
        <v>66.234217333333333</v>
      </c>
      <c r="J11" s="12">
        <f t="shared" si="1"/>
        <v>3570.5605650415755</v>
      </c>
      <c r="R11" t="s">
        <v>302</v>
      </c>
      <c r="V11" s="8" t="s">
        <v>300</v>
      </c>
      <c r="W11" s="9">
        <v>3</v>
      </c>
      <c r="X11" s="10">
        <f>W11*8/$V$7</f>
        <v>4.8000000000000001E-2</v>
      </c>
      <c r="Y11">
        <v>20.51</v>
      </c>
      <c r="Z11" s="12">
        <f>X11*Y11</f>
        <v>0.98448000000000013</v>
      </c>
    </row>
    <row r="12" spans="1:26">
      <c r="A12" s="51" t="s">
        <v>473</v>
      </c>
      <c r="E12" s="260">
        <v>1</v>
      </c>
      <c r="F12" s="12">
        <v>2.5797301239970829</v>
      </c>
      <c r="G12" t="s">
        <v>212</v>
      </c>
      <c r="H12">
        <f t="shared" si="0"/>
        <v>515.94602479941659</v>
      </c>
      <c r="I12" s="12">
        <f>Z70</f>
        <v>19.299630000000001</v>
      </c>
      <c r="J12" s="12">
        <f t="shared" si="1"/>
        <v>9957.5673785995641</v>
      </c>
      <c r="K12" s="23"/>
      <c r="R12" t="s">
        <v>659</v>
      </c>
      <c r="V12" s="8" t="s">
        <v>300</v>
      </c>
      <c r="W12" s="9">
        <v>0.1</v>
      </c>
      <c r="X12" s="10">
        <f>W12*8/$V$7</f>
        <v>1.6000000000000001E-3</v>
      </c>
      <c r="Y12">
        <v>34.729999999999997</v>
      </c>
      <c r="Z12" s="12">
        <f>X12*Y12</f>
        <v>5.5567999999999999E-2</v>
      </c>
    </row>
    <row r="13" spans="1:26">
      <c r="A13" s="51" t="s">
        <v>1463</v>
      </c>
      <c r="E13" s="260">
        <v>1</v>
      </c>
      <c r="F13" s="12">
        <v>2.0536834427425243</v>
      </c>
      <c r="G13" t="s">
        <v>142</v>
      </c>
      <c r="H13">
        <f t="shared" si="0"/>
        <v>410.73668854850484</v>
      </c>
      <c r="I13" s="12">
        <f>Z87</f>
        <v>7.9303440000000007</v>
      </c>
      <c r="J13" s="12">
        <f t="shared" si="1"/>
        <v>3257.2832336105043</v>
      </c>
      <c r="Z13" s="6">
        <f>SUM(Z10:Z12)</f>
        <v>1.5030880000000002</v>
      </c>
    </row>
    <row r="14" spans="1:26">
      <c r="A14" s="51" t="s">
        <v>477</v>
      </c>
      <c r="E14" s="260">
        <v>1</v>
      </c>
      <c r="F14" s="12">
        <v>2.3110594456601019</v>
      </c>
      <c r="G14" t="s">
        <v>142</v>
      </c>
      <c r="H14">
        <f t="shared" si="0"/>
        <v>462.21188913202036</v>
      </c>
      <c r="I14" s="12">
        <f>Z102</f>
        <v>12.11253</v>
      </c>
      <c r="J14" s="12">
        <f t="shared" si="1"/>
        <v>5598.5553734682708</v>
      </c>
      <c r="K14" s="24"/>
      <c r="R14" s="7" t="s">
        <v>662</v>
      </c>
    </row>
    <row r="15" spans="1:26">
      <c r="A15" s="51" t="s">
        <v>479</v>
      </c>
      <c r="E15" s="260">
        <v>1</v>
      </c>
      <c r="F15" s="12">
        <v>2.3110594456601019</v>
      </c>
      <c r="G15" t="s">
        <v>212</v>
      </c>
      <c r="H15">
        <f t="shared" si="0"/>
        <v>462.21188913202036</v>
      </c>
      <c r="I15" s="12">
        <f>Z113</f>
        <v>22.910007466666666</v>
      </c>
      <c r="J15" s="12">
        <f t="shared" si="1"/>
        <v>10589.277831196692</v>
      </c>
      <c r="R15" t="s">
        <v>310</v>
      </c>
      <c r="V15" s="8" t="s">
        <v>305</v>
      </c>
      <c r="X15" s="10">
        <v>5.0000000000000001E-3</v>
      </c>
      <c r="Y15">
        <v>5.51</v>
      </c>
      <c r="Z15" s="12">
        <f>X15*Y15</f>
        <v>2.7549999999999998E-2</v>
      </c>
    </row>
    <row r="16" spans="1:26">
      <c r="A16" s="28" t="s">
        <v>484</v>
      </c>
      <c r="E16" s="260"/>
      <c r="F16" s="12"/>
      <c r="R16" t="s">
        <v>1458</v>
      </c>
      <c r="S16" s="68"/>
      <c r="T16" s="68"/>
      <c r="U16" s="68"/>
      <c r="V16" s="8" t="s">
        <v>316</v>
      </c>
      <c r="W16" s="68"/>
      <c r="X16" s="10">
        <v>2.5000000000000001E-2</v>
      </c>
      <c r="Y16" s="12">
        <v>38.9</v>
      </c>
      <c r="Z16" s="12">
        <f>X16*Y16</f>
        <v>0.97250000000000003</v>
      </c>
    </row>
    <row r="17" spans="1:38">
      <c r="A17" t="s">
        <v>492</v>
      </c>
      <c r="E17" s="260">
        <v>0.92</v>
      </c>
      <c r="F17" s="12">
        <v>1</v>
      </c>
      <c r="H17">
        <f>E17*F17*$N$2</f>
        <v>184</v>
      </c>
      <c r="I17" s="12">
        <f>Z126</f>
        <v>238.34357440000002</v>
      </c>
      <c r="J17" s="12">
        <f t="shared" si="1"/>
        <v>43855.217689600002</v>
      </c>
      <c r="R17" t="s">
        <v>317</v>
      </c>
      <c r="V17" s="8" t="s">
        <v>314</v>
      </c>
      <c r="X17" s="10">
        <v>0.02</v>
      </c>
      <c r="Y17" s="12">
        <v>5.8</v>
      </c>
      <c r="Z17" s="12">
        <f>X17*Y17</f>
        <v>0.11599999999999999</v>
      </c>
    </row>
    <row r="18" spans="1:38">
      <c r="A18" s="1" t="s">
        <v>494</v>
      </c>
      <c r="E18" s="260"/>
      <c r="F18" s="12"/>
      <c r="Z18" s="6">
        <f>SUM(Z15:Z17)</f>
        <v>1.11605</v>
      </c>
    </row>
    <row r="19" spans="1:38">
      <c r="A19" s="51" t="s">
        <v>496</v>
      </c>
      <c r="B19" s="51"/>
      <c r="C19" s="51"/>
      <c r="D19" s="51"/>
      <c r="E19" s="260">
        <v>0.98</v>
      </c>
      <c r="F19" s="12">
        <v>0.88460977388767326</v>
      </c>
      <c r="G19" t="s">
        <v>142</v>
      </c>
      <c r="H19">
        <f t="shared" si="0"/>
        <v>173.38351568198397</v>
      </c>
      <c r="I19" s="62">
        <f>Z152</f>
        <v>39.620881818181815</v>
      </c>
      <c r="J19" s="59">
        <f>H19*I19</f>
        <v>6869.6077840567596</v>
      </c>
      <c r="R19" s="7" t="s">
        <v>318</v>
      </c>
    </row>
    <row r="20" spans="1:38">
      <c r="A20" s="1" t="s">
        <v>498</v>
      </c>
      <c r="E20" s="260"/>
      <c r="F20" s="12"/>
      <c r="I20" s="23"/>
      <c r="J20" s="12"/>
      <c r="K20" s="23"/>
      <c r="R20" t="s">
        <v>319</v>
      </c>
      <c r="V20" s="8" t="s">
        <v>320</v>
      </c>
      <c r="X20" s="10">
        <v>3</v>
      </c>
      <c r="Y20" s="12">
        <f>Z13</f>
        <v>1.5030880000000002</v>
      </c>
      <c r="Z20" s="12">
        <f>X20%*Y20</f>
        <v>4.5092640000000003E-2</v>
      </c>
    </row>
    <row r="21" spans="1:38">
      <c r="A21" t="s">
        <v>500</v>
      </c>
      <c r="E21" s="260">
        <v>0.95</v>
      </c>
      <c r="F21" s="12">
        <v>5.1057622173595919E-2</v>
      </c>
      <c r="G21" t="s">
        <v>142</v>
      </c>
      <c r="H21">
        <f t="shared" si="0"/>
        <v>9.7009482129832243</v>
      </c>
      <c r="I21" s="27">
        <f>Z171</f>
        <v>27.126394000000001</v>
      </c>
      <c r="J21" s="12">
        <f>H21*I21</f>
        <v>263.15174339897885</v>
      </c>
      <c r="K21" s="24"/>
      <c r="R21" t="s">
        <v>1459</v>
      </c>
      <c r="V21" s="8" t="s">
        <v>347</v>
      </c>
      <c r="W21" s="9">
        <v>1</v>
      </c>
      <c r="X21" s="10">
        <f>W21*8/$V$7</f>
        <v>1.6E-2</v>
      </c>
      <c r="Y21" s="12">
        <v>9.69</v>
      </c>
      <c r="Z21" s="12">
        <f>X21*Y21</f>
        <v>0.15503999999999998</v>
      </c>
    </row>
    <row r="22" spans="1:38">
      <c r="A22" s="1" t="s">
        <v>1456</v>
      </c>
      <c r="E22" s="260"/>
      <c r="F22" s="12"/>
      <c r="I22" s="23"/>
      <c r="J22" s="12"/>
      <c r="K22" s="24"/>
      <c r="R22" t="s">
        <v>1460</v>
      </c>
      <c r="V22" s="8" t="s">
        <v>153</v>
      </c>
      <c r="X22">
        <v>8.0000000000000002E-3</v>
      </c>
      <c r="Y22" s="10">
        <v>10</v>
      </c>
      <c r="Z22" s="12">
        <f>X22*Y22</f>
        <v>0.08</v>
      </c>
    </row>
    <row r="23" spans="1:38">
      <c r="A23" s="1" t="s">
        <v>503</v>
      </c>
      <c r="E23" s="260"/>
      <c r="F23" s="12"/>
      <c r="I23" s="23"/>
      <c r="J23" s="12"/>
      <c r="Q23" s="14"/>
      <c r="R23" s="14"/>
      <c r="S23" s="14"/>
      <c r="T23" s="14"/>
      <c r="U23" s="14"/>
      <c r="V23" s="14"/>
      <c r="W23" s="14"/>
      <c r="X23" s="14"/>
      <c r="Y23" s="15"/>
      <c r="Z23" s="16">
        <f>SUM(Z20:Z22)</f>
        <v>0.28013263999999999</v>
      </c>
    </row>
    <row r="24" spans="1:38">
      <c r="A24" t="s">
        <v>505</v>
      </c>
      <c r="E24" s="260">
        <v>0.93</v>
      </c>
      <c r="F24" s="12">
        <v>0.63231218088986141</v>
      </c>
      <c r="G24" t="s">
        <v>212</v>
      </c>
      <c r="H24">
        <f>E24*F24*$N$2</f>
        <v>117.61006564551424</v>
      </c>
      <c r="I24" s="27">
        <f>Z190</f>
        <v>426.39754399999998</v>
      </c>
      <c r="J24" s="12">
        <f>H24*I24</f>
        <v>50148.643140926048</v>
      </c>
    </row>
    <row r="25" spans="1:38">
      <c r="A25" t="s">
        <v>507</v>
      </c>
      <c r="E25" s="260">
        <v>0.85</v>
      </c>
      <c r="F25" s="12"/>
      <c r="G25" s="23" t="s">
        <v>305</v>
      </c>
      <c r="H25">
        <f>H24*40*E25</f>
        <v>3998.742231947484</v>
      </c>
      <c r="I25" s="27">
        <f>Z229</f>
        <v>5.5639628445000007</v>
      </c>
      <c r="J25" s="12">
        <f>H25*I25</f>
        <v>22248.853203288803</v>
      </c>
      <c r="Q25" s="2" t="s">
        <v>286</v>
      </c>
      <c r="R25" s="2"/>
      <c r="S25" s="2" t="s">
        <v>467</v>
      </c>
      <c r="T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8">
      <c r="A26" s="30" t="s">
        <v>517</v>
      </c>
      <c r="E26" s="260"/>
      <c r="F26" s="12"/>
      <c r="G26" s="23"/>
      <c r="I26" s="23"/>
      <c r="J26" s="12"/>
      <c r="K26" s="23"/>
      <c r="L26">
        <f>H25/H24</f>
        <v>34</v>
      </c>
      <c r="Q26" s="2" t="s">
        <v>287</v>
      </c>
      <c r="R26" s="2" t="s">
        <v>425</v>
      </c>
      <c r="S26" s="4" t="s">
        <v>289</v>
      </c>
      <c r="T26" s="5">
        <v>250</v>
      </c>
      <c r="U26" s="4" t="s">
        <v>290</v>
      </c>
      <c r="V26" s="5">
        <f>T26</f>
        <v>250</v>
      </c>
      <c r="W26" s="2" t="s">
        <v>291</v>
      </c>
      <c r="Y26" s="4" t="s">
        <v>212</v>
      </c>
      <c r="Z26" s="6">
        <f>Z32+Z36</f>
        <v>8.4582044799999991</v>
      </c>
      <c r="AC26" s="2"/>
      <c r="AD26" s="2"/>
      <c r="AE26" s="4"/>
      <c r="AF26" s="5"/>
      <c r="AG26" s="4"/>
      <c r="AH26" s="5"/>
      <c r="AI26" s="2"/>
      <c r="AK26" s="4"/>
      <c r="AL26" s="6"/>
    </row>
    <row r="27" spans="1:38">
      <c r="A27" t="s">
        <v>519</v>
      </c>
      <c r="E27" s="260">
        <v>0.95</v>
      </c>
      <c r="F27" s="12">
        <v>0.12020423048869439</v>
      </c>
      <c r="G27" s="23" t="s">
        <v>212</v>
      </c>
      <c r="H27">
        <f>E27*F27*$N$2</f>
        <v>22.838803792851934</v>
      </c>
      <c r="I27" s="27">
        <f>Z245</f>
        <v>438.22651999999994</v>
      </c>
      <c r="J27" s="12">
        <f>H27*I27</f>
        <v>10008.569507104303</v>
      </c>
      <c r="Q27" s="2" t="s">
        <v>292</v>
      </c>
      <c r="R27" s="2" t="s">
        <v>293</v>
      </c>
      <c r="V27" s="4" t="s">
        <v>127</v>
      </c>
      <c r="W27" s="4" t="s">
        <v>294</v>
      </c>
      <c r="X27" s="4" t="s">
        <v>295</v>
      </c>
      <c r="Y27" s="4" t="s">
        <v>296</v>
      </c>
      <c r="Z27" s="4" t="s">
        <v>297</v>
      </c>
      <c r="AC27" s="2"/>
      <c r="AD27" s="2"/>
      <c r="AH27" s="4"/>
      <c r="AI27" s="4"/>
      <c r="AJ27" s="4"/>
      <c r="AK27" s="4"/>
      <c r="AL27" s="4"/>
    </row>
    <row r="28" spans="1:38">
      <c r="A28" t="s">
        <v>521</v>
      </c>
      <c r="E28" s="260">
        <v>0.97</v>
      </c>
      <c r="F28" s="12">
        <v>0.64908825674690007</v>
      </c>
      <c r="G28" s="23" t="s">
        <v>142</v>
      </c>
      <c r="H28">
        <f>E28*F28*$N$2</f>
        <v>125.92312180889861</v>
      </c>
      <c r="I28" s="27">
        <f>Z267</f>
        <v>64.026960000000003</v>
      </c>
      <c r="J28" s="12">
        <f>H28*I28</f>
        <v>8062.4746831334796</v>
      </c>
      <c r="R28" s="7" t="s">
        <v>298</v>
      </c>
      <c r="AD28" s="7"/>
    </row>
    <row r="29" spans="1:38">
      <c r="A29" t="s">
        <v>523</v>
      </c>
      <c r="E29" s="260">
        <v>0.85</v>
      </c>
      <c r="F29" s="12"/>
      <c r="G29" s="23" t="s">
        <v>305</v>
      </c>
      <c r="H29">
        <f>H27*50*E29</f>
        <v>970.64916119620705</v>
      </c>
      <c r="I29" s="27">
        <f>Z283</f>
        <v>5.5639628445000007</v>
      </c>
      <c r="J29" s="12">
        <f>H29*I29</f>
        <v>5400.6558679407881</v>
      </c>
      <c r="R29" t="s">
        <v>659</v>
      </c>
      <c r="V29" s="8" t="s">
        <v>300</v>
      </c>
      <c r="W29" s="9">
        <v>0.1</v>
      </c>
      <c r="X29" s="10">
        <f>W29*8/$V$26</f>
        <v>3.2000000000000002E-3</v>
      </c>
      <c r="Y29">
        <v>34.729999999999997</v>
      </c>
      <c r="Z29" s="12">
        <f>X29*Y29</f>
        <v>0.111136</v>
      </c>
      <c r="AH29" s="8"/>
      <c r="AI29" s="9"/>
      <c r="AJ29" s="10"/>
      <c r="AL29" s="12"/>
    </row>
    <row r="30" spans="1:38">
      <c r="A30" s="28" t="s">
        <v>525</v>
      </c>
      <c r="B30" s="2"/>
      <c r="E30" s="260"/>
      <c r="F30" s="12"/>
      <c r="I30" s="23"/>
      <c r="J30" s="12"/>
      <c r="R30" t="s">
        <v>299</v>
      </c>
      <c r="V30" s="8" t="s">
        <v>300</v>
      </c>
      <c r="W30" s="9">
        <v>2</v>
      </c>
      <c r="X30" s="10">
        <f>W30*8/$V$26</f>
        <v>6.4000000000000001E-2</v>
      </c>
      <c r="Y30" s="12">
        <v>28.94</v>
      </c>
      <c r="Z30" s="12">
        <f>X30*Y30</f>
        <v>1.85216</v>
      </c>
      <c r="AH30" s="8"/>
      <c r="AI30" s="9"/>
      <c r="AJ30" s="10"/>
      <c r="AL30" s="12"/>
    </row>
    <row r="31" spans="1:38">
      <c r="A31" t="s">
        <v>527</v>
      </c>
      <c r="E31" s="260">
        <v>0.91</v>
      </c>
      <c r="F31" s="12">
        <v>8.3369803063457329E-2</v>
      </c>
      <c r="G31" t="s">
        <v>212</v>
      </c>
      <c r="H31">
        <f>E31*F31*$N$2</f>
        <v>15.173304157549234</v>
      </c>
      <c r="I31" s="12">
        <f>Z301</f>
        <v>424.92179999999996</v>
      </c>
      <c r="J31" s="12">
        <f>H31*I31</f>
        <v>6447.467714573304</v>
      </c>
      <c r="R31" t="s">
        <v>302</v>
      </c>
      <c r="V31" s="8" t="s">
        <v>300</v>
      </c>
      <c r="W31" s="9">
        <v>1</v>
      </c>
      <c r="X31" s="10">
        <f>W31*8/$V$26</f>
        <v>3.2000000000000001E-2</v>
      </c>
      <c r="Y31">
        <v>20.51</v>
      </c>
      <c r="Z31" s="12">
        <f>X31*Y31</f>
        <v>0.65632000000000001</v>
      </c>
      <c r="AL31" s="6"/>
    </row>
    <row r="32" spans="1:38">
      <c r="A32" t="s">
        <v>529</v>
      </c>
      <c r="E32" s="260">
        <v>0.93</v>
      </c>
      <c r="F32" s="12">
        <v>0.41684901531728669</v>
      </c>
      <c r="G32" t="s">
        <v>142</v>
      </c>
      <c r="H32">
        <f>E32*F32*$N$2</f>
        <v>77.533916849015327</v>
      </c>
      <c r="I32" s="12">
        <f>Z322</f>
        <v>42.644480000000001</v>
      </c>
      <c r="J32" s="12">
        <f>H32*I32</f>
        <v>3306.3935663894972</v>
      </c>
      <c r="Z32" s="6">
        <f>SUM(Z29:Z31)</f>
        <v>2.6196159999999997</v>
      </c>
      <c r="AD32" s="7"/>
    </row>
    <row r="33" spans="1:38">
      <c r="A33" t="s">
        <v>531</v>
      </c>
      <c r="E33" s="260">
        <v>0.78</v>
      </c>
      <c r="F33" s="12"/>
      <c r="G33" t="s">
        <v>305</v>
      </c>
      <c r="H33">
        <f>H31*120*E33</f>
        <v>1420.2212691466084</v>
      </c>
      <c r="I33" s="12">
        <f>Z338</f>
        <v>5.5639628445000007</v>
      </c>
      <c r="J33" s="12">
        <f>H33*I33</f>
        <v>7902.0583725003644</v>
      </c>
      <c r="R33" s="7" t="s">
        <v>318</v>
      </c>
      <c r="AH33" s="8"/>
      <c r="AJ33" s="10"/>
      <c r="AK33" s="12"/>
      <c r="AL33" s="12"/>
    </row>
    <row r="34" spans="1:38">
      <c r="R34" t="s">
        <v>319</v>
      </c>
      <c r="V34" s="8" t="s">
        <v>320</v>
      </c>
      <c r="X34" s="10">
        <v>3</v>
      </c>
      <c r="Y34" s="12">
        <f>Z32</f>
        <v>2.6196159999999997</v>
      </c>
      <c r="Z34" s="12">
        <f>X34%*Y34</f>
        <v>7.8588479999999988E-2</v>
      </c>
    </row>
    <row r="35" spans="1:38">
      <c r="R35" t="s">
        <v>660</v>
      </c>
      <c r="V35" s="8" t="s">
        <v>347</v>
      </c>
      <c r="W35" s="9">
        <v>1</v>
      </c>
      <c r="X35" s="10">
        <f>W35*8/$V$26</f>
        <v>3.2000000000000001E-2</v>
      </c>
      <c r="Y35">
        <v>180</v>
      </c>
      <c r="Z35" s="12">
        <f>X35*Y35</f>
        <v>5.76</v>
      </c>
    </row>
    <row r="36" spans="1:38">
      <c r="Q36" s="14"/>
      <c r="R36" s="14"/>
      <c r="S36" s="14"/>
      <c r="T36" s="14"/>
      <c r="U36" s="14"/>
      <c r="V36" s="14"/>
      <c r="W36" s="14"/>
      <c r="X36" s="14"/>
      <c r="Y36" s="14"/>
      <c r="Z36" s="16">
        <f>SUM(Z34:Z35)</f>
        <v>5.8385884799999994</v>
      </c>
    </row>
    <row r="37" spans="1:38">
      <c r="A37" s="51"/>
      <c r="G37" s="63"/>
      <c r="H37" s="63"/>
      <c r="I37" s="27"/>
      <c r="R37" s="7"/>
      <c r="V37" s="8"/>
      <c r="W37" s="9"/>
      <c r="X37" s="10"/>
    </row>
    <row r="38" spans="1:38">
      <c r="Y38" s="12"/>
      <c r="Z38" s="12"/>
    </row>
    <row r="39" spans="1:38">
      <c r="G39" s="23"/>
      <c r="H39" s="23"/>
      <c r="I39" s="27"/>
      <c r="Y39" s="2"/>
      <c r="Z39" s="6"/>
    </row>
    <row r="40" spans="1:38">
      <c r="G40" s="23"/>
      <c r="H40" s="23"/>
      <c r="I40" s="27"/>
    </row>
    <row r="41" spans="1:38">
      <c r="Q41" s="2" t="s">
        <v>286</v>
      </c>
      <c r="R41" s="2"/>
      <c r="S41" s="2" t="s">
        <v>469</v>
      </c>
      <c r="T41" s="2"/>
    </row>
    <row r="42" spans="1:38">
      <c r="Q42" s="2" t="s">
        <v>287</v>
      </c>
      <c r="R42" s="2" t="s">
        <v>425</v>
      </c>
      <c r="S42" s="4" t="s">
        <v>289</v>
      </c>
      <c r="T42" s="5">
        <v>4</v>
      </c>
      <c r="U42" s="4" t="s">
        <v>290</v>
      </c>
      <c r="V42" s="5">
        <f>T42</f>
        <v>4</v>
      </c>
      <c r="W42" s="2" t="s">
        <v>291</v>
      </c>
      <c r="Y42" s="4" t="s">
        <v>212</v>
      </c>
      <c r="Z42" s="6">
        <f>Z47+Z50</f>
        <v>49.404980000000002</v>
      </c>
    </row>
    <row r="43" spans="1:38">
      <c r="Q43" s="2" t="s">
        <v>292</v>
      </c>
      <c r="R43" s="2" t="s">
        <v>293</v>
      </c>
      <c r="V43" s="4" t="s">
        <v>127</v>
      </c>
      <c r="W43" s="4" t="s">
        <v>294</v>
      </c>
      <c r="X43" s="4" t="s">
        <v>295</v>
      </c>
      <c r="Y43" s="4" t="s">
        <v>296</v>
      </c>
      <c r="Z43" s="4" t="s">
        <v>297</v>
      </c>
    </row>
    <row r="44" spans="1:38">
      <c r="R44" s="7" t="s">
        <v>298</v>
      </c>
    </row>
    <row r="45" spans="1:38">
      <c r="R45" t="s">
        <v>659</v>
      </c>
      <c r="V45" s="8" t="s">
        <v>300</v>
      </c>
      <c r="W45" s="9">
        <v>0.1</v>
      </c>
      <c r="X45" s="10">
        <f>W45*8/$V$42</f>
        <v>0.2</v>
      </c>
      <c r="Y45">
        <v>34.729999999999997</v>
      </c>
      <c r="Z45" s="12">
        <f>X45*Y45</f>
        <v>6.9459999999999997</v>
      </c>
    </row>
    <row r="46" spans="1:38">
      <c r="R46" t="s">
        <v>302</v>
      </c>
      <c r="V46" s="8" t="s">
        <v>300</v>
      </c>
      <c r="W46" s="9">
        <v>1</v>
      </c>
      <c r="X46" s="10">
        <f>W46*8/$V$42</f>
        <v>2</v>
      </c>
      <c r="Y46">
        <v>20.51</v>
      </c>
      <c r="Z46" s="12">
        <f>X46*Y46</f>
        <v>41.02</v>
      </c>
    </row>
    <row r="47" spans="1:38">
      <c r="V47" s="8"/>
      <c r="W47" s="9"/>
      <c r="X47" s="10"/>
      <c r="Z47" s="6">
        <f>SUM(Z45:Z46)</f>
        <v>47.966000000000001</v>
      </c>
    </row>
    <row r="48" spans="1:38">
      <c r="R48" s="7" t="s">
        <v>318</v>
      </c>
    </row>
    <row r="49" spans="17:26">
      <c r="R49" t="s">
        <v>319</v>
      </c>
      <c r="V49" s="8" t="s">
        <v>320</v>
      </c>
      <c r="X49" s="10">
        <v>3</v>
      </c>
      <c r="Y49" s="12">
        <f>Z47</f>
        <v>47.966000000000001</v>
      </c>
      <c r="Z49" s="12">
        <f>X49%*Y49</f>
        <v>1.4389799999999999</v>
      </c>
    </row>
    <row r="50" spans="17:26">
      <c r="Q50" s="14"/>
      <c r="R50" s="14"/>
      <c r="S50" s="14"/>
      <c r="T50" s="14"/>
      <c r="U50" s="14"/>
      <c r="V50" s="14"/>
      <c r="W50" s="14"/>
      <c r="X50" s="14"/>
      <c r="Y50" s="15"/>
      <c r="Z50" s="16">
        <f>SUM(Z49)</f>
        <v>1.4389799999999999</v>
      </c>
    </row>
    <row r="52" spans="17:26">
      <c r="Q52" s="2" t="s">
        <v>286</v>
      </c>
      <c r="R52" s="2"/>
      <c r="S52" s="2" t="s">
        <v>471</v>
      </c>
      <c r="T52" s="2"/>
    </row>
    <row r="53" spans="17:26">
      <c r="Q53" s="2" t="s">
        <v>287</v>
      </c>
      <c r="R53" s="2" t="s">
        <v>425</v>
      </c>
      <c r="S53" s="4" t="s">
        <v>289</v>
      </c>
      <c r="T53" s="5">
        <v>30</v>
      </c>
      <c r="U53" s="4" t="s">
        <v>290</v>
      </c>
      <c r="V53" s="5">
        <f>T53</f>
        <v>30</v>
      </c>
      <c r="W53" s="2" t="s">
        <v>291</v>
      </c>
      <c r="Y53" s="4" t="s">
        <v>212</v>
      </c>
      <c r="Z53" s="6">
        <f>Z59+Z63+Z67</f>
        <v>66.234217333333333</v>
      </c>
    </row>
    <row r="54" spans="17:26">
      <c r="Q54" s="2" t="s">
        <v>292</v>
      </c>
      <c r="R54" s="2" t="s">
        <v>293</v>
      </c>
      <c r="V54" s="4" t="s">
        <v>127</v>
      </c>
      <c r="W54" s="4" t="s">
        <v>294</v>
      </c>
      <c r="X54" s="4" t="s">
        <v>295</v>
      </c>
      <c r="Y54" s="4" t="s">
        <v>296</v>
      </c>
      <c r="Z54" s="4" t="s">
        <v>297</v>
      </c>
    </row>
    <row r="55" spans="17:26">
      <c r="R55" s="7" t="s">
        <v>298</v>
      </c>
    </row>
    <row r="56" spans="17:26">
      <c r="R56" t="s">
        <v>659</v>
      </c>
      <c r="V56" s="8" t="s">
        <v>300</v>
      </c>
      <c r="W56" s="9">
        <v>0.1</v>
      </c>
      <c r="X56" s="10">
        <f>W56*8/$V$53</f>
        <v>2.6666666666666668E-2</v>
      </c>
      <c r="Y56">
        <v>34.729999999999997</v>
      </c>
      <c r="Z56" s="12">
        <f>X56*Y56</f>
        <v>0.92613333333333336</v>
      </c>
    </row>
    <row r="57" spans="17:26">
      <c r="R57" t="s">
        <v>302</v>
      </c>
      <c r="V57" s="8" t="s">
        <v>300</v>
      </c>
      <c r="W57" s="9">
        <v>1</v>
      </c>
      <c r="X57" s="10">
        <f>W57*8/$V$53</f>
        <v>0.26666666666666666</v>
      </c>
      <c r="Y57">
        <v>20.51</v>
      </c>
      <c r="Z57" s="12">
        <f>X57*Y57</f>
        <v>5.469333333333334</v>
      </c>
    </row>
    <row r="58" spans="17:26">
      <c r="R58" t="s">
        <v>661</v>
      </c>
      <c r="V58" s="8" t="s">
        <v>300</v>
      </c>
      <c r="W58" s="9">
        <v>1</v>
      </c>
      <c r="X58" s="10">
        <f>W58*8/$V$53</f>
        <v>0.26666666666666666</v>
      </c>
      <c r="Y58">
        <v>29.94</v>
      </c>
      <c r="Z58" s="12">
        <f>X58*Y58</f>
        <v>7.984</v>
      </c>
    </row>
    <row r="59" spans="17:26">
      <c r="V59" s="8"/>
      <c r="W59" s="9"/>
      <c r="X59" s="10"/>
      <c r="Z59" s="6">
        <f>SUM(Z56:Z58)</f>
        <v>14.379466666666668</v>
      </c>
    </row>
    <row r="60" spans="17:26">
      <c r="R60" s="7" t="s">
        <v>662</v>
      </c>
      <c r="V60" s="8"/>
      <c r="W60" s="9"/>
      <c r="X60" s="10"/>
      <c r="Z60" s="12"/>
    </row>
    <row r="61" spans="17:26">
      <c r="R61" t="s">
        <v>663</v>
      </c>
      <c r="V61" s="8" t="s">
        <v>212</v>
      </c>
      <c r="W61" s="9"/>
      <c r="X61" s="10">
        <v>1.05</v>
      </c>
      <c r="Y61" s="50">
        <v>44.07</v>
      </c>
      <c r="Z61" s="12">
        <f>X61*Y61</f>
        <v>46.273500000000006</v>
      </c>
    </row>
    <row r="62" spans="17:26">
      <c r="R62" t="s">
        <v>664</v>
      </c>
      <c r="V62" s="8" t="s">
        <v>212</v>
      </c>
      <c r="W62" s="9"/>
      <c r="X62" s="10">
        <v>0.08</v>
      </c>
      <c r="Y62">
        <v>6.14</v>
      </c>
      <c r="Z62" s="12">
        <f>X62*Y62</f>
        <v>0.49119999999999997</v>
      </c>
    </row>
    <row r="63" spans="17:26">
      <c r="V63" s="8"/>
      <c r="X63" s="10"/>
      <c r="Z63" s="6">
        <f>SUM(Z61:Z62)</f>
        <v>46.764700000000005</v>
      </c>
    </row>
    <row r="64" spans="17:26">
      <c r="R64" s="7" t="s">
        <v>318</v>
      </c>
    </row>
    <row r="65" spans="17:26">
      <c r="R65" t="s">
        <v>319</v>
      </c>
      <c r="V65" s="8" t="s">
        <v>320</v>
      </c>
      <c r="X65" s="10">
        <v>3</v>
      </c>
      <c r="Y65" s="12">
        <f>Z59</f>
        <v>14.379466666666668</v>
      </c>
      <c r="Z65" s="12">
        <f>X65%*Y65</f>
        <v>0.43138399999999999</v>
      </c>
    </row>
    <row r="66" spans="17:26">
      <c r="R66" t="s">
        <v>665</v>
      </c>
      <c r="V66" s="8" t="s">
        <v>347</v>
      </c>
      <c r="W66" s="9">
        <v>1</v>
      </c>
      <c r="X66" s="10">
        <f>W66*8/$V$53</f>
        <v>0.26666666666666666</v>
      </c>
      <c r="Y66">
        <v>17.47</v>
      </c>
      <c r="Z66" s="12">
        <f>X66*Y66</f>
        <v>4.6586666666666661</v>
      </c>
    </row>
    <row r="67" spans="17:26">
      <c r="Q67" s="14"/>
      <c r="R67" s="14"/>
      <c r="S67" s="14"/>
      <c r="T67" s="14"/>
      <c r="U67" s="14"/>
      <c r="V67" s="14"/>
      <c r="W67" s="14"/>
      <c r="X67" s="14"/>
      <c r="Y67" s="15"/>
      <c r="Z67" s="16">
        <f>SUM(Z65:Z66)</f>
        <v>5.0900506666666665</v>
      </c>
    </row>
    <row r="69" spans="17:26">
      <c r="Q69" s="2" t="s">
        <v>286</v>
      </c>
      <c r="R69" s="2"/>
      <c r="S69" s="2" t="s">
        <v>473</v>
      </c>
      <c r="T69" s="2"/>
    </row>
    <row r="70" spans="17:26">
      <c r="Q70" s="2" t="s">
        <v>287</v>
      </c>
      <c r="R70" s="2" t="s">
        <v>425</v>
      </c>
      <c r="S70" s="4" t="s">
        <v>289</v>
      </c>
      <c r="T70" s="5">
        <v>40</v>
      </c>
      <c r="U70" s="4" t="s">
        <v>290</v>
      </c>
      <c r="V70" s="5">
        <f>T70</f>
        <v>40</v>
      </c>
      <c r="W70" s="2" t="s">
        <v>291</v>
      </c>
      <c r="Y70" s="4" t="s">
        <v>212</v>
      </c>
      <c r="Z70" s="6">
        <f>Z76+Z84</f>
        <v>19.299630000000001</v>
      </c>
    </row>
    <row r="71" spans="17:26">
      <c r="Q71" s="2" t="s">
        <v>292</v>
      </c>
      <c r="R71" s="2" t="s">
        <v>293</v>
      </c>
      <c r="V71" s="4" t="s">
        <v>127</v>
      </c>
      <c r="W71" s="4" t="s">
        <v>294</v>
      </c>
      <c r="X71" s="4" t="s">
        <v>295</v>
      </c>
      <c r="Y71" s="4" t="s">
        <v>296</v>
      </c>
      <c r="Z71" s="4" t="s">
        <v>297</v>
      </c>
    </row>
    <row r="72" spans="17:26">
      <c r="R72" s="7" t="s">
        <v>298</v>
      </c>
    </row>
    <row r="73" spans="17:26">
      <c r="R73" t="s">
        <v>659</v>
      </c>
      <c r="V73" s="8" t="s">
        <v>300</v>
      </c>
      <c r="W73" s="9">
        <v>0.1</v>
      </c>
      <c r="X73" s="10">
        <f>W73*8/$V$70</f>
        <v>0.02</v>
      </c>
      <c r="Y73">
        <v>34.729999999999997</v>
      </c>
      <c r="Z73" s="12">
        <f>X73*Y73</f>
        <v>0.6946</v>
      </c>
    </row>
    <row r="74" spans="17:26">
      <c r="R74" t="s">
        <v>302</v>
      </c>
      <c r="V74" s="8" t="s">
        <v>300</v>
      </c>
      <c r="W74" s="9">
        <v>2</v>
      </c>
      <c r="X74" s="10">
        <f>W74*8/$V$70</f>
        <v>0.4</v>
      </c>
      <c r="Y74">
        <v>20.51</v>
      </c>
      <c r="Z74" s="12">
        <f>X74*Y74</f>
        <v>8.2040000000000006</v>
      </c>
    </row>
    <row r="75" spans="17:26">
      <c r="R75" t="s">
        <v>661</v>
      </c>
      <c r="V75" s="8" t="s">
        <v>300</v>
      </c>
      <c r="W75" s="9">
        <v>1</v>
      </c>
      <c r="X75" s="10">
        <f>W75*8/$V$70</f>
        <v>0.2</v>
      </c>
      <c r="Y75">
        <v>29.94</v>
      </c>
      <c r="Z75" s="12">
        <f>X75*Y75</f>
        <v>5.9880000000000004</v>
      </c>
    </row>
    <row r="76" spans="17:26">
      <c r="Z76" s="6">
        <f>SUM(Z73:Z75)</f>
        <v>14.886600000000001</v>
      </c>
    </row>
    <row r="77" spans="17:26">
      <c r="R77" s="7" t="s">
        <v>662</v>
      </c>
      <c r="V77" s="8"/>
      <c r="W77" s="9"/>
      <c r="X77" s="10"/>
      <c r="Z77" s="12"/>
    </row>
    <row r="78" spans="17:26">
      <c r="R78" t="s">
        <v>664</v>
      </c>
      <c r="V78" s="8" t="s">
        <v>212</v>
      </c>
      <c r="W78" s="9"/>
      <c r="X78" s="10">
        <v>0.08</v>
      </c>
      <c r="Y78">
        <v>6.14</v>
      </c>
      <c r="Z78" s="12">
        <f>X78*Y78</f>
        <v>0.49119999999999997</v>
      </c>
    </row>
    <row r="79" spans="17:26">
      <c r="V79" s="8"/>
      <c r="X79" s="10"/>
      <c r="Z79" s="6">
        <f>SUM(Z78:Z78)</f>
        <v>0.49119999999999997</v>
      </c>
    </row>
    <row r="80" spans="17:26">
      <c r="R80" s="7" t="s">
        <v>318</v>
      </c>
    </row>
    <row r="81" spans="17:26">
      <c r="R81" t="s">
        <v>319</v>
      </c>
      <c r="V81" s="8" t="s">
        <v>320</v>
      </c>
      <c r="X81" s="10">
        <v>5</v>
      </c>
      <c r="Y81" s="12">
        <f>Z76</f>
        <v>14.886600000000001</v>
      </c>
      <c r="Z81" s="12">
        <f>X81%*Y81</f>
        <v>0.74433000000000016</v>
      </c>
    </row>
    <row r="82" spans="17:26">
      <c r="R82" t="s">
        <v>665</v>
      </c>
      <c r="V82" s="8" t="s">
        <v>347</v>
      </c>
      <c r="W82" s="9">
        <v>1</v>
      </c>
      <c r="X82" s="10">
        <f>W82*8/$V$70</f>
        <v>0.2</v>
      </c>
      <c r="Y82">
        <v>17.47</v>
      </c>
      <c r="Z82" s="12">
        <f>X82*Y82</f>
        <v>3.4939999999999998</v>
      </c>
    </row>
    <row r="83" spans="17:26">
      <c r="R83" t="s">
        <v>666</v>
      </c>
      <c r="V83" s="8" t="s">
        <v>347</v>
      </c>
      <c r="W83" s="9">
        <v>0.05</v>
      </c>
      <c r="X83" s="10">
        <f>W83*8/$V$70</f>
        <v>0.01</v>
      </c>
      <c r="Y83">
        <v>17.47</v>
      </c>
      <c r="Z83" s="12">
        <f>X83*Y83</f>
        <v>0.17469999999999999</v>
      </c>
    </row>
    <row r="84" spans="17:26">
      <c r="Q84" s="14"/>
      <c r="R84" s="14"/>
      <c r="S84" s="14"/>
      <c r="T84" s="14"/>
      <c r="U84" s="14"/>
      <c r="V84" s="14"/>
      <c r="W84" s="14"/>
      <c r="X84" s="14"/>
      <c r="Y84" s="15"/>
      <c r="Z84" s="16">
        <f>SUM(Z81:Z83)</f>
        <v>4.4130299999999991</v>
      </c>
    </row>
    <row r="86" spans="17:26">
      <c r="Q86" s="2" t="s">
        <v>286</v>
      </c>
      <c r="R86" s="2"/>
      <c r="S86" s="2" t="s">
        <v>1365</v>
      </c>
      <c r="T86" s="2"/>
    </row>
    <row r="87" spans="17:26">
      <c r="Q87" s="2" t="s">
        <v>287</v>
      </c>
      <c r="R87" s="2" t="s">
        <v>288</v>
      </c>
      <c r="S87" s="4" t="s">
        <v>289</v>
      </c>
      <c r="T87" s="5">
        <v>500</v>
      </c>
      <c r="U87" s="4" t="s">
        <v>290</v>
      </c>
      <c r="V87" s="5">
        <f>T87</f>
        <v>500</v>
      </c>
      <c r="W87" s="2" t="s">
        <v>291</v>
      </c>
      <c r="Y87" s="4" t="s">
        <v>142</v>
      </c>
      <c r="Z87" s="6">
        <f>Z93+Z99</f>
        <v>7.9303440000000007</v>
      </c>
    </row>
    <row r="88" spans="17:26">
      <c r="Q88" s="2" t="s">
        <v>292</v>
      </c>
      <c r="R88" s="2" t="s">
        <v>293</v>
      </c>
      <c r="V88" s="4" t="s">
        <v>127</v>
      </c>
      <c r="W88" s="4" t="s">
        <v>294</v>
      </c>
      <c r="X88" s="4" t="s">
        <v>295</v>
      </c>
      <c r="Y88" s="4" t="s">
        <v>296</v>
      </c>
      <c r="Z88" s="4" t="s">
        <v>297</v>
      </c>
    </row>
    <row r="89" spans="17:26">
      <c r="R89" s="7" t="s">
        <v>298</v>
      </c>
    </row>
    <row r="90" spans="17:26">
      <c r="R90" t="s">
        <v>659</v>
      </c>
      <c r="V90" s="8" t="s">
        <v>300</v>
      </c>
      <c r="W90" s="9">
        <v>1</v>
      </c>
      <c r="X90" s="10">
        <f>W90*8/$T$87</f>
        <v>1.6E-2</v>
      </c>
      <c r="Y90">
        <v>34.729999999999997</v>
      </c>
      <c r="Z90" s="12">
        <f>X90*Y90</f>
        <v>0.55567999999999995</v>
      </c>
    </row>
    <row r="91" spans="17:26">
      <c r="R91" t="s">
        <v>301</v>
      </c>
      <c r="V91" s="8" t="s">
        <v>300</v>
      </c>
      <c r="W91" s="9">
        <v>1</v>
      </c>
      <c r="X91" s="10">
        <f t="shared" ref="X91:X92" si="2">W91*8/$T$87</f>
        <v>1.6E-2</v>
      </c>
      <c r="Y91">
        <v>23.6</v>
      </c>
      <c r="Z91" s="12">
        <f>X91*Y91</f>
        <v>0.37760000000000005</v>
      </c>
    </row>
    <row r="92" spans="17:26">
      <c r="R92" t="s">
        <v>302</v>
      </c>
      <c r="V92" s="8" t="s">
        <v>300</v>
      </c>
      <c r="W92" s="9">
        <v>3</v>
      </c>
      <c r="X92" s="10">
        <f t="shared" si="2"/>
        <v>4.8000000000000001E-2</v>
      </c>
      <c r="Y92">
        <v>20.51</v>
      </c>
      <c r="Z92" s="12">
        <f>X92*Y92</f>
        <v>0.98448000000000013</v>
      </c>
    </row>
    <row r="93" spans="17:26">
      <c r="Z93" s="6">
        <f>SUM(Z90:Z92)</f>
        <v>1.9177600000000001</v>
      </c>
    </row>
    <row r="94" spans="17:26">
      <c r="R94" s="7" t="s">
        <v>318</v>
      </c>
    </row>
    <row r="95" spans="17:26">
      <c r="R95" t="s">
        <v>319</v>
      </c>
      <c r="V95" s="8" t="s">
        <v>320</v>
      </c>
      <c r="X95" s="10">
        <v>5</v>
      </c>
      <c r="Y95" s="12">
        <f>Z90</f>
        <v>0.55567999999999995</v>
      </c>
      <c r="Z95" s="12">
        <f>X95%*Y95</f>
        <v>2.7784E-2</v>
      </c>
    </row>
    <row r="96" spans="17:26" ht="15" customHeight="1">
      <c r="R96" t="s">
        <v>665</v>
      </c>
      <c r="V96" s="8" t="s">
        <v>347</v>
      </c>
      <c r="W96" s="9">
        <v>1</v>
      </c>
      <c r="X96" s="10">
        <f>W96*8/$T$87</f>
        <v>1.6E-2</v>
      </c>
      <c r="Y96">
        <v>17.47</v>
      </c>
      <c r="Z96" s="12">
        <f>X96*Y96</f>
        <v>0.27951999999999999</v>
      </c>
    </row>
    <row r="97" spans="17:26" ht="15" customHeight="1">
      <c r="R97" t="s">
        <v>667</v>
      </c>
      <c r="V97" s="8" t="s">
        <v>347</v>
      </c>
      <c r="W97" s="9">
        <v>1</v>
      </c>
      <c r="X97" s="10">
        <f t="shared" ref="X97:X98" si="3">W97*8/$T$87</f>
        <v>1.6E-2</v>
      </c>
      <c r="Y97">
        <v>136.06</v>
      </c>
      <c r="Z97" s="12">
        <f t="shared" ref="Z97:Z98" si="4">X97*Y97</f>
        <v>2.1769600000000002</v>
      </c>
    </row>
    <row r="98" spans="17:26" ht="15" customHeight="1">
      <c r="R98" s="69" t="s">
        <v>668</v>
      </c>
      <c r="S98" s="69"/>
      <c r="T98" s="69"/>
      <c r="U98" s="69"/>
      <c r="V98" s="8" t="s">
        <v>347</v>
      </c>
      <c r="W98" s="9">
        <v>1</v>
      </c>
      <c r="X98" s="10">
        <f t="shared" si="3"/>
        <v>1.6E-2</v>
      </c>
      <c r="Y98">
        <v>220.52</v>
      </c>
      <c r="Z98" s="12">
        <f t="shared" si="4"/>
        <v>3.5283200000000003</v>
      </c>
    </row>
    <row r="99" spans="17:26">
      <c r="Q99" s="14"/>
      <c r="R99" s="14"/>
      <c r="S99" s="14"/>
      <c r="T99" s="14"/>
      <c r="U99" s="14"/>
      <c r="V99" s="14"/>
      <c r="W99" s="14"/>
      <c r="X99" s="14"/>
      <c r="Y99" s="15"/>
      <c r="Z99" s="16">
        <f>SUM(Z95:Z98)</f>
        <v>6.0125840000000004</v>
      </c>
    </row>
    <row r="101" spans="17:26">
      <c r="Q101" s="2" t="s">
        <v>286</v>
      </c>
      <c r="R101" s="2"/>
      <c r="S101" s="2" t="s">
        <v>477</v>
      </c>
      <c r="T101" s="2"/>
    </row>
    <row r="102" spans="17:26">
      <c r="Q102" s="2" t="s">
        <v>287</v>
      </c>
      <c r="R102" s="2" t="s">
        <v>323</v>
      </c>
      <c r="S102" s="4" t="s">
        <v>289</v>
      </c>
      <c r="T102" s="5">
        <v>80</v>
      </c>
      <c r="U102" s="4" t="s">
        <v>290</v>
      </c>
      <c r="V102" s="5">
        <f>T102</f>
        <v>80</v>
      </c>
      <c r="W102" s="2" t="s">
        <v>291</v>
      </c>
      <c r="Y102" s="4" t="s">
        <v>153</v>
      </c>
      <c r="Z102" s="6">
        <f>Z106+Z110</f>
        <v>12.11253</v>
      </c>
    </row>
    <row r="103" spans="17:26">
      <c r="Q103" s="2" t="s">
        <v>292</v>
      </c>
      <c r="R103" s="2" t="s">
        <v>293</v>
      </c>
      <c r="V103" s="4" t="s">
        <v>127</v>
      </c>
      <c r="W103" s="4" t="s">
        <v>294</v>
      </c>
      <c r="X103" s="4" t="s">
        <v>295</v>
      </c>
      <c r="Y103" s="4" t="s">
        <v>296</v>
      </c>
      <c r="Z103" s="4" t="s">
        <v>297</v>
      </c>
    </row>
    <row r="104" spans="17:26">
      <c r="R104" s="7" t="s">
        <v>298</v>
      </c>
    </row>
    <row r="105" spans="17:26">
      <c r="R105" t="s">
        <v>302</v>
      </c>
      <c r="V105" s="8" t="s">
        <v>300</v>
      </c>
      <c r="W105" s="9">
        <v>1</v>
      </c>
      <c r="X105" s="10">
        <f>W105*8/$V$102</f>
        <v>0.1</v>
      </c>
      <c r="Y105">
        <v>20.51</v>
      </c>
      <c r="Z105" s="12">
        <f>X105*Y105</f>
        <v>2.0510000000000002</v>
      </c>
    </row>
    <row r="106" spans="17:26">
      <c r="V106" s="8"/>
      <c r="W106" s="9"/>
      <c r="X106" s="10"/>
      <c r="Z106" s="6">
        <f>SUM(Z105:Z105)</f>
        <v>2.0510000000000002</v>
      </c>
    </row>
    <row r="107" spans="17:26">
      <c r="R107" s="7" t="s">
        <v>318</v>
      </c>
    </row>
    <row r="108" spans="17:26">
      <c r="R108" t="s">
        <v>319</v>
      </c>
      <c r="V108" s="8" t="s">
        <v>320</v>
      </c>
      <c r="X108" s="10">
        <v>3</v>
      </c>
      <c r="Y108" s="12">
        <f>Z106</f>
        <v>2.0510000000000002</v>
      </c>
      <c r="Z108" s="12">
        <f>X108%*Y108</f>
        <v>6.1530000000000001E-2</v>
      </c>
    </row>
    <row r="109" spans="17:26">
      <c r="R109" t="s">
        <v>669</v>
      </c>
      <c r="V109" s="8" t="s">
        <v>347</v>
      </c>
      <c r="W109" s="9">
        <v>1</v>
      </c>
      <c r="X109" s="10">
        <f>W109*8/$V$102</f>
        <v>0.1</v>
      </c>
      <c r="Y109">
        <v>100</v>
      </c>
      <c r="Z109" s="12">
        <f>X109*Y109</f>
        <v>10</v>
      </c>
    </row>
    <row r="110" spans="17:26">
      <c r="Q110" s="14"/>
      <c r="R110" s="14"/>
      <c r="S110" s="14"/>
      <c r="T110" s="14"/>
      <c r="U110" s="14"/>
      <c r="V110" s="14"/>
      <c r="W110" s="14"/>
      <c r="X110" s="14"/>
      <c r="Y110" s="15"/>
      <c r="Z110" s="16">
        <f>SUM(Z108:Z109)</f>
        <v>10.061529999999999</v>
      </c>
    </row>
    <row r="112" spans="17:26">
      <c r="Q112" s="2" t="s">
        <v>286</v>
      </c>
      <c r="R112" s="2"/>
      <c r="S112" s="2" t="s">
        <v>479</v>
      </c>
      <c r="T112" s="2"/>
    </row>
    <row r="113" spans="17:26">
      <c r="Q113" s="2" t="s">
        <v>287</v>
      </c>
      <c r="R113" s="2" t="s">
        <v>425</v>
      </c>
      <c r="S113" s="4" t="s">
        <v>289</v>
      </c>
      <c r="T113" s="5">
        <v>187.5</v>
      </c>
      <c r="U113" s="4" t="s">
        <v>290</v>
      </c>
      <c r="V113" s="5">
        <f>T113</f>
        <v>187.5</v>
      </c>
      <c r="W113" s="2" t="s">
        <v>291</v>
      </c>
      <c r="Y113" s="4" t="s">
        <v>212</v>
      </c>
      <c r="Z113" s="6">
        <f>Z118+Z123</f>
        <v>22.910007466666666</v>
      </c>
    </row>
    <row r="114" spans="17:26">
      <c r="Q114" s="2" t="s">
        <v>292</v>
      </c>
      <c r="R114" s="2" t="s">
        <v>293</v>
      </c>
      <c r="V114" s="4" t="s">
        <v>127</v>
      </c>
      <c r="W114" s="4" t="s">
        <v>294</v>
      </c>
      <c r="X114" s="4" t="s">
        <v>295</v>
      </c>
      <c r="Y114" s="4" t="s">
        <v>296</v>
      </c>
      <c r="Z114" s="4" t="s">
        <v>297</v>
      </c>
    </row>
    <row r="115" spans="17:26">
      <c r="R115" s="7" t="s">
        <v>298</v>
      </c>
    </row>
    <row r="116" spans="17:26">
      <c r="R116" t="s">
        <v>301</v>
      </c>
      <c r="V116" s="8" t="s">
        <v>300</v>
      </c>
      <c r="W116" s="9">
        <v>1</v>
      </c>
      <c r="X116" s="10">
        <f>W116*8/$V$113</f>
        <v>4.2666666666666665E-2</v>
      </c>
      <c r="Y116">
        <v>23.6</v>
      </c>
      <c r="Z116" s="12">
        <f>X116*Y116</f>
        <v>1.0069333333333335</v>
      </c>
    </row>
    <row r="117" spans="17:26">
      <c r="R117" t="s">
        <v>302</v>
      </c>
      <c r="V117" s="8" t="s">
        <v>300</v>
      </c>
      <c r="W117" s="9">
        <v>1</v>
      </c>
      <c r="X117" s="10">
        <f>W117*8/$V$113</f>
        <v>4.2666666666666665E-2</v>
      </c>
      <c r="Y117">
        <v>20.51</v>
      </c>
      <c r="Z117" s="12">
        <f>X117*Y117</f>
        <v>0.87509333333333339</v>
      </c>
    </row>
    <row r="118" spans="17:26">
      <c r="V118" s="8"/>
      <c r="W118" s="9"/>
      <c r="X118" s="10"/>
      <c r="Z118" s="6">
        <f>SUM(Z116:Z117)</f>
        <v>1.882026666666667</v>
      </c>
    </row>
    <row r="119" spans="17:26">
      <c r="R119" s="7" t="s">
        <v>318</v>
      </c>
    </row>
    <row r="120" spans="17:26">
      <c r="R120" t="s">
        <v>319</v>
      </c>
      <c r="V120" s="8" t="s">
        <v>320</v>
      </c>
      <c r="X120" s="10">
        <v>3</v>
      </c>
      <c r="Y120" s="12">
        <f>Z118</f>
        <v>1.882026666666667</v>
      </c>
      <c r="Z120" s="12">
        <f>X120%*Y120</f>
        <v>5.6460800000000005E-2</v>
      </c>
    </row>
    <row r="121" spans="17:26">
      <c r="R121" t="s">
        <v>670</v>
      </c>
      <c r="V121" s="8" t="s">
        <v>347</v>
      </c>
      <c r="W121" s="9">
        <v>1</v>
      </c>
      <c r="X121" s="10">
        <f>W121*8/$V$113</f>
        <v>4.2666666666666665E-2</v>
      </c>
      <c r="Y121" s="50">
        <v>118.64</v>
      </c>
      <c r="Z121" s="12">
        <f>X121*Y121</f>
        <v>5.0619733333333334</v>
      </c>
    </row>
    <row r="122" spans="17:26">
      <c r="R122" t="s">
        <v>671</v>
      </c>
      <c r="V122" s="8" t="s">
        <v>347</v>
      </c>
      <c r="W122" s="9">
        <v>2</v>
      </c>
      <c r="X122" s="10">
        <f>W122*8/$V$113</f>
        <v>8.533333333333333E-2</v>
      </c>
      <c r="Y122" s="50">
        <v>186.44</v>
      </c>
      <c r="Z122" s="12">
        <f>X122*Y122</f>
        <v>15.909546666666666</v>
      </c>
    </row>
    <row r="123" spans="17:26">
      <c r="Q123" s="14"/>
      <c r="R123" s="14"/>
      <c r="S123" s="14"/>
      <c r="T123" s="14"/>
      <c r="U123" s="14"/>
      <c r="V123" s="14"/>
      <c r="W123" s="14"/>
      <c r="X123" s="14"/>
      <c r="Y123" s="15"/>
      <c r="Z123" s="16">
        <f>SUM(Z120:Z122)</f>
        <v>21.027980799999998</v>
      </c>
    </row>
    <row r="125" spans="17:26">
      <c r="Q125" s="31" t="s">
        <v>286</v>
      </c>
      <c r="R125" s="31"/>
      <c r="S125" s="31" t="s">
        <v>492</v>
      </c>
      <c r="T125" s="31"/>
    </row>
    <row r="126" spans="17:26">
      <c r="Q126" s="31" t="s">
        <v>287</v>
      </c>
      <c r="R126" s="31" t="s">
        <v>288</v>
      </c>
      <c r="S126" s="32" t="s">
        <v>289</v>
      </c>
      <c r="T126" s="33">
        <v>50</v>
      </c>
      <c r="U126" s="32" t="s">
        <v>290</v>
      </c>
      <c r="V126" s="33">
        <f>T126</f>
        <v>50</v>
      </c>
      <c r="W126" s="31" t="s">
        <v>291</v>
      </c>
      <c r="Y126" s="32" t="s">
        <v>142</v>
      </c>
      <c r="Z126" s="34">
        <f>Z134+Z141+Z145</f>
        <v>238.34357440000002</v>
      </c>
    </row>
    <row r="127" spans="17:26">
      <c r="Q127" s="31" t="s">
        <v>292</v>
      </c>
      <c r="R127" s="31" t="s">
        <v>293</v>
      </c>
      <c r="V127" s="32" t="s">
        <v>127</v>
      </c>
      <c r="W127" s="32" t="s">
        <v>294</v>
      </c>
      <c r="X127" s="32" t="s">
        <v>295</v>
      </c>
      <c r="Y127" s="32" t="s">
        <v>296</v>
      </c>
      <c r="Z127" s="32" t="s">
        <v>297</v>
      </c>
    </row>
    <row r="128" spans="17:26">
      <c r="R128" s="35" t="s">
        <v>298</v>
      </c>
    </row>
    <row r="129" spans="18:26">
      <c r="R129" t="s">
        <v>659</v>
      </c>
      <c r="V129" s="8" t="s">
        <v>300</v>
      </c>
      <c r="W129" s="9">
        <v>0.1</v>
      </c>
      <c r="X129" s="10">
        <f>W129*8/$T$126</f>
        <v>1.6E-2</v>
      </c>
      <c r="Y129">
        <v>34.729999999999997</v>
      </c>
      <c r="Z129" s="12">
        <f>X129*Y129</f>
        <v>0.55567999999999995</v>
      </c>
    </row>
    <row r="130" spans="18:26">
      <c r="R130" t="s">
        <v>299</v>
      </c>
      <c r="V130" s="8" t="s">
        <v>300</v>
      </c>
      <c r="W130" s="9">
        <v>1</v>
      </c>
      <c r="X130" s="10">
        <f t="shared" ref="X130:X133" si="5">W130*8/$T$126</f>
        <v>0.16</v>
      </c>
      <c r="Y130" s="12">
        <v>28.94</v>
      </c>
      <c r="Z130" s="12">
        <f>X130*Y130</f>
        <v>4.6304000000000007</v>
      </c>
    </row>
    <row r="131" spans="18:26">
      <c r="R131" t="s">
        <v>301</v>
      </c>
      <c r="V131" s="8" t="s">
        <v>300</v>
      </c>
      <c r="W131" s="9">
        <v>2</v>
      </c>
      <c r="X131" s="10">
        <f t="shared" si="5"/>
        <v>0.32</v>
      </c>
      <c r="Y131" s="12">
        <v>23.6</v>
      </c>
      <c r="Z131" s="12">
        <f>X131*Y131</f>
        <v>7.5520000000000005</v>
      </c>
    </row>
    <row r="132" spans="18:26">
      <c r="R132" t="s">
        <v>302</v>
      </c>
      <c r="V132" s="8" t="s">
        <v>300</v>
      </c>
      <c r="W132" s="9">
        <v>5</v>
      </c>
      <c r="X132" s="10">
        <f t="shared" si="5"/>
        <v>0.8</v>
      </c>
      <c r="Y132" s="12">
        <v>21.36</v>
      </c>
      <c r="Z132" s="12">
        <f>X132*Y132</f>
        <v>17.088000000000001</v>
      </c>
    </row>
    <row r="133" spans="18:26">
      <c r="R133" t="s">
        <v>661</v>
      </c>
      <c r="V133" s="8" t="s">
        <v>300</v>
      </c>
      <c r="W133" s="9">
        <v>1</v>
      </c>
      <c r="X133" s="10">
        <f t="shared" si="5"/>
        <v>0.16</v>
      </c>
      <c r="Y133">
        <v>29.94</v>
      </c>
      <c r="Z133" s="12">
        <f>X133*Y133</f>
        <v>4.7904</v>
      </c>
    </row>
    <row r="134" spans="18:26">
      <c r="V134" s="8"/>
      <c r="W134" s="9"/>
      <c r="X134" s="10"/>
      <c r="Z134" s="34">
        <f>SUM(Z129:Z133)</f>
        <v>34.616480000000003</v>
      </c>
    </row>
    <row r="135" spans="18:26">
      <c r="R135" s="35" t="s">
        <v>662</v>
      </c>
      <c r="V135" s="8"/>
      <c r="W135" s="9"/>
      <c r="X135" s="10"/>
      <c r="Z135" s="12"/>
    </row>
    <row r="136" spans="18:26">
      <c r="R136" t="s">
        <v>315</v>
      </c>
      <c r="V136" s="8" t="s">
        <v>316</v>
      </c>
      <c r="X136" s="10">
        <v>3.8</v>
      </c>
      <c r="Y136" s="12">
        <v>24.52</v>
      </c>
      <c r="Z136" s="12">
        <f>X136*Y136</f>
        <v>93.175999999999988</v>
      </c>
    </row>
    <row r="137" spans="18:26">
      <c r="R137" t="s">
        <v>664</v>
      </c>
      <c r="V137" s="8" t="s">
        <v>212</v>
      </c>
      <c r="X137" s="10">
        <v>0.08</v>
      </c>
      <c r="Y137">
        <v>6.14</v>
      </c>
      <c r="Z137" s="12">
        <f>X137*Y137</f>
        <v>0.49119999999999997</v>
      </c>
    </row>
    <row r="138" spans="18:26">
      <c r="R138" t="s">
        <v>673</v>
      </c>
      <c r="V138" s="8" t="s">
        <v>447</v>
      </c>
      <c r="X138" s="10">
        <v>0.5</v>
      </c>
      <c r="Y138">
        <v>13.93</v>
      </c>
      <c r="Z138" s="12">
        <f>X138*Y138</f>
        <v>6.9649999999999999</v>
      </c>
    </row>
    <row r="139" spans="18:26">
      <c r="R139" t="s">
        <v>321</v>
      </c>
      <c r="V139" s="8" t="s">
        <v>212</v>
      </c>
      <c r="X139" s="10">
        <v>0.93</v>
      </c>
      <c r="Y139" s="17">
        <v>70.92</v>
      </c>
      <c r="Z139" s="12">
        <f>X139*Y139</f>
        <v>65.955600000000004</v>
      </c>
    </row>
    <row r="140" spans="18:26">
      <c r="R140" t="s">
        <v>674</v>
      </c>
      <c r="V140" s="8" t="s">
        <v>212</v>
      </c>
      <c r="X140" s="10">
        <v>0.4</v>
      </c>
      <c r="Y140" s="17">
        <v>80</v>
      </c>
      <c r="Z140" s="12">
        <f>X140*Y140</f>
        <v>32</v>
      </c>
    </row>
    <row r="141" spans="18:26">
      <c r="V141" s="8"/>
      <c r="X141" s="10"/>
      <c r="Y141" s="12"/>
      <c r="Z141" s="34">
        <f>SUM(Z136:Z140)</f>
        <v>198.58780000000002</v>
      </c>
    </row>
    <row r="142" spans="18:26">
      <c r="R142" s="35" t="s">
        <v>318</v>
      </c>
    </row>
    <row r="143" spans="18:26">
      <c r="R143" t="s">
        <v>319</v>
      </c>
      <c r="V143" s="8" t="s">
        <v>320</v>
      </c>
      <c r="X143" s="10">
        <v>3</v>
      </c>
      <c r="Y143" s="12">
        <f>Z134</f>
        <v>34.616480000000003</v>
      </c>
      <c r="Z143" s="12">
        <f>X143%*Y143</f>
        <v>1.0384944</v>
      </c>
    </row>
    <row r="144" spans="18:26">
      <c r="R144" t="s">
        <v>675</v>
      </c>
      <c r="V144" s="8" t="s">
        <v>347</v>
      </c>
      <c r="W144" s="9">
        <v>1</v>
      </c>
      <c r="X144" s="10">
        <f t="shared" ref="X144" si="6">W144*8/$T$126</f>
        <v>0.16</v>
      </c>
      <c r="Y144" s="12">
        <v>25.63</v>
      </c>
      <c r="Z144" s="12">
        <f>X144*Y144</f>
        <v>4.1007999999999996</v>
      </c>
    </row>
    <row r="145" spans="17:26">
      <c r="Q145" s="14"/>
      <c r="R145" s="14"/>
      <c r="S145" s="14"/>
      <c r="T145" s="14"/>
      <c r="U145" s="14"/>
      <c r="V145" s="14"/>
      <c r="W145" s="14"/>
      <c r="X145" s="14"/>
      <c r="Y145" s="14"/>
      <c r="Z145" s="36">
        <f>SUM(Z143:Z144)</f>
        <v>5.1392943999999998</v>
      </c>
    </row>
    <row r="151" spans="17:26">
      <c r="Q151" s="31" t="s">
        <v>286</v>
      </c>
      <c r="R151" s="31"/>
      <c r="S151" s="31" t="s">
        <v>676</v>
      </c>
      <c r="T151" s="31"/>
    </row>
    <row r="152" spans="17:26">
      <c r="Q152" s="31" t="s">
        <v>287</v>
      </c>
      <c r="R152" s="31" t="s">
        <v>288</v>
      </c>
      <c r="S152" s="32" t="s">
        <v>289</v>
      </c>
      <c r="T152" s="33">
        <v>110</v>
      </c>
      <c r="U152" s="32" t="s">
        <v>290</v>
      </c>
      <c r="V152" s="33">
        <f>T152</f>
        <v>110</v>
      </c>
      <c r="W152" s="31" t="s">
        <v>291</v>
      </c>
      <c r="Y152" s="32" t="s">
        <v>142</v>
      </c>
      <c r="Z152" s="34">
        <f>Z158+Z164+Z168</f>
        <v>39.620881818181815</v>
      </c>
    </row>
    <row r="153" spans="17:26">
      <c r="Q153" s="31" t="s">
        <v>292</v>
      </c>
      <c r="R153" s="31" t="s">
        <v>293</v>
      </c>
      <c r="V153" s="32" t="s">
        <v>127</v>
      </c>
      <c r="W153" s="32" t="s">
        <v>294</v>
      </c>
      <c r="X153" s="32" t="s">
        <v>295</v>
      </c>
      <c r="Y153" s="32" t="s">
        <v>296</v>
      </c>
      <c r="Z153" s="32" t="s">
        <v>297</v>
      </c>
    </row>
    <row r="154" spans="17:26">
      <c r="R154" s="35" t="s">
        <v>298</v>
      </c>
    </row>
    <row r="155" spans="17:26">
      <c r="R155" t="s">
        <v>299</v>
      </c>
      <c r="V155" s="8" t="s">
        <v>300</v>
      </c>
      <c r="W155" s="9">
        <v>2</v>
      </c>
      <c r="X155" s="10">
        <f>W155*8/$T$152</f>
        <v>0.14545454545454545</v>
      </c>
      <c r="Y155" s="12">
        <v>28.94</v>
      </c>
      <c r="Z155" s="12">
        <f>X155*Y155</f>
        <v>4.2094545454545456</v>
      </c>
    </row>
    <row r="156" spans="17:26">
      <c r="R156" t="s">
        <v>301</v>
      </c>
      <c r="V156" s="8" t="s">
        <v>300</v>
      </c>
      <c r="W156" s="9">
        <v>1</v>
      </c>
      <c r="X156" s="10">
        <f>W156*8/$T$152</f>
        <v>7.2727272727272724E-2</v>
      </c>
      <c r="Y156" s="12">
        <v>23.6</v>
      </c>
      <c r="Z156" s="12">
        <f>X156*Y156</f>
        <v>1.7163636363636363</v>
      </c>
    </row>
    <row r="157" spans="17:26">
      <c r="R157" t="s">
        <v>302</v>
      </c>
      <c r="V157" s="8" t="s">
        <v>300</v>
      </c>
      <c r="W157" s="9">
        <v>6</v>
      </c>
      <c r="X157" s="10">
        <f>W157*8/$T$152</f>
        <v>0.43636363636363634</v>
      </c>
      <c r="Y157" s="12">
        <v>21.36</v>
      </c>
      <c r="Z157" s="12">
        <f>X157*Y157</f>
        <v>9.3207272727272716</v>
      </c>
    </row>
    <row r="158" spans="17:26">
      <c r="V158" s="8"/>
      <c r="W158" s="9"/>
      <c r="X158" s="10"/>
      <c r="Z158" s="34">
        <f>SUM(Z155:Z157)</f>
        <v>15.246545454545453</v>
      </c>
    </row>
    <row r="159" spans="17:26">
      <c r="R159" s="35" t="s">
        <v>662</v>
      </c>
      <c r="V159" s="8"/>
      <c r="W159" s="9"/>
      <c r="X159" s="10"/>
      <c r="Z159" s="12"/>
    </row>
    <row r="160" spans="17:26">
      <c r="R160" t="s">
        <v>315</v>
      </c>
      <c r="V160" s="8" t="s">
        <v>316</v>
      </c>
      <c r="X160" s="10">
        <v>0.42</v>
      </c>
      <c r="Y160" s="12">
        <v>24.52</v>
      </c>
      <c r="Z160" s="12">
        <f>X160*Y160</f>
        <v>10.298399999999999</v>
      </c>
    </row>
    <row r="161" spans="17:26">
      <c r="R161" t="s">
        <v>664</v>
      </c>
      <c r="V161" s="8" t="s">
        <v>212</v>
      </c>
      <c r="X161" s="10">
        <v>2.5000000000000001E-2</v>
      </c>
      <c r="Y161">
        <v>6.14</v>
      </c>
      <c r="Z161" s="12">
        <f>X161*Y161</f>
        <v>0.1535</v>
      </c>
    </row>
    <row r="162" spans="17:26">
      <c r="R162" t="s">
        <v>321</v>
      </c>
      <c r="V162" s="8" t="s">
        <v>212</v>
      </c>
      <c r="X162" s="10">
        <v>0.16200000000000001</v>
      </c>
      <c r="Y162" s="17">
        <v>70.92</v>
      </c>
      <c r="Z162" s="12">
        <f>X162*Y162</f>
        <v>11.489040000000001</v>
      </c>
    </row>
    <row r="163" spans="17:26">
      <c r="R163" t="s">
        <v>677</v>
      </c>
      <c r="V163" s="8" t="s">
        <v>314</v>
      </c>
      <c r="X163" s="10">
        <v>0.18</v>
      </c>
      <c r="Y163" s="12">
        <v>5.8</v>
      </c>
      <c r="Z163" s="12">
        <f>X163*Y163</f>
        <v>1.044</v>
      </c>
    </row>
    <row r="164" spans="17:26">
      <c r="V164" s="8"/>
      <c r="X164" s="10"/>
      <c r="Y164" s="12"/>
      <c r="Z164" s="34">
        <f>SUM(Z160:Z163)</f>
        <v>22.984939999999998</v>
      </c>
    </row>
    <row r="165" spans="17:26">
      <c r="R165" s="35" t="s">
        <v>318</v>
      </c>
    </row>
    <row r="166" spans="17:26">
      <c r="R166" t="s">
        <v>319</v>
      </c>
      <c r="V166" s="8" t="s">
        <v>320</v>
      </c>
      <c r="X166" s="10">
        <v>3</v>
      </c>
      <c r="Y166" s="12">
        <f>Z158</f>
        <v>15.246545454545453</v>
      </c>
      <c r="Z166" s="12">
        <f>X166%*Y166</f>
        <v>0.4573963636363636</v>
      </c>
    </row>
    <row r="167" spans="17:26">
      <c r="R167" t="s">
        <v>675</v>
      </c>
      <c r="V167" s="8" t="s">
        <v>347</v>
      </c>
      <c r="W167" s="9">
        <v>0.5</v>
      </c>
      <c r="X167" s="10">
        <f>W167*8/$T$152</f>
        <v>3.6363636363636362E-2</v>
      </c>
      <c r="Y167" s="12">
        <v>25.63</v>
      </c>
      <c r="Z167" s="12">
        <f>X167*Y167</f>
        <v>0.93199999999999994</v>
      </c>
    </row>
    <row r="168" spans="17:26">
      <c r="Q168" s="14"/>
      <c r="R168" s="14"/>
      <c r="S168" s="14"/>
      <c r="T168" s="14"/>
      <c r="U168" s="14"/>
      <c r="V168" s="14"/>
      <c r="W168" s="14"/>
      <c r="X168" s="14"/>
      <c r="Y168" s="14"/>
      <c r="Z168" s="36">
        <f>SUM(Z166:Z167)</f>
        <v>1.3893963636363635</v>
      </c>
    </row>
    <row r="170" spans="17:26">
      <c r="Q170" s="31" t="s">
        <v>286</v>
      </c>
      <c r="R170" s="31"/>
      <c r="S170" s="31" t="s">
        <v>678</v>
      </c>
      <c r="T170" s="31"/>
    </row>
    <row r="171" spans="17:26">
      <c r="Q171" s="31" t="s">
        <v>287</v>
      </c>
      <c r="R171" s="31" t="s">
        <v>288</v>
      </c>
      <c r="S171" s="32" t="s">
        <v>289</v>
      </c>
      <c r="T171" s="33">
        <v>120</v>
      </c>
      <c r="U171" s="32" t="s">
        <v>290</v>
      </c>
      <c r="V171" s="33">
        <f>T171</f>
        <v>120</v>
      </c>
      <c r="W171" s="31" t="s">
        <v>291</v>
      </c>
      <c r="Y171" s="32" t="s">
        <v>142</v>
      </c>
      <c r="Z171" s="34">
        <f>Z177+Z183+Z187</f>
        <v>27.126394000000001</v>
      </c>
    </row>
    <row r="172" spans="17:26">
      <c r="Q172" s="31" t="s">
        <v>292</v>
      </c>
      <c r="R172" s="31" t="s">
        <v>293</v>
      </c>
      <c r="V172" s="32" t="s">
        <v>127</v>
      </c>
      <c r="W172" s="32" t="s">
        <v>294</v>
      </c>
      <c r="X172" s="32" t="s">
        <v>295</v>
      </c>
      <c r="Y172" s="32" t="s">
        <v>296</v>
      </c>
      <c r="Z172" s="32" t="s">
        <v>297</v>
      </c>
    </row>
    <row r="173" spans="17:26">
      <c r="R173" s="35" t="s">
        <v>298</v>
      </c>
    </row>
    <row r="174" spans="17:26">
      <c r="R174" t="s">
        <v>299</v>
      </c>
      <c r="V174" s="8" t="s">
        <v>300</v>
      </c>
      <c r="W174" s="9">
        <v>2</v>
      </c>
      <c r="X174" s="10">
        <f>W174*8/$T$171</f>
        <v>0.13333333333333333</v>
      </c>
      <c r="Y174" s="12">
        <v>28.94</v>
      </c>
      <c r="Z174" s="12">
        <f>X174*Y174</f>
        <v>3.8586666666666667</v>
      </c>
    </row>
    <row r="175" spans="17:26">
      <c r="R175" t="s">
        <v>301</v>
      </c>
      <c r="V175" s="8" t="s">
        <v>300</v>
      </c>
      <c r="W175" s="9">
        <v>2</v>
      </c>
      <c r="X175" s="10">
        <f>W175*8/$T$171</f>
        <v>0.13333333333333333</v>
      </c>
      <c r="Y175" s="12">
        <v>23.6</v>
      </c>
      <c r="Z175" s="12">
        <f>X175*Y175</f>
        <v>3.1466666666666669</v>
      </c>
    </row>
    <row r="176" spans="17:26">
      <c r="R176" t="s">
        <v>302</v>
      </c>
      <c r="V176" s="8" t="s">
        <v>300</v>
      </c>
      <c r="W176" s="9">
        <v>6</v>
      </c>
      <c r="X176" s="10">
        <f>W176*8/$T$171</f>
        <v>0.4</v>
      </c>
      <c r="Y176" s="12">
        <v>21.36</v>
      </c>
      <c r="Z176" s="12">
        <f>X176*Y176</f>
        <v>8.5440000000000005</v>
      </c>
    </row>
    <row r="177" spans="17:26">
      <c r="V177" s="8"/>
      <c r="W177" s="9"/>
      <c r="X177" s="10"/>
      <c r="Z177" s="34">
        <f>SUM(Z174:Z176)</f>
        <v>15.549333333333333</v>
      </c>
    </row>
    <row r="178" spans="17:26">
      <c r="R178" s="35" t="s">
        <v>662</v>
      </c>
      <c r="V178" s="8"/>
      <c r="W178" s="9"/>
      <c r="X178" s="10"/>
      <c r="Z178" s="12"/>
    </row>
    <row r="179" spans="17:26">
      <c r="R179" t="s">
        <v>315</v>
      </c>
      <c r="V179" s="8" t="s">
        <v>316</v>
      </c>
      <c r="X179" s="10">
        <v>0.19</v>
      </c>
      <c r="Y179" s="12">
        <v>24.52</v>
      </c>
      <c r="Z179" s="12">
        <f>X179*Y179</f>
        <v>4.6588000000000003</v>
      </c>
    </row>
    <row r="180" spans="17:26">
      <c r="R180" t="s">
        <v>664</v>
      </c>
      <c r="V180" s="8" t="s">
        <v>212</v>
      </c>
      <c r="X180" s="10">
        <v>8.0999999999999996E-3</v>
      </c>
      <c r="Y180">
        <v>6.14</v>
      </c>
      <c r="Z180" s="12">
        <f>X180*Y180</f>
        <v>4.9733999999999993E-2</v>
      </c>
    </row>
    <row r="181" spans="17:26">
      <c r="R181" t="s">
        <v>673</v>
      </c>
      <c r="V181" s="8" t="s">
        <v>447</v>
      </c>
      <c r="X181" s="10">
        <v>6.0000000000000001E-3</v>
      </c>
      <c r="Y181">
        <v>13.93</v>
      </c>
      <c r="Z181" s="12">
        <f>X181*Y181</f>
        <v>8.3580000000000002E-2</v>
      </c>
    </row>
    <row r="182" spans="17:26">
      <c r="R182" t="s">
        <v>321</v>
      </c>
      <c r="V182" s="8" t="s">
        <v>212</v>
      </c>
      <c r="X182" s="10">
        <v>6.5000000000000002E-2</v>
      </c>
      <c r="Y182" s="17">
        <v>70.92</v>
      </c>
      <c r="Z182" s="12">
        <f>X182*Y182</f>
        <v>4.6097999999999999</v>
      </c>
    </row>
    <row r="183" spans="17:26">
      <c r="V183" s="8"/>
      <c r="X183" s="10"/>
      <c r="Y183" s="12"/>
      <c r="Z183" s="34">
        <f>SUM(Z179:Z182)</f>
        <v>9.4019140000000014</v>
      </c>
    </row>
    <row r="184" spans="17:26">
      <c r="R184" s="35" t="s">
        <v>318</v>
      </c>
    </row>
    <row r="185" spans="17:26">
      <c r="R185" t="s">
        <v>319</v>
      </c>
      <c r="V185" s="8" t="s">
        <v>320</v>
      </c>
      <c r="X185" s="10">
        <v>3</v>
      </c>
      <c r="Y185" s="12">
        <f>Z177</f>
        <v>15.549333333333333</v>
      </c>
      <c r="Z185" s="12">
        <f>X185%*Y185</f>
        <v>0.46648000000000001</v>
      </c>
    </row>
    <row r="186" spans="17:26">
      <c r="R186" t="s">
        <v>675</v>
      </c>
      <c r="V186" s="8" t="s">
        <v>347</v>
      </c>
      <c r="W186" s="9">
        <v>1</v>
      </c>
      <c r="X186" s="10">
        <f>W186*8/$T$171</f>
        <v>6.6666666666666666E-2</v>
      </c>
      <c r="Y186" s="12">
        <v>25.63</v>
      </c>
      <c r="Z186" s="12">
        <f>X186*Y186</f>
        <v>1.7086666666666666</v>
      </c>
    </row>
    <row r="187" spans="17:26">
      <c r="Q187" s="14"/>
      <c r="R187" s="14"/>
      <c r="S187" s="14"/>
      <c r="T187" s="14"/>
      <c r="U187" s="14"/>
      <c r="V187" s="14"/>
      <c r="W187" s="14"/>
      <c r="X187" s="14"/>
      <c r="Y187" s="14"/>
      <c r="Z187" s="36">
        <f>SUM(Z185:Z186)</f>
        <v>2.1751466666666666</v>
      </c>
    </row>
    <row r="189" spans="17:26">
      <c r="Q189" s="31" t="s">
        <v>286</v>
      </c>
      <c r="R189" s="31"/>
      <c r="S189" s="31" t="s">
        <v>505</v>
      </c>
      <c r="T189" s="31"/>
    </row>
    <row r="190" spans="17:26">
      <c r="Q190" s="31" t="s">
        <v>287</v>
      </c>
      <c r="R190" s="31" t="s">
        <v>425</v>
      </c>
      <c r="S190" s="32" t="s">
        <v>289</v>
      </c>
      <c r="T190" s="33">
        <v>25</v>
      </c>
      <c r="U190" s="32" t="s">
        <v>290</v>
      </c>
      <c r="V190" s="33">
        <f>T190</f>
        <v>25</v>
      </c>
      <c r="W190" s="31" t="s">
        <v>291</v>
      </c>
      <c r="Y190" s="32" t="s">
        <v>212</v>
      </c>
      <c r="Z190" s="34">
        <f>Z196+Z204+Z209</f>
        <v>426.39754399999998</v>
      </c>
    </row>
    <row r="191" spans="17:26">
      <c r="Q191" s="31" t="s">
        <v>292</v>
      </c>
      <c r="R191" s="31" t="s">
        <v>293</v>
      </c>
      <c r="V191" s="32" t="s">
        <v>127</v>
      </c>
      <c r="W191" s="32" t="s">
        <v>294</v>
      </c>
      <c r="X191" s="32" t="s">
        <v>295</v>
      </c>
      <c r="Y191" s="32" t="s">
        <v>296</v>
      </c>
      <c r="Z191" s="32" t="s">
        <v>297</v>
      </c>
    </row>
    <row r="192" spans="17:26">
      <c r="R192" s="35" t="s">
        <v>298</v>
      </c>
    </row>
    <row r="193" spans="18:26">
      <c r="R193" t="s">
        <v>299</v>
      </c>
      <c r="V193" s="8" t="s">
        <v>300</v>
      </c>
      <c r="W193" s="9">
        <v>2</v>
      </c>
      <c r="X193" s="10">
        <f>W193*8/$T$190</f>
        <v>0.64</v>
      </c>
      <c r="Y193" s="12">
        <v>28.94</v>
      </c>
      <c r="Z193" s="12">
        <f>X193*Y193</f>
        <v>18.521600000000003</v>
      </c>
    </row>
    <row r="194" spans="18:26">
      <c r="R194" t="s">
        <v>301</v>
      </c>
      <c r="V194" s="8" t="s">
        <v>300</v>
      </c>
      <c r="W194" s="9">
        <v>2</v>
      </c>
      <c r="X194" s="10">
        <f>W194*8/$T$190</f>
        <v>0.64</v>
      </c>
      <c r="Y194" s="12">
        <v>23.6</v>
      </c>
      <c r="Z194" s="12">
        <f>X194*Y194</f>
        <v>15.104000000000001</v>
      </c>
    </row>
    <row r="195" spans="18:26">
      <c r="R195" t="s">
        <v>302</v>
      </c>
      <c r="V195" s="8" t="s">
        <v>300</v>
      </c>
      <c r="W195" s="9">
        <v>6</v>
      </c>
      <c r="X195" s="10">
        <f>W195*8/$T$190</f>
        <v>1.92</v>
      </c>
      <c r="Y195" s="12">
        <v>21.36</v>
      </c>
      <c r="Z195" s="12">
        <f>X195*Y195</f>
        <v>41.011199999999995</v>
      </c>
    </row>
    <row r="196" spans="18:26">
      <c r="V196" s="8"/>
      <c r="W196" s="9"/>
      <c r="X196" s="10"/>
      <c r="Z196" s="34">
        <f>SUM(Z193:Z195)</f>
        <v>74.636799999999994</v>
      </c>
    </row>
    <row r="197" spans="18:26">
      <c r="R197" s="35" t="s">
        <v>662</v>
      </c>
      <c r="V197" s="8"/>
      <c r="W197" s="9"/>
      <c r="X197" s="10"/>
      <c r="Z197" s="12"/>
    </row>
    <row r="198" spans="18:26">
      <c r="R198" t="s">
        <v>680</v>
      </c>
      <c r="V198" s="8" t="s">
        <v>212</v>
      </c>
      <c r="X198" s="10">
        <v>0.53</v>
      </c>
      <c r="Y198" s="12">
        <v>55.08</v>
      </c>
      <c r="Z198" s="12">
        <f>X198*Y198</f>
        <v>29.192399999999999</v>
      </c>
    </row>
    <row r="199" spans="18:26">
      <c r="R199" t="s">
        <v>681</v>
      </c>
      <c r="V199" s="8" t="s">
        <v>212</v>
      </c>
      <c r="X199" s="10">
        <v>0.52</v>
      </c>
      <c r="Y199" s="12">
        <v>47</v>
      </c>
      <c r="Z199" s="12">
        <f>X199*Y199</f>
        <v>24.44</v>
      </c>
    </row>
    <row r="200" spans="18:26">
      <c r="R200" t="s">
        <v>315</v>
      </c>
      <c r="V200" s="8" t="s">
        <v>316</v>
      </c>
      <c r="X200" s="10">
        <v>9.73</v>
      </c>
      <c r="Y200" s="12">
        <v>24.52</v>
      </c>
      <c r="Z200" s="12">
        <f>X200*Y200</f>
        <v>238.5796</v>
      </c>
    </row>
    <row r="201" spans="18:26">
      <c r="R201" t="s">
        <v>664</v>
      </c>
      <c r="V201" s="8" t="s">
        <v>212</v>
      </c>
      <c r="X201" s="10">
        <v>0.186</v>
      </c>
      <c r="Y201">
        <v>6.14</v>
      </c>
      <c r="Z201" s="12">
        <f>X201*Y201</f>
        <v>1.1420399999999999</v>
      </c>
    </row>
    <row r="202" spans="18:26">
      <c r="R202" t="s">
        <v>673</v>
      </c>
      <c r="V202" s="8" t="s">
        <v>447</v>
      </c>
      <c r="X202" s="10">
        <v>0.36</v>
      </c>
      <c r="Y202">
        <v>13.93</v>
      </c>
      <c r="Z202" s="12">
        <f>X202*Y202</f>
        <v>5.0148000000000001</v>
      </c>
    </row>
    <row r="203" spans="18:26">
      <c r="R203" t="s">
        <v>682</v>
      </c>
      <c r="V203" s="8" t="s">
        <v>447</v>
      </c>
      <c r="X203" s="10">
        <v>1.5</v>
      </c>
      <c r="Y203" s="17">
        <v>27.88</v>
      </c>
      <c r="Z203" s="12">
        <f>X203*Y203</f>
        <v>41.82</v>
      </c>
    </row>
    <row r="204" spans="18:26">
      <c r="V204" s="8"/>
      <c r="X204" s="10"/>
      <c r="Y204" s="12"/>
      <c r="Z204" s="34">
        <f>SUM(Z198:Z203)</f>
        <v>340.18883999999997</v>
      </c>
    </row>
    <row r="205" spans="18:26">
      <c r="R205" s="35" t="s">
        <v>318</v>
      </c>
    </row>
    <row r="206" spans="18:26">
      <c r="R206" t="s">
        <v>319</v>
      </c>
      <c r="V206" s="8" t="s">
        <v>320</v>
      </c>
      <c r="X206" s="10">
        <v>3</v>
      </c>
      <c r="Y206" s="12">
        <f>Z196</f>
        <v>74.636799999999994</v>
      </c>
      <c r="Z206" s="12">
        <f>X206%*Y206</f>
        <v>2.2391039999999998</v>
      </c>
    </row>
    <row r="207" spans="18:26">
      <c r="R207" t="s">
        <v>675</v>
      </c>
      <c r="V207" s="8" t="s">
        <v>347</v>
      </c>
      <c r="W207" s="9">
        <v>1</v>
      </c>
      <c r="X207" s="10">
        <f>W207*8/$T$190</f>
        <v>0.32</v>
      </c>
      <c r="Y207" s="12">
        <v>25.63</v>
      </c>
      <c r="Z207" s="12">
        <f>X207*Y207</f>
        <v>8.2015999999999991</v>
      </c>
    </row>
    <row r="208" spans="18:26">
      <c r="R208" t="s">
        <v>683</v>
      </c>
      <c r="V208" s="8" t="s">
        <v>347</v>
      </c>
      <c r="W208" s="9">
        <v>0.5</v>
      </c>
      <c r="X208" s="10">
        <f>W208*8/$T$190</f>
        <v>0.16</v>
      </c>
      <c r="Y208" s="12">
        <v>7.07</v>
      </c>
      <c r="Z208" s="12">
        <f>X208*Y208</f>
        <v>1.1312</v>
      </c>
    </row>
    <row r="209" spans="17:26">
      <c r="Q209" s="14"/>
      <c r="R209" s="14"/>
      <c r="S209" s="14"/>
      <c r="T209" s="14"/>
      <c r="U209" s="14"/>
      <c r="V209" s="14"/>
      <c r="W209" s="14"/>
      <c r="X209" s="14"/>
      <c r="Y209" s="14"/>
      <c r="Z209" s="36">
        <f>SUM(Z206:Z208)</f>
        <v>11.571903999999998</v>
      </c>
    </row>
    <row r="211" spans="17:26">
      <c r="Q211" s="31" t="s">
        <v>286</v>
      </c>
      <c r="R211" s="31"/>
      <c r="S211" s="31" t="s">
        <v>1461</v>
      </c>
      <c r="T211" s="31"/>
    </row>
    <row r="212" spans="17:26">
      <c r="Q212" s="31" t="s">
        <v>287</v>
      </c>
      <c r="R212" s="31" t="s">
        <v>288</v>
      </c>
      <c r="S212" s="32" t="s">
        <v>289</v>
      </c>
      <c r="T212" s="33">
        <v>8</v>
      </c>
      <c r="U212" s="32" t="s">
        <v>290</v>
      </c>
      <c r="V212" s="33">
        <f>T212</f>
        <v>8</v>
      </c>
      <c r="W212" s="31" t="s">
        <v>291</v>
      </c>
      <c r="Y212" s="32" t="s">
        <v>142</v>
      </c>
      <c r="Z212" s="34">
        <f>Z217+Z222+Z225</f>
        <v>75.114200000000011</v>
      </c>
    </row>
    <row r="213" spans="17:26">
      <c r="Q213" s="31" t="s">
        <v>292</v>
      </c>
      <c r="R213" s="31" t="s">
        <v>293</v>
      </c>
      <c r="V213" s="32" t="s">
        <v>127</v>
      </c>
      <c r="W213" s="32" t="s">
        <v>294</v>
      </c>
      <c r="X213" s="32" t="s">
        <v>295</v>
      </c>
      <c r="Y213" s="32" t="s">
        <v>296</v>
      </c>
      <c r="Z213" s="32" t="s">
        <v>297</v>
      </c>
    </row>
    <row r="214" spans="17:26">
      <c r="R214" s="35" t="s">
        <v>298</v>
      </c>
    </row>
    <row r="215" spans="17:26">
      <c r="R215" t="s">
        <v>299</v>
      </c>
      <c r="V215" s="8" t="s">
        <v>300</v>
      </c>
      <c r="W215" s="9">
        <v>1</v>
      </c>
      <c r="X215" s="10">
        <f>W215*8/$T$212</f>
        <v>1</v>
      </c>
      <c r="Y215" s="12">
        <v>28.94</v>
      </c>
      <c r="Z215" s="12">
        <f>X215*Y215</f>
        <v>28.94</v>
      </c>
    </row>
    <row r="216" spans="17:26">
      <c r="R216" t="s">
        <v>301</v>
      </c>
      <c r="V216" s="8" t="s">
        <v>300</v>
      </c>
      <c r="W216" s="9">
        <v>1</v>
      </c>
      <c r="X216" s="10">
        <f>W216*8/$T$212</f>
        <v>1</v>
      </c>
      <c r="Y216" s="12">
        <v>23.6</v>
      </c>
      <c r="Z216" s="12">
        <f>X216*Y216</f>
        <v>23.6</v>
      </c>
    </row>
    <row r="217" spans="17:26">
      <c r="V217" s="8"/>
      <c r="W217" s="9"/>
      <c r="X217" s="10"/>
      <c r="Z217" s="34">
        <f>SUM(Z215:Z216)</f>
        <v>52.540000000000006</v>
      </c>
    </row>
    <row r="218" spans="17:26">
      <c r="R218" s="35" t="s">
        <v>662</v>
      </c>
      <c r="V218" s="8"/>
      <c r="W218" s="9"/>
      <c r="X218" s="10"/>
      <c r="Z218" s="12"/>
    </row>
    <row r="219" spans="17:26">
      <c r="R219" t="s">
        <v>690</v>
      </c>
      <c r="V219" s="8" t="s">
        <v>305</v>
      </c>
      <c r="X219" s="10">
        <v>0.26</v>
      </c>
      <c r="Y219" s="12">
        <v>2.64</v>
      </c>
      <c r="Z219" s="12">
        <f>X219*Y219</f>
        <v>0.68640000000000001</v>
      </c>
    </row>
    <row r="220" spans="17:26">
      <c r="R220" t="s">
        <v>310</v>
      </c>
      <c r="V220" s="8" t="s">
        <v>305</v>
      </c>
      <c r="X220" s="10">
        <v>0.16</v>
      </c>
      <c r="Y220" s="12">
        <v>5.51</v>
      </c>
      <c r="Z220" s="12">
        <f>X220*Y220</f>
        <v>0.88159999999999994</v>
      </c>
    </row>
    <row r="221" spans="17:26">
      <c r="R221" t="s">
        <v>677</v>
      </c>
      <c r="V221" s="8" t="s">
        <v>314</v>
      </c>
      <c r="X221" s="10">
        <v>3.35</v>
      </c>
      <c r="Y221" s="12">
        <v>5.8</v>
      </c>
      <c r="Z221" s="12">
        <f>X221*Y221</f>
        <v>19.43</v>
      </c>
    </row>
    <row r="222" spans="17:26">
      <c r="V222" s="8"/>
      <c r="X222" s="10"/>
      <c r="Y222" s="12"/>
      <c r="Z222" s="34">
        <f>SUM(Z219:Z221)</f>
        <v>20.998000000000001</v>
      </c>
    </row>
    <row r="223" spans="17:26">
      <c r="R223" s="35" t="s">
        <v>318</v>
      </c>
    </row>
    <row r="224" spans="17:26">
      <c r="R224" t="s">
        <v>319</v>
      </c>
      <c r="V224" s="8" t="s">
        <v>320</v>
      </c>
      <c r="X224" s="10">
        <v>3</v>
      </c>
      <c r="Y224" s="12">
        <f>Z217</f>
        <v>52.540000000000006</v>
      </c>
      <c r="Z224" s="12">
        <f>X224%*Y224</f>
        <v>1.5762</v>
      </c>
    </row>
    <row r="225" spans="17:26">
      <c r="Q225" s="14"/>
      <c r="R225" s="14"/>
      <c r="S225" s="14"/>
      <c r="T225" s="14"/>
      <c r="U225" s="14"/>
      <c r="V225" s="14"/>
      <c r="W225" s="14"/>
      <c r="X225" s="14"/>
      <c r="Y225" s="14"/>
      <c r="Z225" s="36">
        <f>SUM(Z224)</f>
        <v>1.5762</v>
      </c>
    </row>
    <row r="228" spans="17:26">
      <c r="Q228" s="31" t="s">
        <v>286</v>
      </c>
      <c r="R228" s="31"/>
      <c r="S228" s="31" t="s">
        <v>507</v>
      </c>
      <c r="T228" s="31"/>
    </row>
    <row r="229" spans="17:26">
      <c r="Q229" s="31" t="s">
        <v>287</v>
      </c>
      <c r="R229" s="31" t="s">
        <v>684</v>
      </c>
      <c r="S229" s="32" t="s">
        <v>289</v>
      </c>
      <c r="T229" s="33">
        <v>250</v>
      </c>
      <c r="U229" s="32" t="s">
        <v>290</v>
      </c>
      <c r="V229" s="33">
        <f>T229</f>
        <v>250</v>
      </c>
      <c r="W229" s="31" t="s">
        <v>291</v>
      </c>
      <c r="Y229" s="32" t="s">
        <v>305</v>
      </c>
      <c r="Z229" s="34">
        <f>Z234+Z238+Z242</f>
        <v>5.5639628445000007</v>
      </c>
    </row>
    <row r="230" spans="17:26">
      <c r="Q230" s="31" t="s">
        <v>292</v>
      </c>
      <c r="R230" s="31" t="s">
        <v>293</v>
      </c>
      <c r="V230" s="32" t="s">
        <v>127</v>
      </c>
      <c r="W230" s="32" t="s">
        <v>294</v>
      </c>
      <c r="X230" s="32" t="s">
        <v>295</v>
      </c>
      <c r="Y230" s="32" t="s">
        <v>296</v>
      </c>
      <c r="Z230" s="32" t="s">
        <v>297</v>
      </c>
    </row>
    <row r="231" spans="17:26">
      <c r="R231" s="35" t="s">
        <v>298</v>
      </c>
      <c r="W231" s="9"/>
    </row>
    <row r="232" spans="17:26">
      <c r="R232" t="s">
        <v>299</v>
      </c>
      <c r="V232" s="8" t="s">
        <v>300</v>
      </c>
      <c r="W232" s="9">
        <v>1</v>
      </c>
      <c r="X232" s="18">
        <f>W232*8/$T$229</f>
        <v>3.2000000000000001E-2</v>
      </c>
      <c r="Y232" s="12">
        <v>28.94</v>
      </c>
      <c r="Z232" s="12">
        <f>X232*Y232</f>
        <v>0.92608000000000001</v>
      </c>
    </row>
    <row r="233" spans="17:26">
      <c r="R233" t="s">
        <v>685</v>
      </c>
      <c r="V233" s="8" t="s">
        <v>300</v>
      </c>
      <c r="W233" s="9">
        <v>1</v>
      </c>
      <c r="X233" s="18">
        <f>W233*8/$T$229</f>
        <v>3.2000000000000001E-2</v>
      </c>
      <c r="Y233" s="12">
        <v>23.6</v>
      </c>
      <c r="Z233" s="12">
        <f>X233*Y233</f>
        <v>0.75520000000000009</v>
      </c>
    </row>
    <row r="234" spans="17:26">
      <c r="V234" s="8"/>
      <c r="W234" s="9"/>
      <c r="Z234" s="34">
        <f>SUM(Z232:Z233)</f>
        <v>1.6812800000000001</v>
      </c>
    </row>
    <row r="235" spans="17:26">
      <c r="R235" s="35" t="s">
        <v>303</v>
      </c>
      <c r="V235" s="8"/>
      <c r="W235" s="9"/>
      <c r="X235" s="18"/>
    </row>
    <row r="236" spans="17:26">
      <c r="R236" t="s">
        <v>304</v>
      </c>
      <c r="V236" s="8" t="s">
        <v>305</v>
      </c>
      <c r="W236" s="9"/>
      <c r="X236" s="18">
        <v>0.03</v>
      </c>
      <c r="Y236" s="12">
        <v>2.64</v>
      </c>
      <c r="Z236" s="12">
        <f>X236*Y236</f>
        <v>7.9200000000000007E-2</v>
      </c>
    </row>
    <row r="237" spans="17:26">
      <c r="R237" t="s">
        <v>686</v>
      </c>
      <c r="V237" s="8" t="s">
        <v>305</v>
      </c>
      <c r="W237" s="9"/>
      <c r="X237" s="18">
        <v>1.05</v>
      </c>
      <c r="Y237" s="12">
        <f>1012.71*3.379/1000</f>
        <v>3.4219470900000002</v>
      </c>
      <c r="Z237" s="12">
        <f>X237*Y237</f>
        <v>3.5930444445000003</v>
      </c>
    </row>
    <row r="238" spans="17:26">
      <c r="V238" s="8"/>
      <c r="W238" s="9"/>
      <c r="Z238" s="34">
        <f>SUM(Z236:Z237)</f>
        <v>3.6722444445000004</v>
      </c>
    </row>
    <row r="239" spans="17:26">
      <c r="R239" s="35" t="s">
        <v>327</v>
      </c>
      <c r="V239" s="8"/>
      <c r="W239" s="9"/>
    </row>
    <row r="240" spans="17:26">
      <c r="R240" t="s">
        <v>319</v>
      </c>
      <c r="V240" s="8" t="s">
        <v>320</v>
      </c>
      <c r="X240" s="10">
        <v>3</v>
      </c>
      <c r="Y240" s="12">
        <f>Z234</f>
        <v>1.6812800000000001</v>
      </c>
      <c r="Z240" s="12">
        <f>X240%*Y240</f>
        <v>5.0438400000000001E-2</v>
      </c>
    </row>
    <row r="241" spans="17:26">
      <c r="R241" t="s">
        <v>687</v>
      </c>
      <c r="V241" s="8" t="s">
        <v>300</v>
      </c>
      <c r="W241" s="9">
        <v>1</v>
      </c>
      <c r="X241" s="18">
        <f>W241*8/$T$229</f>
        <v>3.2000000000000001E-2</v>
      </c>
      <c r="Y241" s="50">
        <v>5</v>
      </c>
      <c r="Z241" s="12">
        <f>X241*Y241</f>
        <v>0.16</v>
      </c>
    </row>
    <row r="242" spans="17:26">
      <c r="Q242" s="14"/>
      <c r="R242" s="14"/>
      <c r="S242" s="14"/>
      <c r="T242" s="14"/>
      <c r="U242" s="14"/>
      <c r="V242" s="14"/>
      <c r="W242" s="14"/>
      <c r="X242" s="14"/>
      <c r="Y242" s="14"/>
      <c r="Z242" s="36">
        <f>SUM(Z240:Z241)</f>
        <v>0.2104384</v>
      </c>
    </row>
    <row r="244" spans="17:26">
      <c r="Q244" s="31" t="s">
        <v>286</v>
      </c>
      <c r="R244" s="31"/>
      <c r="S244" s="31" t="s">
        <v>519</v>
      </c>
      <c r="T244" s="31"/>
    </row>
    <row r="245" spans="17:26">
      <c r="Q245" s="31" t="s">
        <v>287</v>
      </c>
      <c r="R245" s="31" t="s">
        <v>425</v>
      </c>
      <c r="S245" s="32" t="s">
        <v>289</v>
      </c>
      <c r="T245" s="33">
        <v>20</v>
      </c>
      <c r="U245" s="32" t="s">
        <v>290</v>
      </c>
      <c r="V245" s="33">
        <f>T245</f>
        <v>20</v>
      </c>
      <c r="W245" s="31" t="s">
        <v>291</v>
      </c>
      <c r="Y245" s="32" t="s">
        <v>212</v>
      </c>
      <c r="Z245" s="34">
        <f>Z251+Z259+Z264</f>
        <v>438.22651999999994</v>
      </c>
    </row>
    <row r="246" spans="17:26">
      <c r="Q246" s="31" t="s">
        <v>292</v>
      </c>
      <c r="R246" s="31" t="s">
        <v>293</v>
      </c>
      <c r="V246" s="32" t="s">
        <v>127</v>
      </c>
      <c r="W246" s="32" t="s">
        <v>294</v>
      </c>
      <c r="X246" s="32" t="s">
        <v>295</v>
      </c>
      <c r="Y246" s="32" t="s">
        <v>296</v>
      </c>
      <c r="Z246" s="32" t="s">
        <v>297</v>
      </c>
    </row>
    <row r="247" spans="17:26">
      <c r="R247" s="35" t="s">
        <v>298</v>
      </c>
    </row>
    <row r="248" spans="17:26">
      <c r="R248" t="s">
        <v>299</v>
      </c>
      <c r="V248" s="8" t="s">
        <v>300</v>
      </c>
      <c r="W248" s="9">
        <v>2</v>
      </c>
      <c r="X248" s="10">
        <f>W248*8/$T$245</f>
        <v>0.8</v>
      </c>
      <c r="Y248" s="12">
        <v>28.94</v>
      </c>
      <c r="Z248" s="12">
        <f>X248*Y248</f>
        <v>23.152000000000001</v>
      </c>
    </row>
    <row r="249" spans="17:26">
      <c r="R249" t="s">
        <v>301</v>
      </c>
      <c r="V249" s="8" t="s">
        <v>300</v>
      </c>
      <c r="W249" s="9">
        <v>1</v>
      </c>
      <c r="X249" s="10">
        <f>W249*8/$T$245</f>
        <v>0.4</v>
      </c>
      <c r="Y249" s="12">
        <v>23.6</v>
      </c>
      <c r="Z249" s="12">
        <f>X249*Y249</f>
        <v>9.4400000000000013</v>
      </c>
    </row>
    <row r="250" spans="17:26">
      <c r="R250" t="s">
        <v>302</v>
      </c>
      <c r="V250" s="8" t="s">
        <v>300</v>
      </c>
      <c r="W250" s="9">
        <v>6</v>
      </c>
      <c r="X250" s="10">
        <f>W250*8/$T$245</f>
        <v>2.4</v>
      </c>
      <c r="Y250" s="12">
        <v>21.36</v>
      </c>
      <c r="Z250" s="12">
        <f>X250*Y250</f>
        <v>51.263999999999996</v>
      </c>
    </row>
    <row r="251" spans="17:26">
      <c r="V251" s="8"/>
      <c r="W251" s="9"/>
      <c r="X251" s="10"/>
      <c r="Z251" s="34">
        <f>SUM(Z248:Z250)</f>
        <v>83.855999999999995</v>
      </c>
    </row>
    <row r="252" spans="17:26">
      <c r="R252" s="35" t="s">
        <v>662</v>
      </c>
      <c r="V252" s="8"/>
      <c r="W252" s="9"/>
      <c r="X252" s="10"/>
      <c r="Z252" s="12"/>
    </row>
    <row r="253" spans="17:26">
      <c r="R253" t="s">
        <v>680</v>
      </c>
      <c r="V253" s="8" t="s">
        <v>212</v>
      </c>
      <c r="X253" s="10">
        <v>0.53</v>
      </c>
      <c r="Y253" s="12">
        <v>55.08</v>
      </c>
      <c r="Z253" s="12">
        <f>X253*Y253</f>
        <v>29.192399999999999</v>
      </c>
    </row>
    <row r="254" spans="17:26">
      <c r="R254" t="s">
        <v>681</v>
      </c>
      <c r="V254" s="8" t="s">
        <v>212</v>
      </c>
      <c r="X254" s="10">
        <v>0.52</v>
      </c>
      <c r="Y254" s="12">
        <v>47</v>
      </c>
      <c r="Z254" s="12">
        <f>X254*Y254</f>
        <v>24.44</v>
      </c>
    </row>
    <row r="255" spans="17:26">
      <c r="R255" t="s">
        <v>315</v>
      </c>
      <c r="V255" s="8" t="s">
        <v>316</v>
      </c>
      <c r="X255" s="10">
        <v>9.73</v>
      </c>
      <c r="Y255" s="12">
        <v>24.52</v>
      </c>
      <c r="Z255" s="12">
        <f>X255*Y255</f>
        <v>238.5796</v>
      </c>
    </row>
    <row r="256" spans="17:26">
      <c r="R256" t="s">
        <v>664</v>
      </c>
      <c r="V256" s="8" t="s">
        <v>212</v>
      </c>
      <c r="X256" s="10">
        <v>0.186</v>
      </c>
      <c r="Y256">
        <v>6.14</v>
      </c>
      <c r="Z256" s="12">
        <f>X256*Y256</f>
        <v>1.1420399999999999</v>
      </c>
    </row>
    <row r="257" spans="17:29">
      <c r="R257" t="s">
        <v>673</v>
      </c>
      <c r="V257" s="8" t="s">
        <v>447</v>
      </c>
      <c r="X257" s="10">
        <v>0.36</v>
      </c>
      <c r="Y257">
        <v>13.93</v>
      </c>
      <c r="Z257" s="12">
        <f>X257*Y257</f>
        <v>5.0148000000000001</v>
      </c>
    </row>
    <row r="258" spans="17:29">
      <c r="R258" t="s">
        <v>682</v>
      </c>
      <c r="V258" s="8" t="s">
        <v>447</v>
      </c>
      <c r="X258" s="10">
        <v>1.5</v>
      </c>
      <c r="Y258" s="17">
        <v>27.88</v>
      </c>
      <c r="Z258" s="12">
        <f>X258*Y258</f>
        <v>41.82</v>
      </c>
    </row>
    <row r="259" spans="17:29">
      <c r="V259" s="8"/>
      <c r="X259" s="10"/>
      <c r="Y259" s="12"/>
      <c r="Z259" s="34">
        <f>SUM(Z253:Z258)</f>
        <v>340.18883999999997</v>
      </c>
    </row>
    <row r="260" spans="17:29">
      <c r="R260" s="35" t="s">
        <v>318</v>
      </c>
    </row>
    <row r="261" spans="17:29">
      <c r="R261" t="s">
        <v>319</v>
      </c>
      <c r="V261" s="8" t="s">
        <v>320</v>
      </c>
      <c r="X261" s="10">
        <v>3</v>
      </c>
      <c r="Y261" s="12">
        <f>Z251</f>
        <v>83.855999999999995</v>
      </c>
      <c r="Z261" s="12">
        <f>X261%*Y261</f>
        <v>2.5156799999999997</v>
      </c>
    </row>
    <row r="262" spans="17:29">
      <c r="R262" t="s">
        <v>675</v>
      </c>
      <c r="V262" s="8" t="s">
        <v>347</v>
      </c>
      <c r="W262" s="9">
        <v>1</v>
      </c>
      <c r="X262" s="10">
        <f>W262*8/$T$245</f>
        <v>0.4</v>
      </c>
      <c r="Y262" s="12">
        <v>25.63</v>
      </c>
      <c r="Z262" s="12">
        <f>X262*Y262</f>
        <v>10.252000000000001</v>
      </c>
    </row>
    <row r="263" spans="17:29">
      <c r="R263" t="s">
        <v>683</v>
      </c>
      <c r="V263" s="8" t="s">
        <v>347</v>
      </c>
      <c r="W263" s="9">
        <v>0.5</v>
      </c>
      <c r="X263" s="10">
        <f>W263*8/$T$245</f>
        <v>0.2</v>
      </c>
      <c r="Y263" s="12">
        <v>7.07</v>
      </c>
      <c r="Z263" s="12">
        <f>X263*Y263</f>
        <v>1.4140000000000001</v>
      </c>
    </row>
    <row r="264" spans="17:29">
      <c r="Q264" s="14"/>
      <c r="R264" s="14"/>
      <c r="S264" s="14"/>
      <c r="T264" s="14"/>
      <c r="U264" s="14"/>
      <c r="V264" s="14"/>
      <c r="W264" s="14"/>
      <c r="X264" s="14"/>
      <c r="Y264" s="14"/>
      <c r="Z264" s="36">
        <f>SUM(Z261:Z263)</f>
        <v>14.18168</v>
      </c>
    </row>
    <row r="265" spans="17:29">
      <c r="Z265" s="34"/>
    </row>
    <row r="266" spans="17:29">
      <c r="Q266" s="31" t="s">
        <v>286</v>
      </c>
      <c r="R266" s="31"/>
      <c r="S266" s="31" t="s">
        <v>521</v>
      </c>
      <c r="T266" s="31"/>
    </row>
    <row r="267" spans="17:29">
      <c r="Q267" s="31" t="s">
        <v>287</v>
      </c>
      <c r="R267" s="31" t="s">
        <v>288</v>
      </c>
      <c r="S267" s="32" t="s">
        <v>289</v>
      </c>
      <c r="T267" s="33">
        <v>20</v>
      </c>
      <c r="U267" s="32" t="s">
        <v>290</v>
      </c>
      <c r="V267" s="33">
        <f>T267</f>
        <v>20</v>
      </c>
      <c r="W267" s="31" t="s">
        <v>291</v>
      </c>
      <c r="Y267" s="32" t="s">
        <v>142</v>
      </c>
      <c r="Z267" s="34">
        <f>Z272+Z277+Z280</f>
        <v>64.026960000000003</v>
      </c>
    </row>
    <row r="268" spans="17:29">
      <c r="Q268" s="31" t="s">
        <v>292</v>
      </c>
      <c r="R268" s="31" t="s">
        <v>293</v>
      </c>
      <c r="V268" s="32" t="s">
        <v>127</v>
      </c>
      <c r="W268" s="32" t="s">
        <v>294</v>
      </c>
      <c r="X268" s="32" t="s">
        <v>295</v>
      </c>
      <c r="Y268" s="32" t="s">
        <v>296</v>
      </c>
      <c r="Z268" s="32" t="s">
        <v>297</v>
      </c>
    </row>
    <row r="269" spans="17:29">
      <c r="R269" s="35" t="s">
        <v>298</v>
      </c>
      <c r="AC269" s="12"/>
    </row>
    <row r="270" spans="17:29">
      <c r="R270" t="s">
        <v>299</v>
      </c>
      <c r="V270" s="8" t="s">
        <v>300</v>
      </c>
      <c r="W270" s="9">
        <v>2</v>
      </c>
      <c r="X270" s="10">
        <f>W270*8/$T$267</f>
        <v>0.8</v>
      </c>
      <c r="Y270" s="12">
        <v>28.94</v>
      </c>
      <c r="Z270" s="12">
        <f>X270*Y270</f>
        <v>23.152000000000001</v>
      </c>
      <c r="AC270" s="12"/>
    </row>
    <row r="271" spans="17:29">
      <c r="R271" t="s">
        <v>301</v>
      </c>
      <c r="V271" s="8" t="s">
        <v>300</v>
      </c>
      <c r="W271" s="9">
        <v>2</v>
      </c>
      <c r="X271" s="10">
        <f>W271*8/$T$267</f>
        <v>0.8</v>
      </c>
      <c r="Y271" s="12">
        <v>23.6</v>
      </c>
      <c r="Z271" s="12">
        <f>X271*Y271</f>
        <v>18.880000000000003</v>
      </c>
    </row>
    <row r="272" spans="17:29">
      <c r="V272" s="8"/>
      <c r="W272" s="9"/>
      <c r="X272" s="10"/>
      <c r="Z272" s="34">
        <f>SUM(Z270:Z271)</f>
        <v>42.032000000000004</v>
      </c>
    </row>
    <row r="273" spans="17:26">
      <c r="R273" s="35" t="s">
        <v>662</v>
      </c>
      <c r="V273" s="8"/>
      <c r="W273" s="9"/>
      <c r="X273" s="10"/>
      <c r="Z273" s="12"/>
    </row>
    <row r="274" spans="17:26">
      <c r="R274" t="s">
        <v>690</v>
      </c>
      <c r="V274" s="8" t="s">
        <v>305</v>
      </c>
      <c r="X274" s="10">
        <v>0.16</v>
      </c>
      <c r="Y274" s="12">
        <v>2.64</v>
      </c>
      <c r="Z274" s="12">
        <f>X274*Y274</f>
        <v>0.42240000000000005</v>
      </c>
    </row>
    <row r="275" spans="17:26">
      <c r="R275" t="s">
        <v>310</v>
      </c>
      <c r="V275" s="8" t="s">
        <v>305</v>
      </c>
      <c r="X275" s="10">
        <v>0.16</v>
      </c>
      <c r="Y275" s="12">
        <v>5.51</v>
      </c>
      <c r="Z275" s="12">
        <f>X275*Y275</f>
        <v>0.88159999999999994</v>
      </c>
    </row>
    <row r="276" spans="17:26">
      <c r="R276" t="s">
        <v>677</v>
      </c>
      <c r="V276" s="8" t="s">
        <v>314</v>
      </c>
      <c r="X276" s="10">
        <v>3.35</v>
      </c>
      <c r="Y276" s="12">
        <v>5.8</v>
      </c>
      <c r="Z276" s="12">
        <f>X276*Y276</f>
        <v>19.43</v>
      </c>
    </row>
    <row r="277" spans="17:26">
      <c r="V277" s="8"/>
      <c r="X277" s="10"/>
      <c r="Y277" s="12"/>
      <c r="Z277" s="34">
        <f>SUM(Z274:Z276)</f>
        <v>20.733999999999998</v>
      </c>
    </row>
    <row r="278" spans="17:26">
      <c r="R278" s="35" t="s">
        <v>318</v>
      </c>
    </row>
    <row r="279" spans="17:26">
      <c r="R279" t="s">
        <v>319</v>
      </c>
      <c r="V279" s="8" t="s">
        <v>320</v>
      </c>
      <c r="X279" s="10">
        <v>3</v>
      </c>
      <c r="Y279" s="12">
        <f>Z272</f>
        <v>42.032000000000004</v>
      </c>
      <c r="Z279" s="12">
        <f>X279%*Y279</f>
        <v>1.2609600000000001</v>
      </c>
    </row>
    <row r="280" spans="17:26">
      <c r="Q280" s="14"/>
      <c r="R280" s="14"/>
      <c r="S280" s="14"/>
      <c r="T280" s="14"/>
      <c r="U280" s="14"/>
      <c r="V280" s="14"/>
      <c r="W280" s="14"/>
      <c r="X280" s="14"/>
      <c r="Y280" s="14"/>
      <c r="Z280" s="36">
        <f>SUM(Z279)</f>
        <v>1.2609600000000001</v>
      </c>
    </row>
    <row r="281" spans="17:26">
      <c r="Z281" s="34"/>
    </row>
    <row r="282" spans="17:26">
      <c r="Q282" s="31" t="s">
        <v>286</v>
      </c>
      <c r="R282" s="31"/>
      <c r="S282" s="31" t="s">
        <v>691</v>
      </c>
      <c r="T282" s="31"/>
    </row>
    <row r="283" spans="17:26">
      <c r="Q283" s="31" t="s">
        <v>287</v>
      </c>
      <c r="R283" s="31" t="s">
        <v>684</v>
      </c>
      <c r="S283" s="32" t="s">
        <v>289</v>
      </c>
      <c r="T283" s="33">
        <v>250</v>
      </c>
      <c r="U283" s="32" t="s">
        <v>290</v>
      </c>
      <c r="V283" s="33">
        <f>T283</f>
        <v>250</v>
      </c>
      <c r="W283" s="31" t="s">
        <v>291</v>
      </c>
      <c r="Y283" s="32" t="s">
        <v>305</v>
      </c>
      <c r="Z283" s="34">
        <f>Z289+Z293+Z297</f>
        <v>5.5639628445000007</v>
      </c>
    </row>
    <row r="284" spans="17:26">
      <c r="Q284" s="31" t="s">
        <v>292</v>
      </c>
      <c r="R284" s="31" t="s">
        <v>293</v>
      </c>
      <c r="V284" s="32" t="s">
        <v>127</v>
      </c>
      <c r="W284" s="32" t="s">
        <v>294</v>
      </c>
      <c r="X284" s="32" t="s">
        <v>295</v>
      </c>
      <c r="Y284" s="32" t="s">
        <v>296</v>
      </c>
      <c r="Z284" s="32" t="s">
        <v>297</v>
      </c>
    </row>
    <row r="285" spans="17:26">
      <c r="R285" s="35" t="s">
        <v>298</v>
      </c>
      <c r="W285" s="9"/>
    </row>
    <row r="286" spans="17:26">
      <c r="R286" t="s">
        <v>299</v>
      </c>
      <c r="V286" s="8" t="s">
        <v>300</v>
      </c>
      <c r="W286" s="9">
        <v>1</v>
      </c>
      <c r="X286" s="18">
        <f>W286*8/$T$229</f>
        <v>3.2000000000000001E-2</v>
      </c>
      <c r="Y286" s="12">
        <v>28.94</v>
      </c>
      <c r="Z286" s="12">
        <f>X286*Y286</f>
        <v>0.92608000000000001</v>
      </c>
    </row>
    <row r="287" spans="17:26">
      <c r="R287" t="s">
        <v>685</v>
      </c>
      <c r="V287" s="8" t="s">
        <v>300</v>
      </c>
      <c r="W287" s="9">
        <v>1</v>
      </c>
      <c r="X287" s="18">
        <f>W287*8/$T$229</f>
        <v>3.2000000000000001E-2</v>
      </c>
      <c r="Y287" s="12">
        <v>23.6</v>
      </c>
      <c r="Z287" s="12">
        <f>X287*Y287</f>
        <v>0.75520000000000009</v>
      </c>
    </row>
    <row r="288" spans="17:26">
      <c r="V288" s="8"/>
      <c r="W288" s="9"/>
      <c r="X288" s="18"/>
      <c r="Y288" s="12"/>
      <c r="Z288" s="12"/>
    </row>
    <row r="289" spans="17:26">
      <c r="V289" s="8"/>
      <c r="W289" s="9"/>
      <c r="Z289" s="34">
        <f>SUM(Z286:Z288)</f>
        <v>1.6812800000000001</v>
      </c>
    </row>
    <row r="290" spans="17:26">
      <c r="R290" s="35" t="s">
        <v>303</v>
      </c>
      <c r="V290" s="8"/>
      <c r="W290" s="9"/>
      <c r="X290" s="18"/>
    </row>
    <row r="291" spans="17:26">
      <c r="R291" t="s">
        <v>304</v>
      </c>
      <c r="V291" s="8" t="s">
        <v>305</v>
      </c>
      <c r="W291" s="9"/>
      <c r="X291" s="18">
        <v>0.03</v>
      </c>
      <c r="Y291" s="12">
        <v>2.64</v>
      </c>
      <c r="Z291" s="12">
        <f>X291*Y291</f>
        <v>7.9200000000000007E-2</v>
      </c>
    </row>
    <row r="292" spans="17:26">
      <c r="R292" t="s">
        <v>686</v>
      </c>
      <c r="V292" s="8" t="s">
        <v>305</v>
      </c>
      <c r="W292" s="9"/>
      <c r="X292" s="18">
        <v>1.05</v>
      </c>
      <c r="Y292" s="12">
        <f>1012.71*3.379/1000</f>
        <v>3.4219470900000002</v>
      </c>
      <c r="Z292" s="12">
        <f>X292*Y292</f>
        <v>3.5930444445000003</v>
      </c>
    </row>
    <row r="293" spans="17:26">
      <c r="V293" s="8"/>
      <c r="W293" s="9"/>
      <c r="Z293" s="34">
        <f>SUM(Z291:Z292)</f>
        <v>3.6722444445000004</v>
      </c>
    </row>
    <row r="294" spans="17:26">
      <c r="R294" s="35" t="s">
        <v>327</v>
      </c>
      <c r="V294" s="8"/>
      <c r="W294" s="9"/>
    </row>
    <row r="295" spans="17:26">
      <c r="R295" t="s">
        <v>319</v>
      </c>
      <c r="V295" s="8" t="s">
        <v>320</v>
      </c>
      <c r="X295" s="10">
        <v>3</v>
      </c>
      <c r="Y295" s="12">
        <f>Z289</f>
        <v>1.6812800000000001</v>
      </c>
      <c r="Z295" s="12">
        <f>X295%*Y295</f>
        <v>5.0438400000000001E-2</v>
      </c>
    </row>
    <row r="296" spans="17:26">
      <c r="R296" t="s">
        <v>687</v>
      </c>
      <c r="V296" s="8" t="s">
        <v>300</v>
      </c>
      <c r="W296" s="9">
        <v>1</v>
      </c>
      <c r="X296" s="10">
        <f>W296*8/$T$283</f>
        <v>3.2000000000000001E-2</v>
      </c>
      <c r="Y296" s="50">
        <v>5</v>
      </c>
      <c r="Z296" s="12">
        <f>X296*Y296</f>
        <v>0.16</v>
      </c>
    </row>
    <row r="297" spans="17:26">
      <c r="Q297" s="14"/>
      <c r="R297" s="14"/>
      <c r="S297" s="14"/>
      <c r="T297" s="14"/>
      <c r="U297" s="14"/>
      <c r="V297" s="14"/>
      <c r="W297" s="14"/>
      <c r="X297" s="14"/>
      <c r="Y297" s="14"/>
      <c r="Z297" s="36">
        <f>SUM(Z295:Z296)</f>
        <v>0.2104384</v>
      </c>
    </row>
    <row r="300" spans="17:26">
      <c r="Q300" s="31" t="s">
        <v>286</v>
      </c>
      <c r="R300" s="31"/>
      <c r="S300" s="31" t="s">
        <v>692</v>
      </c>
      <c r="T300" s="31"/>
    </row>
    <row r="301" spans="17:26">
      <c r="Q301" s="31" t="s">
        <v>287</v>
      </c>
      <c r="R301" s="31" t="s">
        <v>425</v>
      </c>
      <c r="S301" s="32" t="s">
        <v>289</v>
      </c>
      <c r="T301" s="33">
        <v>15</v>
      </c>
      <c r="U301" s="32" t="s">
        <v>290</v>
      </c>
      <c r="V301" s="33">
        <f>T301</f>
        <v>15</v>
      </c>
      <c r="W301" s="31" t="s">
        <v>291</v>
      </c>
      <c r="Y301" s="32" t="s">
        <v>212</v>
      </c>
      <c r="Z301" s="34">
        <f>Z307+Z314+Z319</f>
        <v>424.92179999999996</v>
      </c>
    </row>
    <row r="302" spans="17:26">
      <c r="Q302" s="31" t="s">
        <v>292</v>
      </c>
      <c r="R302" s="31" t="s">
        <v>293</v>
      </c>
      <c r="V302" s="32" t="s">
        <v>127</v>
      </c>
      <c r="W302" s="32" t="s">
        <v>294</v>
      </c>
      <c r="X302" s="32" t="s">
        <v>295</v>
      </c>
      <c r="Y302" s="32" t="s">
        <v>296</v>
      </c>
      <c r="Z302" s="32" t="s">
        <v>297</v>
      </c>
    </row>
    <row r="303" spans="17:26">
      <c r="R303" s="35" t="s">
        <v>298</v>
      </c>
    </row>
    <row r="304" spans="17:26">
      <c r="R304" t="s">
        <v>299</v>
      </c>
      <c r="V304" s="8" t="s">
        <v>300</v>
      </c>
      <c r="W304" s="9">
        <v>1</v>
      </c>
      <c r="X304" s="10">
        <f>W304*8/$T$301</f>
        <v>0.53333333333333333</v>
      </c>
      <c r="Y304" s="12">
        <v>28.94</v>
      </c>
      <c r="Z304" s="12">
        <f>X304*Y304</f>
        <v>15.434666666666667</v>
      </c>
    </row>
    <row r="305" spans="17:26">
      <c r="R305" t="s">
        <v>301</v>
      </c>
      <c r="V305" s="8" t="s">
        <v>300</v>
      </c>
      <c r="W305" s="9">
        <v>1</v>
      </c>
      <c r="X305" s="10">
        <f>W305*8/$T$301</f>
        <v>0.53333333333333333</v>
      </c>
      <c r="Y305" s="12">
        <v>23.6</v>
      </c>
      <c r="Z305" s="12">
        <f>X305*Y305</f>
        <v>12.586666666666668</v>
      </c>
    </row>
    <row r="306" spans="17:26">
      <c r="R306" t="s">
        <v>302</v>
      </c>
      <c r="V306" s="8" t="s">
        <v>300</v>
      </c>
      <c r="W306" s="9">
        <v>7</v>
      </c>
      <c r="X306" s="10">
        <f>W306*8/$T$301</f>
        <v>3.7333333333333334</v>
      </c>
      <c r="Y306" s="12">
        <v>21.36</v>
      </c>
      <c r="Z306" s="12">
        <f>X306*Y306</f>
        <v>79.744</v>
      </c>
    </row>
    <row r="307" spans="17:26">
      <c r="V307" s="8"/>
      <c r="W307" s="9"/>
      <c r="X307" s="10"/>
      <c r="Z307" s="34">
        <f>SUM(Z304:Z306)</f>
        <v>107.76533333333333</v>
      </c>
    </row>
    <row r="308" spans="17:26">
      <c r="R308" s="35" t="s">
        <v>662</v>
      </c>
      <c r="V308" s="8"/>
      <c r="W308" s="9"/>
      <c r="X308" s="10"/>
      <c r="Z308" s="12"/>
    </row>
    <row r="309" spans="17:26">
      <c r="R309" t="s">
        <v>680</v>
      </c>
      <c r="V309" s="8" t="s">
        <v>212</v>
      </c>
      <c r="X309" s="10">
        <v>0.53</v>
      </c>
      <c r="Y309" s="12">
        <v>55.08</v>
      </c>
      <c r="Z309" s="12">
        <f>X309*Y309</f>
        <v>29.192399999999999</v>
      </c>
    </row>
    <row r="310" spans="17:26">
      <c r="R310" t="s">
        <v>681</v>
      </c>
      <c r="V310" s="8" t="s">
        <v>212</v>
      </c>
      <c r="X310" s="10">
        <v>0.52</v>
      </c>
      <c r="Y310" s="12">
        <v>47</v>
      </c>
      <c r="Z310" s="12">
        <f>X310*Y310</f>
        <v>24.44</v>
      </c>
    </row>
    <row r="311" spans="17:26">
      <c r="R311" t="s">
        <v>315</v>
      </c>
      <c r="V311" s="8" t="s">
        <v>316</v>
      </c>
      <c r="X311" s="10">
        <v>9.73</v>
      </c>
      <c r="Y311" s="12">
        <v>24.52</v>
      </c>
      <c r="Z311" s="12">
        <f>X311*Y311</f>
        <v>238.5796</v>
      </c>
    </row>
    <row r="312" spans="17:26">
      <c r="R312" t="s">
        <v>664</v>
      </c>
      <c r="V312" s="8" t="s">
        <v>212</v>
      </c>
      <c r="X312" s="10">
        <v>0.186</v>
      </c>
      <c r="Y312">
        <v>6.14</v>
      </c>
      <c r="Z312" s="12">
        <f>X312*Y312</f>
        <v>1.1420399999999999</v>
      </c>
    </row>
    <row r="313" spans="17:26">
      <c r="R313" t="s">
        <v>673</v>
      </c>
      <c r="V313" s="8" t="s">
        <v>447</v>
      </c>
      <c r="X313" s="10">
        <v>0.36</v>
      </c>
      <c r="Y313">
        <v>13.93</v>
      </c>
      <c r="Z313" s="12">
        <f>X313*Y313</f>
        <v>5.0148000000000001</v>
      </c>
    </row>
    <row r="314" spans="17:26">
      <c r="V314" s="8"/>
      <c r="X314" s="10"/>
      <c r="Y314" s="12"/>
      <c r="Z314" s="34">
        <f>SUM(Z309:Z313)</f>
        <v>298.36883999999998</v>
      </c>
    </row>
    <row r="315" spans="17:26">
      <c r="R315" s="35" t="s">
        <v>318</v>
      </c>
    </row>
    <row r="316" spans="17:26">
      <c r="R316" t="s">
        <v>319</v>
      </c>
      <c r="V316" s="8" t="s">
        <v>320</v>
      </c>
      <c r="X316" s="10">
        <v>3</v>
      </c>
      <c r="Y316" s="12">
        <f>Z307</f>
        <v>107.76533333333333</v>
      </c>
      <c r="Z316" s="12">
        <f>X316%*Y316</f>
        <v>3.2329599999999998</v>
      </c>
    </row>
    <row r="317" spans="17:26">
      <c r="R317" t="s">
        <v>675</v>
      </c>
      <c r="V317" s="8" t="s">
        <v>347</v>
      </c>
      <c r="W317" s="9">
        <v>1</v>
      </c>
      <c r="X317" s="10">
        <f>W317*8/$T$301</f>
        <v>0.53333333333333333</v>
      </c>
      <c r="Y317" s="12">
        <v>25.63</v>
      </c>
      <c r="Z317" s="12">
        <f>X317*Y317</f>
        <v>13.669333333333332</v>
      </c>
    </row>
    <row r="318" spans="17:26">
      <c r="R318" t="s">
        <v>683</v>
      </c>
      <c r="V318" s="8" t="s">
        <v>347</v>
      </c>
      <c r="W318" s="9">
        <v>0.5</v>
      </c>
      <c r="X318" s="10">
        <f>W318*8/$T$301</f>
        <v>0.26666666666666666</v>
      </c>
      <c r="Y318" s="12">
        <v>7.07</v>
      </c>
      <c r="Z318" s="12">
        <f>X318*Y318</f>
        <v>1.8853333333333333</v>
      </c>
    </row>
    <row r="319" spans="17:26">
      <c r="Q319" s="14"/>
      <c r="R319" s="14"/>
      <c r="S319" s="14"/>
      <c r="T319" s="14"/>
      <c r="U319" s="14"/>
      <c r="V319" s="14"/>
      <c r="W319" s="14"/>
      <c r="X319" s="14"/>
      <c r="Y319" s="14"/>
      <c r="Z319" s="36">
        <f>SUM(Z316:Z318)</f>
        <v>18.787626666666664</v>
      </c>
    </row>
    <row r="321" spans="17:26">
      <c r="Q321" s="31" t="s">
        <v>286</v>
      </c>
      <c r="R321" s="31"/>
      <c r="S321" s="31" t="s">
        <v>693</v>
      </c>
      <c r="T321" s="31"/>
    </row>
    <row r="322" spans="17:26">
      <c r="Q322" s="31" t="s">
        <v>287</v>
      </c>
      <c r="R322" s="31" t="s">
        <v>288</v>
      </c>
      <c r="S322" s="32" t="s">
        <v>289</v>
      </c>
      <c r="T322" s="33">
        <v>20</v>
      </c>
      <c r="U322" s="32" t="s">
        <v>290</v>
      </c>
      <c r="V322" s="33">
        <f>T322</f>
        <v>20</v>
      </c>
      <c r="W322" s="31" t="s">
        <v>291</v>
      </c>
      <c r="Y322" s="32" t="s">
        <v>142</v>
      </c>
      <c r="Z322" s="34">
        <f>Z327+Z332+Z335</f>
        <v>42.644480000000001</v>
      </c>
    </row>
    <row r="323" spans="17:26">
      <c r="Q323" s="31" t="s">
        <v>292</v>
      </c>
      <c r="R323" s="31" t="s">
        <v>293</v>
      </c>
      <c r="V323" s="32" t="s">
        <v>127</v>
      </c>
      <c r="W323" s="32" t="s">
        <v>294</v>
      </c>
      <c r="X323" s="32" t="s">
        <v>295</v>
      </c>
      <c r="Y323" s="32" t="s">
        <v>296</v>
      </c>
      <c r="Z323" s="32" t="s">
        <v>297</v>
      </c>
    </row>
    <row r="324" spans="17:26">
      <c r="R324" s="35" t="s">
        <v>298</v>
      </c>
    </row>
    <row r="325" spans="17:26">
      <c r="R325" t="s">
        <v>299</v>
      </c>
      <c r="V325" s="8" t="s">
        <v>300</v>
      </c>
      <c r="W325" s="9">
        <v>1</v>
      </c>
      <c r="X325" s="10">
        <f>W325*8/$T$322</f>
        <v>0.4</v>
      </c>
      <c r="Y325" s="12">
        <v>28.94</v>
      </c>
      <c r="Z325" s="12">
        <f>X325*Y325</f>
        <v>11.576000000000001</v>
      </c>
    </row>
    <row r="326" spans="17:26">
      <c r="R326" t="s">
        <v>301</v>
      </c>
      <c r="V326" s="8" t="s">
        <v>300</v>
      </c>
      <c r="W326" s="9">
        <v>1</v>
      </c>
      <c r="X326" s="10">
        <f>W326*8/$T$322</f>
        <v>0.4</v>
      </c>
      <c r="Y326" s="12">
        <v>23.6</v>
      </c>
      <c r="Z326" s="12">
        <f>X326*Y326</f>
        <v>9.4400000000000013</v>
      </c>
    </row>
    <row r="327" spans="17:26">
      <c r="V327" s="8"/>
      <c r="W327" s="9"/>
      <c r="X327" s="10"/>
      <c r="Z327" s="34">
        <f>SUM(Z325:Z326)</f>
        <v>21.016000000000002</v>
      </c>
    </row>
    <row r="328" spans="17:26">
      <c r="R328" s="35" t="s">
        <v>662</v>
      </c>
      <c r="V328" s="8"/>
      <c r="W328" s="9"/>
      <c r="X328" s="10"/>
      <c r="Z328" s="12"/>
    </row>
    <row r="329" spans="17:26">
      <c r="R329" t="s">
        <v>690</v>
      </c>
      <c r="V329" s="8" t="s">
        <v>305</v>
      </c>
      <c r="X329" s="10">
        <v>0.26</v>
      </c>
      <c r="Y329" s="12">
        <v>2.64</v>
      </c>
      <c r="Z329" s="12">
        <f>X329*Y329</f>
        <v>0.68640000000000001</v>
      </c>
    </row>
    <row r="330" spans="17:26">
      <c r="R330" t="s">
        <v>310</v>
      </c>
      <c r="V330" s="8" t="s">
        <v>305</v>
      </c>
      <c r="X330" s="10">
        <v>0.16</v>
      </c>
      <c r="Y330" s="12">
        <v>5.51</v>
      </c>
      <c r="Z330" s="12">
        <f>X330*Y330</f>
        <v>0.88159999999999994</v>
      </c>
    </row>
    <row r="331" spans="17:26">
      <c r="R331" t="s">
        <v>677</v>
      </c>
      <c r="V331" s="8" t="s">
        <v>314</v>
      </c>
      <c r="X331" s="10">
        <v>3.35</v>
      </c>
      <c r="Y331" s="12">
        <v>5.8</v>
      </c>
      <c r="Z331" s="12">
        <f>X331*Y331</f>
        <v>19.43</v>
      </c>
    </row>
    <row r="332" spans="17:26">
      <c r="V332" s="8"/>
      <c r="X332" s="10"/>
      <c r="Y332" s="12"/>
      <c r="Z332" s="34">
        <f>SUM(Z329:Z331)</f>
        <v>20.998000000000001</v>
      </c>
    </row>
    <row r="333" spans="17:26">
      <c r="R333" s="35" t="s">
        <v>318</v>
      </c>
    </row>
    <row r="334" spans="17:26">
      <c r="R334" t="s">
        <v>319</v>
      </c>
      <c r="V334" s="8" t="s">
        <v>320</v>
      </c>
      <c r="X334" s="10">
        <v>3</v>
      </c>
      <c r="Y334" s="12">
        <f>Z327</f>
        <v>21.016000000000002</v>
      </c>
      <c r="Z334" s="12">
        <f>X334%*Y334</f>
        <v>0.63048000000000004</v>
      </c>
    </row>
    <row r="335" spans="17:26">
      <c r="Q335" s="14"/>
      <c r="R335" s="14"/>
      <c r="S335" s="14"/>
      <c r="T335" s="14"/>
      <c r="U335" s="14"/>
      <c r="V335" s="14"/>
      <c r="W335" s="14"/>
      <c r="X335" s="14"/>
      <c r="Y335" s="14"/>
      <c r="Z335" s="36">
        <f>SUM(Z334)</f>
        <v>0.63048000000000004</v>
      </c>
    </row>
    <row r="337" spans="17:26">
      <c r="Q337" s="31" t="s">
        <v>286</v>
      </c>
      <c r="R337" s="31"/>
      <c r="S337" s="31" t="s">
        <v>694</v>
      </c>
      <c r="T337" s="31"/>
    </row>
    <row r="338" spans="17:26">
      <c r="Q338" s="31" t="s">
        <v>287</v>
      </c>
      <c r="R338" s="31" t="s">
        <v>684</v>
      </c>
      <c r="S338" s="32" t="s">
        <v>289</v>
      </c>
      <c r="T338" s="33">
        <v>250</v>
      </c>
      <c r="U338" s="32" t="s">
        <v>290</v>
      </c>
      <c r="V338" s="33">
        <f>T338</f>
        <v>250</v>
      </c>
      <c r="W338" s="31" t="s">
        <v>291</v>
      </c>
      <c r="Y338" s="32" t="s">
        <v>305</v>
      </c>
      <c r="Z338" s="34">
        <f>Z343+Z347+Z351</f>
        <v>5.5639628445000007</v>
      </c>
    </row>
    <row r="339" spans="17:26">
      <c r="Q339" s="31" t="s">
        <v>292</v>
      </c>
      <c r="R339" s="31" t="s">
        <v>293</v>
      </c>
      <c r="V339" s="32" t="s">
        <v>127</v>
      </c>
      <c r="W339" s="32" t="s">
        <v>294</v>
      </c>
      <c r="X339" s="32" t="s">
        <v>295</v>
      </c>
      <c r="Y339" s="32" t="s">
        <v>296</v>
      </c>
      <c r="Z339" s="32" t="s">
        <v>297</v>
      </c>
    </row>
    <row r="340" spans="17:26">
      <c r="R340" s="35" t="s">
        <v>298</v>
      </c>
      <c r="W340" s="9"/>
    </row>
    <row r="341" spans="17:26">
      <c r="R341" t="s">
        <v>299</v>
      </c>
      <c r="V341" s="8" t="s">
        <v>300</v>
      </c>
      <c r="W341" s="9">
        <v>1</v>
      </c>
      <c r="X341" s="10">
        <f>W341*8/$T$338</f>
        <v>3.2000000000000001E-2</v>
      </c>
      <c r="Y341" s="12">
        <v>28.94</v>
      </c>
      <c r="Z341" s="12">
        <f>X341*Y341</f>
        <v>0.92608000000000001</v>
      </c>
    </row>
    <row r="342" spans="17:26">
      <c r="R342" t="s">
        <v>685</v>
      </c>
      <c r="V342" s="8" t="s">
        <v>300</v>
      </c>
      <c r="W342" s="9">
        <v>1</v>
      </c>
      <c r="X342" s="10">
        <f>W342*8/$T$338</f>
        <v>3.2000000000000001E-2</v>
      </c>
      <c r="Y342" s="12">
        <v>23.6</v>
      </c>
      <c r="Z342" s="12">
        <f>X342*Y342</f>
        <v>0.75520000000000009</v>
      </c>
    </row>
    <row r="343" spans="17:26">
      <c r="V343" s="8"/>
      <c r="W343" s="9"/>
      <c r="Z343" s="34">
        <f>SUM(Z341:Z342)</f>
        <v>1.6812800000000001</v>
      </c>
    </row>
    <row r="344" spans="17:26">
      <c r="R344" s="35" t="s">
        <v>303</v>
      </c>
      <c r="V344" s="8"/>
      <c r="W344" s="9"/>
      <c r="X344" s="18"/>
    </row>
    <row r="345" spans="17:26">
      <c r="R345" t="s">
        <v>304</v>
      </c>
      <c r="V345" s="8" t="s">
        <v>305</v>
      </c>
      <c r="W345" s="9"/>
      <c r="X345" s="18">
        <v>0.03</v>
      </c>
      <c r="Y345" s="12">
        <v>2.64</v>
      </c>
      <c r="Z345" s="12">
        <f>X345*Y345</f>
        <v>7.9200000000000007E-2</v>
      </c>
    </row>
    <row r="346" spans="17:26">
      <c r="R346" t="s">
        <v>686</v>
      </c>
      <c r="V346" s="8" t="s">
        <v>305</v>
      </c>
      <c r="W346" s="9"/>
      <c r="X346" s="18">
        <v>1.05</v>
      </c>
      <c r="Y346" s="12">
        <f>1012.71*3.379/1000</f>
        <v>3.4219470900000002</v>
      </c>
      <c r="Z346" s="12">
        <f>X346*Y346</f>
        <v>3.5930444445000003</v>
      </c>
    </row>
    <row r="347" spans="17:26">
      <c r="V347" s="8"/>
      <c r="W347" s="9"/>
      <c r="Z347" s="34">
        <f>SUM(Z345:Z346)</f>
        <v>3.6722444445000004</v>
      </c>
    </row>
    <row r="348" spans="17:26">
      <c r="R348" s="35" t="s">
        <v>327</v>
      </c>
      <c r="V348" s="8"/>
      <c r="W348" s="9"/>
    </row>
    <row r="349" spans="17:26">
      <c r="R349" t="s">
        <v>319</v>
      </c>
      <c r="V349" s="8" t="s">
        <v>320</v>
      </c>
      <c r="X349" s="10">
        <v>3</v>
      </c>
      <c r="Y349" s="12">
        <f>Z343</f>
        <v>1.6812800000000001</v>
      </c>
      <c r="Z349" s="12">
        <f>X349%*Y349</f>
        <v>5.0438400000000001E-2</v>
      </c>
    </row>
    <row r="350" spans="17:26">
      <c r="R350" t="s">
        <v>687</v>
      </c>
      <c r="V350" s="8" t="s">
        <v>300</v>
      </c>
      <c r="W350" s="9">
        <v>1</v>
      </c>
      <c r="X350" s="10">
        <f>W350*8/$T$338</f>
        <v>3.2000000000000001E-2</v>
      </c>
      <c r="Y350" s="50">
        <v>5</v>
      </c>
      <c r="Z350" s="12">
        <f>X350*Y350</f>
        <v>0.16</v>
      </c>
    </row>
    <row r="351" spans="17:26">
      <c r="Q351" s="14"/>
      <c r="R351" s="14"/>
      <c r="S351" s="14"/>
      <c r="T351" s="14"/>
      <c r="U351" s="14"/>
      <c r="V351" s="14"/>
      <c r="W351" s="14"/>
      <c r="X351" s="14"/>
      <c r="Y351" s="14"/>
      <c r="Z351" s="36">
        <f>SUM(Z349:Z350)</f>
        <v>0.2104384</v>
      </c>
    </row>
    <row r="352" spans="17:26">
      <c r="Z352" s="34"/>
    </row>
    <row r="354" spans="17:26">
      <c r="Q354" s="31"/>
      <c r="R354" s="31"/>
      <c r="S354" s="31"/>
      <c r="T354" s="31"/>
    </row>
    <row r="355" spans="17:26">
      <c r="Q355" s="31"/>
      <c r="R355" s="31"/>
      <c r="S355" s="32"/>
      <c r="T355" s="33"/>
      <c r="U355" s="32"/>
      <c r="V355" s="33"/>
      <c r="W355" s="31"/>
      <c r="Y355" s="32"/>
      <c r="Z355" s="3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6F6E-B909-476D-B8AC-2E1F9C1104D2}">
  <sheetPr>
    <tabColor rgb="FFFFC000"/>
  </sheetPr>
  <dimension ref="A2:AL355"/>
  <sheetViews>
    <sheetView workbookViewId="0">
      <selection activeCell="N2" sqref="N2"/>
    </sheetView>
  </sheetViews>
  <sheetFormatPr defaultRowHeight="15"/>
  <cols>
    <col min="10" max="10" width="13.140625" customWidth="1"/>
    <col min="12" max="12" width="9.28515625" bestFit="1" customWidth="1"/>
    <col min="20" max="20" width="9.28515625" bestFit="1" customWidth="1"/>
  </cols>
  <sheetData>
    <row r="2" spans="1:26">
      <c r="M2" s="25" t="s">
        <v>1462</v>
      </c>
      <c r="N2" s="232">
        <f>'Datos iniciales '!B7</f>
        <v>100</v>
      </c>
    </row>
    <row r="3" spans="1:26"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M3" s="25"/>
      <c r="N3" s="25"/>
    </row>
    <row r="4" spans="1:26">
      <c r="G4" s="23"/>
      <c r="H4" s="21"/>
      <c r="I4" s="12"/>
      <c r="K4">
        <f>SUM(J4:J37)</f>
        <v>107740.06513840862</v>
      </c>
      <c r="M4" s="25" t="s">
        <v>1452</v>
      </c>
      <c r="N4" s="25">
        <f>K4/N2</f>
        <v>1077.4006513840861</v>
      </c>
    </row>
    <row r="6" spans="1:26">
      <c r="A6" s="28"/>
      <c r="B6" s="2"/>
      <c r="G6" s="2"/>
      <c r="Q6" s="2" t="s">
        <v>286</v>
      </c>
      <c r="R6" s="2"/>
      <c r="S6" s="2" t="s">
        <v>1455</v>
      </c>
      <c r="T6" s="2"/>
    </row>
    <row r="7" spans="1:26">
      <c r="E7" s="71"/>
      <c r="F7" s="12"/>
      <c r="I7" s="12"/>
      <c r="J7" s="12"/>
      <c r="Q7" s="2" t="s">
        <v>287</v>
      </c>
      <c r="R7" s="2" t="s">
        <v>288</v>
      </c>
      <c r="S7" s="4" t="s">
        <v>289</v>
      </c>
      <c r="T7" s="5">
        <v>500</v>
      </c>
      <c r="U7" s="4" t="s">
        <v>290</v>
      </c>
      <c r="V7" s="5">
        <f>T7</f>
        <v>500</v>
      </c>
      <c r="W7" s="2" t="s">
        <v>291</v>
      </c>
      <c r="Y7" s="4" t="s">
        <v>142</v>
      </c>
      <c r="Z7" s="6">
        <f>Z13+Z18+Z23</f>
        <v>2.8992706400000006</v>
      </c>
    </row>
    <row r="8" spans="1:26">
      <c r="A8" s="28" t="s">
        <v>465</v>
      </c>
      <c r="B8" s="2"/>
      <c r="E8" s="71"/>
      <c r="F8" s="12"/>
      <c r="J8" s="12"/>
      <c r="Q8" s="2" t="s">
        <v>292</v>
      </c>
      <c r="R8" s="2" t="s">
        <v>293</v>
      </c>
      <c r="V8" s="4" t="s">
        <v>127</v>
      </c>
      <c r="W8" s="4" t="s">
        <v>294</v>
      </c>
      <c r="X8" s="4" t="s">
        <v>295</v>
      </c>
      <c r="Y8" s="4" t="s">
        <v>296</v>
      </c>
      <c r="Z8" s="4" t="s">
        <v>297</v>
      </c>
    </row>
    <row r="9" spans="1:26">
      <c r="A9" s="51" t="s">
        <v>467</v>
      </c>
      <c r="E9" s="260">
        <v>1</v>
      </c>
      <c r="F9" s="12">
        <v>4.3697592997811823</v>
      </c>
      <c r="G9" t="s">
        <v>212</v>
      </c>
      <c r="H9">
        <f>E9*F9*$N$2</f>
        <v>436.97592997811824</v>
      </c>
      <c r="I9" s="12">
        <f>Z26</f>
        <v>8.4582044799999991</v>
      </c>
      <c r="J9" s="12">
        <f t="shared" ref="J9:J17" si="0">H9*I9</f>
        <v>3696.0317685930859</v>
      </c>
      <c r="M9" s="12"/>
      <c r="R9" s="7" t="s">
        <v>298</v>
      </c>
    </row>
    <row r="10" spans="1:26">
      <c r="A10" s="51" t="s">
        <v>469</v>
      </c>
      <c r="E10" s="260">
        <v>1</v>
      </c>
      <c r="F10" s="12">
        <v>5.8818380743982497E-2</v>
      </c>
      <c r="G10" t="s">
        <v>212</v>
      </c>
      <c r="H10">
        <f>E10*F10*$N$2</f>
        <v>5.8818380743982495</v>
      </c>
      <c r="I10" s="12">
        <f>Z42</f>
        <v>49.404980000000002</v>
      </c>
      <c r="J10" s="12">
        <f t="shared" si="0"/>
        <v>290.59209242888403</v>
      </c>
      <c r="R10" t="s">
        <v>1457</v>
      </c>
      <c r="V10" s="8" t="s">
        <v>300</v>
      </c>
      <c r="W10" s="9">
        <v>1</v>
      </c>
      <c r="X10" s="10">
        <f>W10*8/$V$7</f>
        <v>1.6E-2</v>
      </c>
      <c r="Y10">
        <v>28.94</v>
      </c>
      <c r="Z10" s="12">
        <f>X10*Y10</f>
        <v>0.46304000000000001</v>
      </c>
    </row>
    <row r="11" spans="1:26">
      <c r="A11" s="51" t="s">
        <v>471</v>
      </c>
      <c r="E11" s="260">
        <v>1</v>
      </c>
      <c r="F11" s="12">
        <v>0.26954048140043763</v>
      </c>
      <c r="G11" t="s">
        <v>212</v>
      </c>
      <c r="H11">
        <f t="shared" ref="H11:H21" si="1">E11*F11*$N$2</f>
        <v>26.954048140043763</v>
      </c>
      <c r="I11" s="12">
        <f>Z53</f>
        <v>66.234217333333333</v>
      </c>
      <c r="J11" s="12">
        <f t="shared" si="0"/>
        <v>1785.2802825207878</v>
      </c>
      <c r="R11" t="s">
        <v>302</v>
      </c>
      <c r="V11" s="8" t="s">
        <v>300</v>
      </c>
      <c r="W11" s="9">
        <v>3</v>
      </c>
      <c r="X11" s="10">
        <f>W11*8/$V$7</f>
        <v>4.8000000000000001E-2</v>
      </c>
      <c r="Y11">
        <v>20.51</v>
      </c>
      <c r="Z11" s="12">
        <f>X11*Y11</f>
        <v>0.98448000000000013</v>
      </c>
    </row>
    <row r="12" spans="1:26">
      <c r="A12" s="51" t="s">
        <v>473</v>
      </c>
      <c r="E12" s="260">
        <v>1</v>
      </c>
      <c r="F12" s="12">
        <v>2.5797301239970829</v>
      </c>
      <c r="G12" t="s">
        <v>212</v>
      </c>
      <c r="H12">
        <f t="shared" si="1"/>
        <v>257.9730123997083</v>
      </c>
      <c r="I12" s="12">
        <f>Z70</f>
        <v>19.299630000000001</v>
      </c>
      <c r="J12" s="12">
        <f t="shared" si="0"/>
        <v>4978.7836892997821</v>
      </c>
      <c r="K12" s="23"/>
      <c r="R12" t="s">
        <v>659</v>
      </c>
      <c r="V12" s="8" t="s">
        <v>300</v>
      </c>
      <c r="W12" s="9">
        <v>0.1</v>
      </c>
      <c r="X12" s="10">
        <f>W12*8/$V$7</f>
        <v>1.6000000000000001E-3</v>
      </c>
      <c r="Y12">
        <v>34.729999999999997</v>
      </c>
      <c r="Z12" s="12">
        <f>X12*Y12</f>
        <v>5.5567999999999999E-2</v>
      </c>
    </row>
    <row r="13" spans="1:26">
      <c r="A13" s="51" t="s">
        <v>1463</v>
      </c>
      <c r="E13" s="260">
        <v>1</v>
      </c>
      <c r="F13" s="12">
        <v>2.0536834427425243</v>
      </c>
      <c r="G13" t="s">
        <v>142</v>
      </c>
      <c r="H13">
        <f t="shared" si="1"/>
        <v>205.36834427425242</v>
      </c>
      <c r="I13" s="12">
        <f>Z87</f>
        <v>7.9303440000000007</v>
      </c>
      <c r="J13" s="12">
        <f t="shared" si="0"/>
        <v>1628.6416168052522</v>
      </c>
      <c r="Z13" s="6">
        <f>SUM(Z10:Z12)</f>
        <v>1.5030880000000002</v>
      </c>
    </row>
    <row r="14" spans="1:26">
      <c r="A14" s="51" t="s">
        <v>477</v>
      </c>
      <c r="E14" s="260">
        <v>1</v>
      </c>
      <c r="F14" s="12">
        <v>2.3110594456601019</v>
      </c>
      <c r="G14" t="s">
        <v>142</v>
      </c>
      <c r="H14">
        <f t="shared" si="1"/>
        <v>231.10594456601018</v>
      </c>
      <c r="I14" s="12">
        <f>Z102</f>
        <v>12.11253</v>
      </c>
      <c r="J14" s="12">
        <f t="shared" si="0"/>
        <v>2799.2776867341354</v>
      </c>
      <c r="K14" s="24"/>
      <c r="R14" s="7" t="s">
        <v>662</v>
      </c>
    </row>
    <row r="15" spans="1:26">
      <c r="A15" s="51" t="s">
        <v>479</v>
      </c>
      <c r="E15" s="260">
        <v>1</v>
      </c>
      <c r="F15" s="12">
        <v>2.3110594456601019</v>
      </c>
      <c r="G15" t="s">
        <v>212</v>
      </c>
      <c r="H15">
        <f t="shared" si="1"/>
        <v>231.10594456601018</v>
      </c>
      <c r="I15" s="12">
        <f>Z113</f>
        <v>22.910007466666666</v>
      </c>
      <c r="J15" s="12">
        <f t="shared" si="0"/>
        <v>5294.6389155983461</v>
      </c>
      <c r="R15" t="s">
        <v>310</v>
      </c>
      <c r="V15" s="8" t="s">
        <v>305</v>
      </c>
      <c r="X15" s="10">
        <v>5.0000000000000001E-3</v>
      </c>
      <c r="Y15">
        <v>5.51</v>
      </c>
      <c r="Z15" s="12">
        <f>X15*Y15</f>
        <v>2.7549999999999998E-2</v>
      </c>
    </row>
    <row r="16" spans="1:26">
      <c r="A16" s="28" t="s">
        <v>484</v>
      </c>
      <c r="E16" s="71"/>
      <c r="F16" s="12"/>
      <c r="R16" t="s">
        <v>1458</v>
      </c>
      <c r="S16" s="68"/>
      <c r="T16" s="68"/>
      <c r="U16" s="68"/>
      <c r="V16" s="8" t="s">
        <v>316</v>
      </c>
      <c r="W16" s="68"/>
      <c r="X16" s="10">
        <v>2.5000000000000001E-2</v>
      </c>
      <c r="Y16" s="12">
        <v>38.9</v>
      </c>
      <c r="Z16" s="12">
        <f>X16*Y16</f>
        <v>0.97250000000000003</v>
      </c>
    </row>
    <row r="17" spans="1:38">
      <c r="A17" t="s">
        <v>492</v>
      </c>
      <c r="E17" s="71">
        <v>0.96</v>
      </c>
      <c r="F17" s="12">
        <v>1</v>
      </c>
      <c r="H17">
        <f t="shared" si="1"/>
        <v>96</v>
      </c>
      <c r="I17" s="12">
        <f>Z126</f>
        <v>238.34357440000002</v>
      </c>
      <c r="J17" s="12">
        <f t="shared" si="0"/>
        <v>22880.9831424</v>
      </c>
      <c r="R17" t="s">
        <v>317</v>
      </c>
      <c r="V17" s="8" t="s">
        <v>314</v>
      </c>
      <c r="X17" s="10">
        <v>0.02</v>
      </c>
      <c r="Y17" s="12">
        <v>5.8</v>
      </c>
      <c r="Z17" s="12">
        <f>X17*Y17</f>
        <v>0.11599999999999999</v>
      </c>
    </row>
    <row r="18" spans="1:38">
      <c r="A18" s="1" t="s">
        <v>494</v>
      </c>
      <c r="E18" s="71"/>
      <c r="F18" s="12"/>
      <c r="Z18" s="6">
        <f>SUM(Z15:Z17)</f>
        <v>1.11605</v>
      </c>
    </row>
    <row r="19" spans="1:38">
      <c r="A19" s="51" t="s">
        <v>496</v>
      </c>
      <c r="B19" s="51"/>
      <c r="C19" s="51"/>
      <c r="D19" s="51"/>
      <c r="E19" s="71">
        <v>0.99</v>
      </c>
      <c r="F19" s="12">
        <v>0.88460977388767326</v>
      </c>
      <c r="G19" t="s">
        <v>142</v>
      </c>
      <c r="H19">
        <f t="shared" si="1"/>
        <v>87.576367614879643</v>
      </c>
      <c r="I19" s="62">
        <f>Z152</f>
        <v>39.620881818181815</v>
      </c>
      <c r="J19" s="59">
        <f>H19*I19</f>
        <v>3469.8529113347918</v>
      </c>
      <c r="R19" s="7" t="s">
        <v>318</v>
      </c>
    </row>
    <row r="20" spans="1:38">
      <c r="A20" s="1" t="s">
        <v>498</v>
      </c>
      <c r="E20" s="71"/>
      <c r="F20" s="12"/>
      <c r="I20" s="23"/>
      <c r="J20" s="12"/>
      <c r="K20" s="23"/>
      <c r="R20" t="s">
        <v>319</v>
      </c>
      <c r="V20" s="8" t="s">
        <v>320</v>
      </c>
      <c r="X20" s="10">
        <v>3</v>
      </c>
      <c r="Y20" s="12">
        <f>Z13</f>
        <v>1.5030880000000002</v>
      </c>
      <c r="Z20" s="12">
        <f>X20%*Y20</f>
        <v>4.5092640000000003E-2</v>
      </c>
    </row>
    <row r="21" spans="1:38">
      <c r="A21" t="s">
        <v>500</v>
      </c>
      <c r="E21" s="71">
        <v>0.98</v>
      </c>
      <c r="F21" s="12">
        <v>5.1057622173595919E-2</v>
      </c>
      <c r="G21" t="s">
        <v>142</v>
      </c>
      <c r="H21">
        <f t="shared" si="1"/>
        <v>5.0036469730124002</v>
      </c>
      <c r="I21" s="27">
        <f>Z171</f>
        <v>27.126394000000001</v>
      </c>
      <c r="J21" s="12">
        <f>H21*I21</f>
        <v>135.73089922684173</v>
      </c>
      <c r="K21" s="24"/>
      <c r="R21" t="s">
        <v>1459</v>
      </c>
      <c r="V21" s="8" t="s">
        <v>347</v>
      </c>
      <c r="W21" s="9">
        <v>1</v>
      </c>
      <c r="X21" s="10">
        <f>W21*8/$V$7</f>
        <v>1.6E-2</v>
      </c>
      <c r="Y21" s="12">
        <v>9.69</v>
      </c>
      <c r="Z21" s="12">
        <f>X21*Y21</f>
        <v>0.15503999999999998</v>
      </c>
    </row>
    <row r="22" spans="1:38">
      <c r="A22" s="1" t="s">
        <v>1456</v>
      </c>
      <c r="E22" s="71"/>
      <c r="F22" s="12"/>
      <c r="I22" s="23"/>
      <c r="J22" s="12"/>
      <c r="K22" s="24"/>
      <c r="R22" t="s">
        <v>1460</v>
      </c>
      <c r="V22" s="8" t="s">
        <v>153</v>
      </c>
      <c r="X22">
        <v>8.0000000000000002E-3</v>
      </c>
      <c r="Y22" s="10">
        <v>10</v>
      </c>
      <c r="Z22" s="12">
        <f>X22*Y22</f>
        <v>0.08</v>
      </c>
    </row>
    <row r="23" spans="1:38">
      <c r="A23" s="1" t="s">
        <v>503</v>
      </c>
      <c r="E23" s="71"/>
      <c r="F23" s="12"/>
      <c r="I23" s="23"/>
      <c r="J23" s="12"/>
      <c r="Q23" s="14"/>
      <c r="R23" s="14"/>
      <c r="S23" s="14"/>
      <c r="T23" s="14"/>
      <c r="U23" s="14"/>
      <c r="V23" s="14"/>
      <c r="W23" s="14"/>
      <c r="X23" s="14"/>
      <c r="Y23" s="15"/>
      <c r="Z23" s="16">
        <f>SUM(Z20:Z22)</f>
        <v>0.28013263999999999</v>
      </c>
    </row>
    <row r="24" spans="1:38">
      <c r="A24" t="s">
        <v>505</v>
      </c>
      <c r="E24" s="71">
        <v>0.97</v>
      </c>
      <c r="F24" s="12">
        <v>0.63231218088986141</v>
      </c>
      <c r="G24" t="s">
        <v>212</v>
      </c>
      <c r="H24">
        <f>E24*F24*$N$2</f>
        <v>61.334281546316561</v>
      </c>
      <c r="I24" s="27">
        <f>Z190</f>
        <v>426.39754399999998</v>
      </c>
      <c r="J24" s="12">
        <f>H24*I24</f>
        <v>26152.787014353904</v>
      </c>
    </row>
    <row r="25" spans="1:38">
      <c r="A25" t="s">
        <v>507</v>
      </c>
      <c r="E25" s="71">
        <v>0.91</v>
      </c>
      <c r="F25" s="12"/>
      <c r="G25" s="23" t="s">
        <v>305</v>
      </c>
      <c r="H25">
        <f>H24*40*E25</f>
        <v>2232.567848285923</v>
      </c>
      <c r="I25" s="27">
        <f>Z229</f>
        <v>5.5639628445000007</v>
      </c>
      <c r="J25" s="12">
        <f>H25*I25</f>
        <v>12421.924555688191</v>
      </c>
      <c r="Q25" s="2" t="s">
        <v>286</v>
      </c>
      <c r="R25" s="2"/>
      <c r="S25" s="2" t="s">
        <v>467</v>
      </c>
      <c r="T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8">
      <c r="A26" s="30" t="s">
        <v>517</v>
      </c>
      <c r="E26" s="71"/>
      <c r="F26" s="12"/>
      <c r="G26" s="23"/>
      <c r="I26" s="23"/>
      <c r="J26" s="12"/>
      <c r="K26" s="23"/>
      <c r="Q26" s="2" t="s">
        <v>287</v>
      </c>
      <c r="R26" s="2" t="s">
        <v>425</v>
      </c>
      <c r="S26" s="4" t="s">
        <v>289</v>
      </c>
      <c r="T26" s="5">
        <v>250</v>
      </c>
      <c r="U26" s="4" t="s">
        <v>290</v>
      </c>
      <c r="V26" s="5">
        <f>T26</f>
        <v>250</v>
      </c>
      <c r="W26" s="2" t="s">
        <v>291</v>
      </c>
      <c r="Y26" s="4" t="s">
        <v>212</v>
      </c>
      <c r="Z26" s="6">
        <f>Z32+Z36</f>
        <v>8.4582044799999991</v>
      </c>
      <c r="AC26" s="2"/>
      <c r="AD26" s="2"/>
      <c r="AE26" s="4"/>
      <c r="AF26" s="5"/>
      <c r="AG26" s="4"/>
      <c r="AH26" s="5"/>
      <c r="AI26" s="2"/>
      <c r="AK26" s="4"/>
      <c r="AL26" s="6"/>
    </row>
    <row r="27" spans="1:38">
      <c r="A27" t="s">
        <v>519</v>
      </c>
      <c r="E27" s="71">
        <v>0.98</v>
      </c>
      <c r="F27" s="12">
        <v>0.12020423048869439</v>
      </c>
      <c r="G27" s="23" t="s">
        <v>212</v>
      </c>
      <c r="H27">
        <f>E27*F27*$N$2</f>
        <v>11.780014587892049</v>
      </c>
      <c r="I27" s="27">
        <f>Z245</f>
        <v>438.22651999999994</v>
      </c>
      <c r="J27" s="12">
        <f>H27*I27</f>
        <v>5162.3147984011657</v>
      </c>
      <c r="Q27" s="2" t="s">
        <v>292</v>
      </c>
      <c r="R27" s="2" t="s">
        <v>293</v>
      </c>
      <c r="V27" s="4" t="s">
        <v>127</v>
      </c>
      <c r="W27" s="4" t="s">
        <v>294</v>
      </c>
      <c r="X27" s="4" t="s">
        <v>295</v>
      </c>
      <c r="Y27" s="4" t="s">
        <v>296</v>
      </c>
      <c r="Z27" s="4" t="s">
        <v>297</v>
      </c>
      <c r="AC27" s="2"/>
      <c r="AD27" s="2"/>
      <c r="AH27" s="4"/>
      <c r="AI27" s="4"/>
      <c r="AJ27" s="4"/>
      <c r="AK27" s="4"/>
      <c r="AL27" s="4"/>
    </row>
    <row r="28" spans="1:38">
      <c r="A28" t="s">
        <v>521</v>
      </c>
      <c r="E28" s="71">
        <v>0.99</v>
      </c>
      <c r="F28" s="12">
        <v>0.64908825674690007</v>
      </c>
      <c r="G28" s="23" t="s">
        <v>142</v>
      </c>
      <c r="H28">
        <f>E28*F28*$N$2</f>
        <v>64.259737417943114</v>
      </c>
      <c r="I28" s="27">
        <f>Z267</f>
        <v>64.026960000000003</v>
      </c>
      <c r="J28" s="12">
        <f>H28*I28</f>
        <v>4114.3556372691473</v>
      </c>
      <c r="R28" s="7" t="s">
        <v>298</v>
      </c>
      <c r="AD28" s="7"/>
    </row>
    <row r="29" spans="1:38">
      <c r="A29" t="s">
        <v>523</v>
      </c>
      <c r="E29" s="71">
        <v>0.93</v>
      </c>
      <c r="F29" s="12"/>
      <c r="G29" s="23" t="s">
        <v>305</v>
      </c>
      <c r="H29">
        <f>H27*50*E29</f>
        <v>547.77067833698027</v>
      </c>
      <c r="I29" s="27">
        <f>Z283</f>
        <v>5.5639628445000007</v>
      </c>
      <c r="J29" s="12">
        <f>H29*I29</f>
        <v>3047.7757015735197</v>
      </c>
      <c r="R29" t="s">
        <v>659</v>
      </c>
      <c r="V29" s="8" t="s">
        <v>300</v>
      </c>
      <c r="W29" s="9">
        <v>0.1</v>
      </c>
      <c r="X29" s="10">
        <f>W29*8/$V$26</f>
        <v>3.2000000000000002E-3</v>
      </c>
      <c r="Y29">
        <v>34.729999999999997</v>
      </c>
      <c r="Z29" s="12">
        <f>X29*Y29</f>
        <v>0.111136</v>
      </c>
      <c r="AH29" s="8"/>
      <c r="AI29" s="9"/>
      <c r="AJ29" s="10"/>
      <c r="AL29" s="12"/>
    </row>
    <row r="30" spans="1:38">
      <c r="A30" s="28" t="s">
        <v>525</v>
      </c>
      <c r="B30" s="2"/>
      <c r="E30" s="71"/>
      <c r="F30" s="12"/>
      <c r="I30" s="23"/>
      <c r="J30" s="12"/>
      <c r="R30" t="s">
        <v>299</v>
      </c>
      <c r="V30" s="8" t="s">
        <v>300</v>
      </c>
      <c r="W30" s="9">
        <v>2</v>
      </c>
      <c r="X30" s="10">
        <f>W30*8/$V$26</f>
        <v>6.4000000000000001E-2</v>
      </c>
      <c r="Y30" s="12">
        <v>28.94</v>
      </c>
      <c r="Z30" s="12">
        <f>X30*Y30</f>
        <v>1.85216</v>
      </c>
      <c r="AH30" s="8"/>
      <c r="AI30" s="9"/>
      <c r="AJ30" s="10"/>
      <c r="AL30" s="12"/>
    </row>
    <row r="31" spans="1:38">
      <c r="A31" t="s">
        <v>527</v>
      </c>
      <c r="E31" s="71">
        <v>0.96</v>
      </c>
      <c r="F31" s="12">
        <v>8.3369803063457329E-2</v>
      </c>
      <c r="G31" t="s">
        <v>212</v>
      </c>
      <c r="H31">
        <f>E31*F31*$N$2</f>
        <v>8.0035010940919022</v>
      </c>
      <c r="I31" s="12">
        <f>Z301</f>
        <v>424.92179999999996</v>
      </c>
      <c r="J31" s="12">
        <f>H31*I31</f>
        <v>3400.8620912035003</v>
      </c>
      <c r="R31" t="s">
        <v>302</v>
      </c>
      <c r="V31" s="8" t="s">
        <v>300</v>
      </c>
      <c r="W31" s="9">
        <v>1</v>
      </c>
      <c r="X31" s="10">
        <f>W31*8/$V$26</f>
        <v>3.2000000000000001E-2</v>
      </c>
      <c r="Y31">
        <v>20.51</v>
      </c>
      <c r="Z31" s="12">
        <f>X31*Y31</f>
        <v>0.65632000000000001</v>
      </c>
      <c r="AL31" s="6"/>
    </row>
    <row r="32" spans="1:38">
      <c r="A32" t="s">
        <v>529</v>
      </c>
      <c r="E32" s="71">
        <v>0.97</v>
      </c>
      <c r="F32" s="12">
        <v>0.41684901531728669</v>
      </c>
      <c r="G32" t="s">
        <v>142</v>
      </c>
      <c r="H32">
        <f>E32*F32*$N$2</f>
        <v>40.434354485776808</v>
      </c>
      <c r="I32" s="12">
        <f>Z322</f>
        <v>42.644480000000001</v>
      </c>
      <c r="J32" s="12">
        <f>H32*I32</f>
        <v>1724.3020211816195</v>
      </c>
      <c r="Z32" s="6">
        <f>SUM(Z29:Z31)</f>
        <v>2.6196159999999997</v>
      </c>
      <c r="AD32" s="7"/>
    </row>
    <row r="33" spans="1:38">
      <c r="A33" t="s">
        <v>531</v>
      </c>
      <c r="E33" s="71">
        <v>0.89</v>
      </c>
      <c r="F33" s="12"/>
      <c r="G33" t="s">
        <v>305</v>
      </c>
      <c r="H33">
        <f>H31*120*E33</f>
        <v>854.77391684901522</v>
      </c>
      <c r="I33" s="12">
        <f>Z338</f>
        <v>5.5639628445000007</v>
      </c>
      <c r="J33" s="12">
        <f>H33*I33</f>
        <v>4755.930313795654</v>
      </c>
      <c r="R33" s="7" t="s">
        <v>318</v>
      </c>
      <c r="AH33" s="8"/>
      <c r="AJ33" s="10"/>
      <c r="AK33" s="12"/>
      <c r="AL33" s="12"/>
    </row>
    <row r="34" spans="1:38">
      <c r="R34" t="s">
        <v>319</v>
      </c>
      <c r="V34" s="8" t="s">
        <v>320</v>
      </c>
      <c r="X34" s="10">
        <v>3</v>
      </c>
      <c r="Y34" s="12">
        <f>Z32</f>
        <v>2.6196159999999997</v>
      </c>
      <c r="Z34" s="12">
        <f>X34%*Y34</f>
        <v>7.8588479999999988E-2</v>
      </c>
    </row>
    <row r="35" spans="1:38">
      <c r="R35" t="s">
        <v>660</v>
      </c>
      <c r="V35" s="8" t="s">
        <v>347</v>
      </c>
      <c r="W35" s="9">
        <v>1</v>
      </c>
      <c r="X35" s="10">
        <f>W35*8/$V$26</f>
        <v>3.2000000000000001E-2</v>
      </c>
      <c r="Y35">
        <v>180</v>
      </c>
      <c r="Z35" s="12">
        <f>X35*Y35</f>
        <v>5.76</v>
      </c>
    </row>
    <row r="36" spans="1:38">
      <c r="Q36" s="14"/>
      <c r="R36" s="14"/>
      <c r="S36" s="14"/>
      <c r="T36" s="14"/>
      <c r="U36" s="14"/>
      <c r="V36" s="14"/>
      <c r="W36" s="14"/>
      <c r="X36" s="14"/>
      <c r="Y36" s="14"/>
      <c r="Z36" s="16">
        <f>SUM(Z34:Z35)</f>
        <v>5.8385884799999994</v>
      </c>
    </row>
    <row r="37" spans="1:38">
      <c r="A37" s="51"/>
      <c r="G37" s="63"/>
      <c r="H37" s="63"/>
      <c r="I37" s="27"/>
      <c r="R37" s="7"/>
      <c r="V37" s="8"/>
      <c r="W37" s="9"/>
      <c r="X37" s="10"/>
    </row>
    <row r="38" spans="1:38">
      <c r="Y38" s="12"/>
      <c r="Z38" s="12"/>
    </row>
    <row r="39" spans="1:38">
      <c r="G39" s="23"/>
      <c r="H39" s="23"/>
      <c r="I39" s="27"/>
      <c r="Y39" s="2"/>
      <c r="Z39" s="6"/>
    </row>
    <row r="40" spans="1:38">
      <c r="G40" s="23"/>
      <c r="H40" s="23"/>
      <c r="I40" s="27"/>
    </row>
    <row r="41" spans="1:38">
      <c r="Q41" s="2" t="s">
        <v>286</v>
      </c>
      <c r="R41" s="2"/>
      <c r="S41" s="2" t="s">
        <v>469</v>
      </c>
      <c r="T41" s="2"/>
    </row>
    <row r="42" spans="1:38">
      <c r="Q42" s="2" t="s">
        <v>287</v>
      </c>
      <c r="R42" s="2" t="s">
        <v>425</v>
      </c>
      <c r="S42" s="4" t="s">
        <v>289</v>
      </c>
      <c r="T42" s="5">
        <v>4</v>
      </c>
      <c r="U42" s="4" t="s">
        <v>290</v>
      </c>
      <c r="V42" s="5">
        <f>T42</f>
        <v>4</v>
      </c>
      <c r="W42" s="2" t="s">
        <v>291</v>
      </c>
      <c r="Y42" s="4" t="s">
        <v>212</v>
      </c>
      <c r="Z42" s="6">
        <f>Z47+Z50</f>
        <v>49.404980000000002</v>
      </c>
    </row>
    <row r="43" spans="1:38">
      <c r="Q43" s="2" t="s">
        <v>292</v>
      </c>
      <c r="R43" s="2" t="s">
        <v>293</v>
      </c>
      <c r="V43" s="4" t="s">
        <v>127</v>
      </c>
      <c r="W43" s="4" t="s">
        <v>294</v>
      </c>
      <c r="X43" s="4" t="s">
        <v>295</v>
      </c>
      <c r="Y43" s="4" t="s">
        <v>296</v>
      </c>
      <c r="Z43" s="4" t="s">
        <v>297</v>
      </c>
    </row>
    <row r="44" spans="1:38">
      <c r="R44" s="7" t="s">
        <v>298</v>
      </c>
    </row>
    <row r="45" spans="1:38">
      <c r="R45" t="s">
        <v>659</v>
      </c>
      <c r="V45" s="8" t="s">
        <v>300</v>
      </c>
      <c r="W45" s="9">
        <v>0.1</v>
      </c>
      <c r="X45" s="10">
        <f>W45*8/$V$42</f>
        <v>0.2</v>
      </c>
      <c r="Y45">
        <v>34.729999999999997</v>
      </c>
      <c r="Z45" s="12">
        <f>X45*Y45</f>
        <v>6.9459999999999997</v>
      </c>
    </row>
    <row r="46" spans="1:38">
      <c r="R46" t="s">
        <v>302</v>
      </c>
      <c r="V46" s="8" t="s">
        <v>300</v>
      </c>
      <c r="W46" s="9">
        <v>1</v>
      </c>
      <c r="X46" s="10">
        <f>W46*8/$V$42</f>
        <v>2</v>
      </c>
      <c r="Y46">
        <v>20.51</v>
      </c>
      <c r="Z46" s="12">
        <f>X46*Y46</f>
        <v>41.02</v>
      </c>
    </row>
    <row r="47" spans="1:38">
      <c r="V47" s="8"/>
      <c r="W47" s="9"/>
      <c r="X47" s="10"/>
      <c r="Z47" s="6">
        <f>SUM(Z45:Z46)</f>
        <v>47.966000000000001</v>
      </c>
    </row>
    <row r="48" spans="1:38">
      <c r="R48" s="7" t="s">
        <v>318</v>
      </c>
    </row>
    <row r="49" spans="17:26">
      <c r="R49" t="s">
        <v>319</v>
      </c>
      <c r="V49" s="8" t="s">
        <v>320</v>
      </c>
      <c r="X49" s="10">
        <v>3</v>
      </c>
      <c r="Y49" s="12">
        <f>Z47</f>
        <v>47.966000000000001</v>
      </c>
      <c r="Z49" s="12">
        <f>X49%*Y49</f>
        <v>1.4389799999999999</v>
      </c>
    </row>
    <row r="50" spans="17:26">
      <c r="Q50" s="14"/>
      <c r="R50" s="14"/>
      <c r="S50" s="14"/>
      <c r="T50" s="14"/>
      <c r="U50" s="14"/>
      <c r="V50" s="14"/>
      <c r="W50" s="14"/>
      <c r="X50" s="14"/>
      <c r="Y50" s="15"/>
      <c r="Z50" s="16">
        <f>SUM(Z49)</f>
        <v>1.4389799999999999</v>
      </c>
    </row>
    <row r="52" spans="17:26">
      <c r="Q52" s="2" t="s">
        <v>286</v>
      </c>
      <c r="R52" s="2"/>
      <c r="S52" s="2" t="s">
        <v>471</v>
      </c>
      <c r="T52" s="2"/>
    </row>
    <row r="53" spans="17:26">
      <c r="Q53" s="2" t="s">
        <v>287</v>
      </c>
      <c r="R53" s="2" t="s">
        <v>425</v>
      </c>
      <c r="S53" s="4" t="s">
        <v>289</v>
      </c>
      <c r="T53" s="5">
        <v>30</v>
      </c>
      <c r="U53" s="4" t="s">
        <v>290</v>
      </c>
      <c r="V53" s="5">
        <f>T53</f>
        <v>30</v>
      </c>
      <c r="W53" s="2" t="s">
        <v>291</v>
      </c>
      <c r="Y53" s="4" t="s">
        <v>212</v>
      </c>
      <c r="Z53" s="6">
        <f>Z59+Z63+Z67</f>
        <v>66.234217333333333</v>
      </c>
    </row>
    <row r="54" spans="17:26">
      <c r="Q54" s="2" t="s">
        <v>292</v>
      </c>
      <c r="R54" s="2" t="s">
        <v>293</v>
      </c>
      <c r="V54" s="4" t="s">
        <v>127</v>
      </c>
      <c r="W54" s="4" t="s">
        <v>294</v>
      </c>
      <c r="X54" s="4" t="s">
        <v>295</v>
      </c>
      <c r="Y54" s="4" t="s">
        <v>296</v>
      </c>
      <c r="Z54" s="4" t="s">
        <v>297</v>
      </c>
    </row>
    <row r="55" spans="17:26">
      <c r="R55" s="7" t="s">
        <v>298</v>
      </c>
    </row>
    <row r="56" spans="17:26">
      <c r="R56" t="s">
        <v>659</v>
      </c>
      <c r="V56" s="8" t="s">
        <v>300</v>
      </c>
      <c r="W56" s="9">
        <v>0.1</v>
      </c>
      <c r="X56" s="10">
        <f>W56*8/$V$53</f>
        <v>2.6666666666666668E-2</v>
      </c>
      <c r="Y56">
        <v>34.729999999999997</v>
      </c>
      <c r="Z56" s="12">
        <f>X56*Y56</f>
        <v>0.92613333333333336</v>
      </c>
    </row>
    <row r="57" spans="17:26">
      <c r="R57" t="s">
        <v>302</v>
      </c>
      <c r="V57" s="8" t="s">
        <v>300</v>
      </c>
      <c r="W57" s="9">
        <v>1</v>
      </c>
      <c r="X57" s="10">
        <f>W57*8/$V$53</f>
        <v>0.26666666666666666</v>
      </c>
      <c r="Y57">
        <v>20.51</v>
      </c>
      <c r="Z57" s="12">
        <f>X57*Y57</f>
        <v>5.469333333333334</v>
      </c>
    </row>
    <row r="58" spans="17:26">
      <c r="R58" t="s">
        <v>661</v>
      </c>
      <c r="V58" s="8" t="s">
        <v>300</v>
      </c>
      <c r="W58" s="9">
        <v>1</v>
      </c>
      <c r="X58" s="10">
        <f>W58*8/$V$53</f>
        <v>0.26666666666666666</v>
      </c>
      <c r="Y58">
        <v>29.94</v>
      </c>
      <c r="Z58" s="12">
        <f>X58*Y58</f>
        <v>7.984</v>
      </c>
    </row>
    <row r="59" spans="17:26">
      <c r="V59" s="8"/>
      <c r="W59" s="9"/>
      <c r="X59" s="10"/>
      <c r="Z59" s="6">
        <f>SUM(Z56:Z58)</f>
        <v>14.379466666666668</v>
      </c>
    </row>
    <row r="60" spans="17:26">
      <c r="R60" s="7" t="s">
        <v>662</v>
      </c>
      <c r="V60" s="8"/>
      <c r="W60" s="9"/>
      <c r="X60" s="10"/>
      <c r="Z60" s="12"/>
    </row>
    <row r="61" spans="17:26">
      <c r="R61" t="s">
        <v>663</v>
      </c>
      <c r="V61" s="8" t="s">
        <v>212</v>
      </c>
      <c r="W61" s="9"/>
      <c r="X61" s="10">
        <v>1.05</v>
      </c>
      <c r="Y61" s="50">
        <v>44.07</v>
      </c>
      <c r="Z61" s="12">
        <f>X61*Y61</f>
        <v>46.273500000000006</v>
      </c>
    </row>
    <row r="62" spans="17:26">
      <c r="R62" t="s">
        <v>664</v>
      </c>
      <c r="V62" s="8" t="s">
        <v>212</v>
      </c>
      <c r="W62" s="9"/>
      <c r="X62" s="10">
        <v>0.08</v>
      </c>
      <c r="Y62">
        <v>6.14</v>
      </c>
      <c r="Z62" s="12">
        <f>X62*Y62</f>
        <v>0.49119999999999997</v>
      </c>
    </row>
    <row r="63" spans="17:26">
      <c r="V63" s="8"/>
      <c r="X63" s="10"/>
      <c r="Z63" s="6">
        <f>SUM(Z61:Z62)</f>
        <v>46.764700000000005</v>
      </c>
    </row>
    <row r="64" spans="17:26">
      <c r="R64" s="7" t="s">
        <v>318</v>
      </c>
    </row>
    <row r="65" spans="17:26">
      <c r="R65" t="s">
        <v>319</v>
      </c>
      <c r="V65" s="8" t="s">
        <v>320</v>
      </c>
      <c r="X65" s="10">
        <v>3</v>
      </c>
      <c r="Y65" s="12">
        <f>Z59</f>
        <v>14.379466666666668</v>
      </c>
      <c r="Z65" s="12">
        <f>X65%*Y65</f>
        <v>0.43138399999999999</v>
      </c>
    </row>
    <row r="66" spans="17:26">
      <c r="R66" t="s">
        <v>665</v>
      </c>
      <c r="V66" s="8" t="s">
        <v>347</v>
      </c>
      <c r="W66" s="9">
        <v>1</v>
      </c>
      <c r="X66" s="10">
        <f>W66*8/$V$53</f>
        <v>0.26666666666666666</v>
      </c>
      <c r="Y66">
        <v>17.47</v>
      </c>
      <c r="Z66" s="12">
        <f>X66*Y66</f>
        <v>4.6586666666666661</v>
      </c>
    </row>
    <row r="67" spans="17:26">
      <c r="Q67" s="14"/>
      <c r="R67" s="14"/>
      <c r="S67" s="14"/>
      <c r="T67" s="14"/>
      <c r="U67" s="14"/>
      <c r="V67" s="14"/>
      <c r="W67" s="14"/>
      <c r="X67" s="14"/>
      <c r="Y67" s="15"/>
      <c r="Z67" s="16">
        <f>SUM(Z65:Z66)</f>
        <v>5.0900506666666665</v>
      </c>
    </row>
    <row r="69" spans="17:26">
      <c r="Q69" s="2" t="s">
        <v>286</v>
      </c>
      <c r="R69" s="2"/>
      <c r="S69" s="2" t="s">
        <v>473</v>
      </c>
      <c r="T69" s="2"/>
    </row>
    <row r="70" spans="17:26">
      <c r="Q70" s="2" t="s">
        <v>287</v>
      </c>
      <c r="R70" s="2" t="s">
        <v>425</v>
      </c>
      <c r="S70" s="4" t="s">
        <v>289</v>
      </c>
      <c r="T70" s="5">
        <v>40</v>
      </c>
      <c r="U70" s="4" t="s">
        <v>290</v>
      </c>
      <c r="V70" s="5">
        <f>T70</f>
        <v>40</v>
      </c>
      <c r="W70" s="2" t="s">
        <v>291</v>
      </c>
      <c r="Y70" s="4" t="s">
        <v>212</v>
      </c>
      <c r="Z70" s="6">
        <f>Z76+Z84</f>
        <v>19.299630000000001</v>
      </c>
    </row>
    <row r="71" spans="17:26">
      <c r="Q71" s="2" t="s">
        <v>292</v>
      </c>
      <c r="R71" s="2" t="s">
        <v>293</v>
      </c>
      <c r="V71" s="4" t="s">
        <v>127</v>
      </c>
      <c r="W71" s="4" t="s">
        <v>294</v>
      </c>
      <c r="X71" s="4" t="s">
        <v>295</v>
      </c>
      <c r="Y71" s="4" t="s">
        <v>296</v>
      </c>
      <c r="Z71" s="4" t="s">
        <v>297</v>
      </c>
    </row>
    <row r="72" spans="17:26">
      <c r="R72" s="7" t="s">
        <v>298</v>
      </c>
    </row>
    <row r="73" spans="17:26">
      <c r="R73" t="s">
        <v>659</v>
      </c>
      <c r="V73" s="8" t="s">
        <v>300</v>
      </c>
      <c r="W73" s="9">
        <v>0.1</v>
      </c>
      <c r="X73" s="10">
        <f>W73*8/$V$70</f>
        <v>0.02</v>
      </c>
      <c r="Y73">
        <v>34.729999999999997</v>
      </c>
      <c r="Z73" s="12">
        <f>X73*Y73</f>
        <v>0.6946</v>
      </c>
    </row>
    <row r="74" spans="17:26">
      <c r="R74" t="s">
        <v>302</v>
      </c>
      <c r="V74" s="8" t="s">
        <v>300</v>
      </c>
      <c r="W74" s="9">
        <v>2</v>
      </c>
      <c r="X74" s="10">
        <f>W74*8/$V$70</f>
        <v>0.4</v>
      </c>
      <c r="Y74">
        <v>20.51</v>
      </c>
      <c r="Z74" s="12">
        <f>X74*Y74</f>
        <v>8.2040000000000006</v>
      </c>
    </row>
    <row r="75" spans="17:26">
      <c r="R75" t="s">
        <v>661</v>
      </c>
      <c r="V75" s="8" t="s">
        <v>300</v>
      </c>
      <c r="W75" s="9">
        <v>1</v>
      </c>
      <c r="X75" s="10">
        <f>W75*8/$V$70</f>
        <v>0.2</v>
      </c>
      <c r="Y75">
        <v>29.94</v>
      </c>
      <c r="Z75" s="12">
        <f>X75*Y75</f>
        <v>5.9880000000000004</v>
      </c>
    </row>
    <row r="76" spans="17:26">
      <c r="Z76" s="6">
        <f>SUM(Z73:Z75)</f>
        <v>14.886600000000001</v>
      </c>
    </row>
    <row r="77" spans="17:26">
      <c r="R77" s="7" t="s">
        <v>662</v>
      </c>
      <c r="V77" s="8"/>
      <c r="W77" s="9"/>
      <c r="X77" s="10"/>
      <c r="Z77" s="12"/>
    </row>
    <row r="78" spans="17:26">
      <c r="R78" t="s">
        <v>664</v>
      </c>
      <c r="V78" s="8" t="s">
        <v>212</v>
      </c>
      <c r="W78" s="9"/>
      <c r="X78" s="10">
        <v>0.08</v>
      </c>
      <c r="Y78">
        <v>6.14</v>
      </c>
      <c r="Z78" s="12">
        <f>X78*Y78</f>
        <v>0.49119999999999997</v>
      </c>
    </row>
    <row r="79" spans="17:26">
      <c r="V79" s="8"/>
      <c r="X79" s="10"/>
      <c r="Z79" s="6">
        <f>SUM(Z78:Z78)</f>
        <v>0.49119999999999997</v>
      </c>
    </row>
    <row r="80" spans="17:26">
      <c r="R80" s="7" t="s">
        <v>318</v>
      </c>
    </row>
    <row r="81" spans="17:26">
      <c r="R81" t="s">
        <v>319</v>
      </c>
      <c r="V81" s="8" t="s">
        <v>320</v>
      </c>
      <c r="X81" s="10">
        <v>5</v>
      </c>
      <c r="Y81" s="12">
        <f>Z76</f>
        <v>14.886600000000001</v>
      </c>
      <c r="Z81" s="12">
        <f>X81%*Y81</f>
        <v>0.74433000000000016</v>
      </c>
    </row>
    <row r="82" spans="17:26">
      <c r="R82" t="s">
        <v>665</v>
      </c>
      <c r="V82" s="8" t="s">
        <v>347</v>
      </c>
      <c r="W82" s="9">
        <v>1</v>
      </c>
      <c r="X82" s="10">
        <f>W82*8/$V$70</f>
        <v>0.2</v>
      </c>
      <c r="Y82">
        <v>17.47</v>
      </c>
      <c r="Z82" s="12">
        <f>X82*Y82</f>
        <v>3.4939999999999998</v>
      </c>
    </row>
    <row r="83" spans="17:26">
      <c r="R83" t="s">
        <v>666</v>
      </c>
      <c r="V83" s="8" t="s">
        <v>347</v>
      </c>
      <c r="W83" s="9">
        <v>0.05</v>
      </c>
      <c r="X83" s="10">
        <f>W83*8/$V$70</f>
        <v>0.01</v>
      </c>
      <c r="Y83">
        <v>17.47</v>
      </c>
      <c r="Z83" s="12">
        <f>X83*Y83</f>
        <v>0.17469999999999999</v>
      </c>
    </row>
    <row r="84" spans="17:26">
      <c r="Q84" s="14"/>
      <c r="R84" s="14"/>
      <c r="S84" s="14"/>
      <c r="T84" s="14"/>
      <c r="U84" s="14"/>
      <c r="V84" s="14"/>
      <c r="W84" s="14"/>
      <c r="X84" s="14"/>
      <c r="Y84" s="15"/>
      <c r="Z84" s="16">
        <f>SUM(Z81:Z83)</f>
        <v>4.4130299999999991</v>
      </c>
    </row>
    <row r="86" spans="17:26">
      <c r="Q86" s="2" t="s">
        <v>286</v>
      </c>
      <c r="R86" s="2"/>
      <c r="S86" s="2" t="s">
        <v>1365</v>
      </c>
      <c r="T86" s="2"/>
    </row>
    <row r="87" spans="17:26">
      <c r="Q87" s="2" t="s">
        <v>287</v>
      </c>
      <c r="R87" s="2" t="s">
        <v>288</v>
      </c>
      <c r="S87" s="4" t="s">
        <v>289</v>
      </c>
      <c r="T87" s="5">
        <v>500</v>
      </c>
      <c r="U87" s="4" t="s">
        <v>290</v>
      </c>
      <c r="V87" s="5">
        <f>T87</f>
        <v>500</v>
      </c>
      <c r="W87" s="2" t="s">
        <v>291</v>
      </c>
      <c r="Y87" s="4" t="s">
        <v>142</v>
      </c>
      <c r="Z87" s="6">
        <f>Z93+Z99</f>
        <v>7.9303440000000007</v>
      </c>
    </row>
    <row r="88" spans="17:26">
      <c r="Q88" s="2" t="s">
        <v>292</v>
      </c>
      <c r="R88" s="2" t="s">
        <v>293</v>
      </c>
      <c r="V88" s="4" t="s">
        <v>127</v>
      </c>
      <c r="W88" s="4" t="s">
        <v>294</v>
      </c>
      <c r="X88" s="4" t="s">
        <v>295</v>
      </c>
      <c r="Y88" s="4" t="s">
        <v>296</v>
      </c>
      <c r="Z88" s="4" t="s">
        <v>297</v>
      </c>
    </row>
    <row r="89" spans="17:26">
      <c r="R89" s="7" t="s">
        <v>298</v>
      </c>
    </row>
    <row r="90" spans="17:26">
      <c r="R90" t="s">
        <v>659</v>
      </c>
      <c r="V90" s="8" t="s">
        <v>300</v>
      </c>
      <c r="W90" s="9">
        <v>1</v>
      </c>
      <c r="X90" s="10">
        <f>W90*8/$T$87</f>
        <v>1.6E-2</v>
      </c>
      <c r="Y90">
        <v>34.729999999999997</v>
      </c>
      <c r="Z90" s="12">
        <f>X90*Y90</f>
        <v>0.55567999999999995</v>
      </c>
    </row>
    <row r="91" spans="17:26">
      <c r="R91" t="s">
        <v>301</v>
      </c>
      <c r="V91" s="8" t="s">
        <v>300</v>
      </c>
      <c r="W91" s="9">
        <v>1</v>
      </c>
      <c r="X91" s="10">
        <f t="shared" ref="X91:X92" si="2">W91*8/$T$87</f>
        <v>1.6E-2</v>
      </c>
      <c r="Y91">
        <v>23.6</v>
      </c>
      <c r="Z91" s="12">
        <f>X91*Y91</f>
        <v>0.37760000000000005</v>
      </c>
    </row>
    <row r="92" spans="17:26">
      <c r="R92" t="s">
        <v>302</v>
      </c>
      <c r="V92" s="8" t="s">
        <v>300</v>
      </c>
      <c r="W92" s="9">
        <v>3</v>
      </c>
      <c r="X92" s="10">
        <f t="shared" si="2"/>
        <v>4.8000000000000001E-2</v>
      </c>
      <c r="Y92">
        <v>20.51</v>
      </c>
      <c r="Z92" s="12">
        <f>X92*Y92</f>
        <v>0.98448000000000013</v>
      </c>
    </row>
    <row r="93" spans="17:26">
      <c r="Z93" s="6">
        <f>SUM(Z90:Z92)</f>
        <v>1.9177600000000001</v>
      </c>
    </row>
    <row r="94" spans="17:26">
      <c r="R94" s="7" t="s">
        <v>318</v>
      </c>
    </row>
    <row r="95" spans="17:26">
      <c r="R95" t="s">
        <v>319</v>
      </c>
      <c r="V95" s="8" t="s">
        <v>320</v>
      </c>
      <c r="X95" s="10">
        <v>5</v>
      </c>
      <c r="Y95" s="12">
        <f>Z90</f>
        <v>0.55567999999999995</v>
      </c>
      <c r="Z95" s="12">
        <f>X95%*Y95</f>
        <v>2.7784E-2</v>
      </c>
    </row>
    <row r="96" spans="17:26" ht="15" customHeight="1">
      <c r="R96" t="s">
        <v>665</v>
      </c>
      <c r="V96" s="8" t="s">
        <v>347</v>
      </c>
      <c r="W96" s="9">
        <v>1</v>
      </c>
      <c r="X96" s="10">
        <f>W96*8/$T$87</f>
        <v>1.6E-2</v>
      </c>
      <c r="Y96">
        <v>17.47</v>
      </c>
      <c r="Z96" s="12">
        <f>X96*Y96</f>
        <v>0.27951999999999999</v>
      </c>
    </row>
    <row r="97" spans="17:26" ht="15" customHeight="1">
      <c r="R97" t="s">
        <v>667</v>
      </c>
      <c r="V97" s="8" t="s">
        <v>347</v>
      </c>
      <c r="W97" s="9">
        <v>1</v>
      </c>
      <c r="X97" s="10">
        <f t="shared" ref="X97:X98" si="3">W97*8/$T$87</f>
        <v>1.6E-2</v>
      </c>
      <c r="Y97">
        <v>136.06</v>
      </c>
      <c r="Z97" s="12">
        <f t="shared" ref="Z97:Z98" si="4">X97*Y97</f>
        <v>2.1769600000000002</v>
      </c>
    </row>
    <row r="98" spans="17:26" ht="15" customHeight="1">
      <c r="R98" s="69" t="s">
        <v>668</v>
      </c>
      <c r="S98" s="69"/>
      <c r="T98" s="69"/>
      <c r="U98" s="69"/>
      <c r="V98" s="8" t="s">
        <v>347</v>
      </c>
      <c r="W98" s="9">
        <v>1</v>
      </c>
      <c r="X98" s="10">
        <f t="shared" si="3"/>
        <v>1.6E-2</v>
      </c>
      <c r="Y98">
        <v>220.52</v>
      </c>
      <c r="Z98" s="12">
        <f t="shared" si="4"/>
        <v>3.5283200000000003</v>
      </c>
    </row>
    <row r="99" spans="17:26">
      <c r="Q99" s="14"/>
      <c r="R99" s="14"/>
      <c r="S99" s="14"/>
      <c r="T99" s="14"/>
      <c r="U99" s="14"/>
      <c r="V99" s="14"/>
      <c r="W99" s="14"/>
      <c r="X99" s="14"/>
      <c r="Y99" s="15"/>
      <c r="Z99" s="16">
        <f>SUM(Z95:Z98)</f>
        <v>6.0125840000000004</v>
      </c>
    </row>
    <row r="101" spans="17:26">
      <c r="Q101" s="2" t="s">
        <v>286</v>
      </c>
      <c r="R101" s="2"/>
      <c r="S101" s="2" t="s">
        <v>477</v>
      </c>
      <c r="T101" s="2"/>
    </row>
    <row r="102" spans="17:26">
      <c r="Q102" s="2" t="s">
        <v>287</v>
      </c>
      <c r="R102" s="2" t="s">
        <v>323</v>
      </c>
      <c r="S102" s="4" t="s">
        <v>289</v>
      </c>
      <c r="T102" s="5">
        <v>80</v>
      </c>
      <c r="U102" s="4" t="s">
        <v>290</v>
      </c>
      <c r="V102" s="5">
        <f>T102</f>
        <v>80</v>
      </c>
      <c r="W102" s="2" t="s">
        <v>291</v>
      </c>
      <c r="Y102" s="4" t="s">
        <v>153</v>
      </c>
      <c r="Z102" s="6">
        <f>Z106+Z110</f>
        <v>12.11253</v>
      </c>
    </row>
    <row r="103" spans="17:26">
      <c r="Q103" s="2" t="s">
        <v>292</v>
      </c>
      <c r="R103" s="2" t="s">
        <v>293</v>
      </c>
      <c r="V103" s="4" t="s">
        <v>127</v>
      </c>
      <c r="W103" s="4" t="s">
        <v>294</v>
      </c>
      <c r="X103" s="4" t="s">
        <v>295</v>
      </c>
      <c r="Y103" s="4" t="s">
        <v>296</v>
      </c>
      <c r="Z103" s="4" t="s">
        <v>297</v>
      </c>
    </row>
    <row r="104" spans="17:26">
      <c r="R104" s="7" t="s">
        <v>298</v>
      </c>
    </row>
    <row r="105" spans="17:26">
      <c r="R105" t="s">
        <v>302</v>
      </c>
      <c r="V105" s="8" t="s">
        <v>300</v>
      </c>
      <c r="W105" s="9">
        <v>1</v>
      </c>
      <c r="X105" s="10">
        <f>W105*8/$V$102</f>
        <v>0.1</v>
      </c>
      <c r="Y105">
        <v>20.51</v>
      </c>
      <c r="Z105" s="12">
        <f>X105*Y105</f>
        <v>2.0510000000000002</v>
      </c>
    </row>
    <row r="106" spans="17:26">
      <c r="V106" s="8"/>
      <c r="W106" s="9"/>
      <c r="X106" s="10"/>
      <c r="Z106" s="6">
        <f>SUM(Z105:Z105)</f>
        <v>2.0510000000000002</v>
      </c>
    </row>
    <row r="107" spans="17:26">
      <c r="R107" s="7" t="s">
        <v>318</v>
      </c>
    </row>
    <row r="108" spans="17:26">
      <c r="R108" t="s">
        <v>319</v>
      </c>
      <c r="V108" s="8" t="s">
        <v>320</v>
      </c>
      <c r="X108" s="10">
        <v>3</v>
      </c>
      <c r="Y108" s="12">
        <f>Z106</f>
        <v>2.0510000000000002</v>
      </c>
      <c r="Z108" s="12">
        <f>X108%*Y108</f>
        <v>6.1530000000000001E-2</v>
      </c>
    </row>
    <row r="109" spans="17:26">
      <c r="R109" t="s">
        <v>669</v>
      </c>
      <c r="V109" s="8" t="s">
        <v>347</v>
      </c>
      <c r="W109" s="9">
        <v>1</v>
      </c>
      <c r="X109" s="10">
        <f>W109*8/$V$102</f>
        <v>0.1</v>
      </c>
      <c r="Y109">
        <v>100</v>
      </c>
      <c r="Z109" s="12">
        <f>X109*Y109</f>
        <v>10</v>
      </c>
    </row>
    <row r="110" spans="17:26">
      <c r="Q110" s="14"/>
      <c r="R110" s="14"/>
      <c r="S110" s="14"/>
      <c r="T110" s="14"/>
      <c r="U110" s="14"/>
      <c r="V110" s="14"/>
      <c r="W110" s="14"/>
      <c r="X110" s="14"/>
      <c r="Y110" s="15"/>
      <c r="Z110" s="16">
        <f>SUM(Z108:Z109)</f>
        <v>10.061529999999999</v>
      </c>
    </row>
    <row r="112" spans="17:26">
      <c r="Q112" s="2" t="s">
        <v>286</v>
      </c>
      <c r="R112" s="2"/>
      <c r="S112" s="2" t="s">
        <v>479</v>
      </c>
      <c r="T112" s="2"/>
    </row>
    <row r="113" spans="17:26">
      <c r="Q113" s="2" t="s">
        <v>287</v>
      </c>
      <c r="R113" s="2" t="s">
        <v>425</v>
      </c>
      <c r="S113" s="4" t="s">
        <v>289</v>
      </c>
      <c r="T113" s="5">
        <v>187.5</v>
      </c>
      <c r="U113" s="4" t="s">
        <v>290</v>
      </c>
      <c r="V113" s="5">
        <f>T113</f>
        <v>187.5</v>
      </c>
      <c r="W113" s="2" t="s">
        <v>291</v>
      </c>
      <c r="Y113" s="4" t="s">
        <v>212</v>
      </c>
      <c r="Z113" s="6">
        <f>Z118+Z123</f>
        <v>22.910007466666666</v>
      </c>
    </row>
    <row r="114" spans="17:26">
      <c r="Q114" s="2" t="s">
        <v>292</v>
      </c>
      <c r="R114" s="2" t="s">
        <v>293</v>
      </c>
      <c r="V114" s="4" t="s">
        <v>127</v>
      </c>
      <c r="W114" s="4" t="s">
        <v>294</v>
      </c>
      <c r="X114" s="4" t="s">
        <v>295</v>
      </c>
      <c r="Y114" s="4" t="s">
        <v>296</v>
      </c>
      <c r="Z114" s="4" t="s">
        <v>297</v>
      </c>
    </row>
    <row r="115" spans="17:26">
      <c r="R115" s="7" t="s">
        <v>298</v>
      </c>
    </row>
    <row r="116" spans="17:26">
      <c r="R116" t="s">
        <v>301</v>
      </c>
      <c r="V116" s="8" t="s">
        <v>300</v>
      </c>
      <c r="W116" s="9">
        <v>1</v>
      </c>
      <c r="X116" s="10">
        <f>W116*8/$V$113</f>
        <v>4.2666666666666665E-2</v>
      </c>
      <c r="Y116">
        <v>23.6</v>
      </c>
      <c r="Z116" s="12">
        <f>X116*Y116</f>
        <v>1.0069333333333335</v>
      </c>
    </row>
    <row r="117" spans="17:26">
      <c r="R117" t="s">
        <v>302</v>
      </c>
      <c r="V117" s="8" t="s">
        <v>300</v>
      </c>
      <c r="W117" s="9">
        <v>1</v>
      </c>
      <c r="X117" s="10">
        <f>W117*8/$V$113</f>
        <v>4.2666666666666665E-2</v>
      </c>
      <c r="Y117">
        <v>20.51</v>
      </c>
      <c r="Z117" s="12">
        <f>X117*Y117</f>
        <v>0.87509333333333339</v>
      </c>
    </row>
    <row r="118" spans="17:26">
      <c r="V118" s="8"/>
      <c r="W118" s="9"/>
      <c r="X118" s="10"/>
      <c r="Z118" s="6">
        <f>SUM(Z116:Z117)</f>
        <v>1.882026666666667</v>
      </c>
    </row>
    <row r="119" spans="17:26">
      <c r="R119" s="7" t="s">
        <v>318</v>
      </c>
    </row>
    <row r="120" spans="17:26">
      <c r="R120" t="s">
        <v>319</v>
      </c>
      <c r="V120" s="8" t="s">
        <v>320</v>
      </c>
      <c r="X120" s="10">
        <v>3</v>
      </c>
      <c r="Y120" s="12">
        <f>Z118</f>
        <v>1.882026666666667</v>
      </c>
      <c r="Z120" s="12">
        <f>X120%*Y120</f>
        <v>5.6460800000000005E-2</v>
      </c>
    </row>
    <row r="121" spans="17:26">
      <c r="R121" t="s">
        <v>670</v>
      </c>
      <c r="V121" s="8" t="s">
        <v>347</v>
      </c>
      <c r="W121" s="9">
        <v>1</v>
      </c>
      <c r="X121" s="10">
        <f>W121*8/$V$113</f>
        <v>4.2666666666666665E-2</v>
      </c>
      <c r="Y121" s="50">
        <v>118.64</v>
      </c>
      <c r="Z121" s="12">
        <f>X121*Y121</f>
        <v>5.0619733333333334</v>
      </c>
    </row>
    <row r="122" spans="17:26">
      <c r="R122" t="s">
        <v>671</v>
      </c>
      <c r="V122" s="8" t="s">
        <v>347</v>
      </c>
      <c r="W122" s="9">
        <v>2</v>
      </c>
      <c r="X122" s="10">
        <f>W122*8/$V$113</f>
        <v>8.533333333333333E-2</v>
      </c>
      <c r="Y122" s="50">
        <v>186.44</v>
      </c>
      <c r="Z122" s="12">
        <f>X122*Y122</f>
        <v>15.909546666666666</v>
      </c>
    </row>
    <row r="123" spans="17:26">
      <c r="Q123" s="14"/>
      <c r="R123" s="14"/>
      <c r="S123" s="14"/>
      <c r="T123" s="14"/>
      <c r="U123" s="14"/>
      <c r="V123" s="14"/>
      <c r="W123" s="14"/>
      <c r="X123" s="14"/>
      <c r="Y123" s="15"/>
      <c r="Z123" s="16">
        <f>SUM(Z120:Z122)</f>
        <v>21.027980799999998</v>
      </c>
    </row>
    <row r="125" spans="17:26">
      <c r="Q125" s="31" t="s">
        <v>286</v>
      </c>
      <c r="R125" s="31"/>
      <c r="S125" s="31" t="s">
        <v>492</v>
      </c>
      <c r="T125" s="31"/>
    </row>
    <row r="126" spans="17:26">
      <c r="Q126" s="31" t="s">
        <v>287</v>
      </c>
      <c r="R126" s="31" t="s">
        <v>288</v>
      </c>
      <c r="S126" s="32" t="s">
        <v>289</v>
      </c>
      <c r="T126" s="33">
        <v>50</v>
      </c>
      <c r="U126" s="32" t="s">
        <v>290</v>
      </c>
      <c r="V126" s="33">
        <f>T126</f>
        <v>50</v>
      </c>
      <c r="W126" s="31" t="s">
        <v>291</v>
      </c>
      <c r="Y126" s="32" t="s">
        <v>142</v>
      </c>
      <c r="Z126" s="34">
        <f>Z134+Z141+Z145</f>
        <v>238.34357440000002</v>
      </c>
    </row>
    <row r="127" spans="17:26">
      <c r="Q127" s="31" t="s">
        <v>292</v>
      </c>
      <c r="R127" s="31" t="s">
        <v>293</v>
      </c>
      <c r="V127" s="32" t="s">
        <v>127</v>
      </c>
      <c r="W127" s="32" t="s">
        <v>294</v>
      </c>
      <c r="X127" s="32" t="s">
        <v>295</v>
      </c>
      <c r="Y127" s="32" t="s">
        <v>296</v>
      </c>
      <c r="Z127" s="32" t="s">
        <v>297</v>
      </c>
    </row>
    <row r="128" spans="17:26">
      <c r="R128" s="35" t="s">
        <v>298</v>
      </c>
    </row>
    <row r="129" spans="18:26">
      <c r="R129" t="s">
        <v>659</v>
      </c>
      <c r="V129" s="8" t="s">
        <v>300</v>
      </c>
      <c r="W129" s="9">
        <v>0.1</v>
      </c>
      <c r="X129" s="10">
        <f>W129*8/$T$126</f>
        <v>1.6E-2</v>
      </c>
      <c r="Y129">
        <v>34.729999999999997</v>
      </c>
      <c r="Z129" s="12">
        <f>X129*Y129</f>
        <v>0.55567999999999995</v>
      </c>
    </row>
    <row r="130" spans="18:26">
      <c r="R130" t="s">
        <v>299</v>
      </c>
      <c r="V130" s="8" t="s">
        <v>300</v>
      </c>
      <c r="W130" s="9">
        <v>1</v>
      </c>
      <c r="X130" s="10">
        <f t="shared" ref="X130:X133" si="5">W130*8/$T$126</f>
        <v>0.16</v>
      </c>
      <c r="Y130" s="12">
        <v>28.94</v>
      </c>
      <c r="Z130" s="12">
        <f>X130*Y130</f>
        <v>4.6304000000000007</v>
      </c>
    </row>
    <row r="131" spans="18:26">
      <c r="R131" t="s">
        <v>301</v>
      </c>
      <c r="V131" s="8" t="s">
        <v>300</v>
      </c>
      <c r="W131" s="9">
        <v>2</v>
      </c>
      <c r="X131" s="10">
        <f t="shared" si="5"/>
        <v>0.32</v>
      </c>
      <c r="Y131" s="12">
        <v>23.6</v>
      </c>
      <c r="Z131" s="12">
        <f>X131*Y131</f>
        <v>7.5520000000000005</v>
      </c>
    </row>
    <row r="132" spans="18:26">
      <c r="R132" t="s">
        <v>302</v>
      </c>
      <c r="V132" s="8" t="s">
        <v>300</v>
      </c>
      <c r="W132" s="9">
        <v>5</v>
      </c>
      <c r="X132" s="10">
        <f t="shared" si="5"/>
        <v>0.8</v>
      </c>
      <c r="Y132" s="12">
        <v>21.36</v>
      </c>
      <c r="Z132" s="12">
        <f>X132*Y132</f>
        <v>17.088000000000001</v>
      </c>
    </row>
    <row r="133" spans="18:26">
      <c r="R133" t="s">
        <v>661</v>
      </c>
      <c r="V133" s="8" t="s">
        <v>300</v>
      </c>
      <c r="W133" s="9">
        <v>1</v>
      </c>
      <c r="X133" s="10">
        <f t="shared" si="5"/>
        <v>0.16</v>
      </c>
      <c r="Y133">
        <v>29.94</v>
      </c>
      <c r="Z133" s="12">
        <f>X133*Y133</f>
        <v>4.7904</v>
      </c>
    </row>
    <row r="134" spans="18:26">
      <c r="V134" s="8"/>
      <c r="W134" s="9"/>
      <c r="X134" s="10"/>
      <c r="Z134" s="34">
        <f>SUM(Z129:Z133)</f>
        <v>34.616480000000003</v>
      </c>
    </row>
    <row r="135" spans="18:26">
      <c r="R135" s="35" t="s">
        <v>662</v>
      </c>
      <c r="V135" s="8"/>
      <c r="W135" s="9"/>
      <c r="X135" s="10"/>
      <c r="Z135" s="12"/>
    </row>
    <row r="136" spans="18:26">
      <c r="R136" t="s">
        <v>315</v>
      </c>
      <c r="V136" s="8" t="s">
        <v>316</v>
      </c>
      <c r="X136" s="10">
        <v>3.8</v>
      </c>
      <c r="Y136" s="12">
        <v>24.52</v>
      </c>
      <c r="Z136" s="12">
        <f>X136*Y136</f>
        <v>93.175999999999988</v>
      </c>
    </row>
    <row r="137" spans="18:26">
      <c r="R137" t="s">
        <v>664</v>
      </c>
      <c r="V137" s="8" t="s">
        <v>212</v>
      </c>
      <c r="X137" s="10">
        <v>0.08</v>
      </c>
      <c r="Y137">
        <v>6.14</v>
      </c>
      <c r="Z137" s="12">
        <f>X137*Y137</f>
        <v>0.49119999999999997</v>
      </c>
    </row>
    <row r="138" spans="18:26">
      <c r="R138" t="s">
        <v>673</v>
      </c>
      <c r="V138" s="8" t="s">
        <v>447</v>
      </c>
      <c r="X138" s="10">
        <v>0.5</v>
      </c>
      <c r="Y138">
        <v>13.93</v>
      </c>
      <c r="Z138" s="12">
        <f>X138*Y138</f>
        <v>6.9649999999999999</v>
      </c>
    </row>
    <row r="139" spans="18:26">
      <c r="R139" t="s">
        <v>321</v>
      </c>
      <c r="V139" s="8" t="s">
        <v>212</v>
      </c>
      <c r="X139" s="10">
        <v>0.93</v>
      </c>
      <c r="Y139" s="17">
        <v>70.92</v>
      </c>
      <c r="Z139" s="12">
        <f>X139*Y139</f>
        <v>65.955600000000004</v>
      </c>
    </row>
    <row r="140" spans="18:26">
      <c r="R140" t="s">
        <v>674</v>
      </c>
      <c r="V140" s="8" t="s">
        <v>212</v>
      </c>
      <c r="X140" s="10">
        <v>0.4</v>
      </c>
      <c r="Y140" s="17">
        <v>80</v>
      </c>
      <c r="Z140" s="12">
        <f>X140*Y140</f>
        <v>32</v>
      </c>
    </row>
    <row r="141" spans="18:26">
      <c r="V141" s="8"/>
      <c r="X141" s="10"/>
      <c r="Y141" s="12"/>
      <c r="Z141" s="34">
        <f>SUM(Z136:Z140)</f>
        <v>198.58780000000002</v>
      </c>
    </row>
    <row r="142" spans="18:26">
      <c r="R142" s="35" t="s">
        <v>318</v>
      </c>
    </row>
    <row r="143" spans="18:26">
      <c r="R143" t="s">
        <v>319</v>
      </c>
      <c r="V143" s="8" t="s">
        <v>320</v>
      </c>
      <c r="X143" s="10">
        <v>3</v>
      </c>
      <c r="Y143" s="12">
        <f>Z134</f>
        <v>34.616480000000003</v>
      </c>
      <c r="Z143" s="12">
        <f>X143%*Y143</f>
        <v>1.0384944</v>
      </c>
    </row>
    <row r="144" spans="18:26">
      <c r="R144" t="s">
        <v>675</v>
      </c>
      <c r="V144" s="8" t="s">
        <v>347</v>
      </c>
      <c r="W144" s="9">
        <v>1</v>
      </c>
      <c r="X144" s="10">
        <f t="shared" ref="X144" si="6">W144*8/$T$126</f>
        <v>0.16</v>
      </c>
      <c r="Y144" s="12">
        <v>25.63</v>
      </c>
      <c r="Z144" s="12">
        <f>X144*Y144</f>
        <v>4.1007999999999996</v>
      </c>
    </row>
    <row r="145" spans="17:26">
      <c r="Q145" s="14"/>
      <c r="R145" s="14"/>
      <c r="S145" s="14"/>
      <c r="T145" s="14"/>
      <c r="U145" s="14"/>
      <c r="V145" s="14"/>
      <c r="W145" s="14"/>
      <c r="X145" s="14"/>
      <c r="Y145" s="14"/>
      <c r="Z145" s="36">
        <f>SUM(Z143:Z144)</f>
        <v>5.1392943999999998</v>
      </c>
    </row>
    <row r="151" spans="17:26">
      <c r="Q151" s="31" t="s">
        <v>286</v>
      </c>
      <c r="R151" s="31"/>
      <c r="S151" s="31" t="s">
        <v>676</v>
      </c>
      <c r="T151" s="31"/>
    </row>
    <row r="152" spans="17:26">
      <c r="Q152" s="31" t="s">
        <v>287</v>
      </c>
      <c r="R152" s="31" t="s">
        <v>288</v>
      </c>
      <c r="S152" s="32" t="s">
        <v>289</v>
      </c>
      <c r="T152" s="33">
        <v>110</v>
      </c>
      <c r="U152" s="32" t="s">
        <v>290</v>
      </c>
      <c r="V152" s="33">
        <f>T152</f>
        <v>110</v>
      </c>
      <c r="W152" s="31" t="s">
        <v>291</v>
      </c>
      <c r="Y152" s="32" t="s">
        <v>142</v>
      </c>
      <c r="Z152" s="34">
        <f>Z158+Z164+Z168</f>
        <v>39.620881818181815</v>
      </c>
    </row>
    <row r="153" spans="17:26">
      <c r="Q153" s="31" t="s">
        <v>292</v>
      </c>
      <c r="R153" s="31" t="s">
        <v>293</v>
      </c>
      <c r="V153" s="32" t="s">
        <v>127</v>
      </c>
      <c r="W153" s="32" t="s">
        <v>294</v>
      </c>
      <c r="X153" s="32" t="s">
        <v>295</v>
      </c>
      <c r="Y153" s="32" t="s">
        <v>296</v>
      </c>
      <c r="Z153" s="32" t="s">
        <v>297</v>
      </c>
    </row>
    <row r="154" spans="17:26">
      <c r="R154" s="35" t="s">
        <v>298</v>
      </c>
    </row>
    <row r="155" spans="17:26">
      <c r="R155" t="s">
        <v>299</v>
      </c>
      <c r="V155" s="8" t="s">
        <v>300</v>
      </c>
      <c r="W155" s="9">
        <v>2</v>
      </c>
      <c r="X155" s="10">
        <f>W155*8/$T$152</f>
        <v>0.14545454545454545</v>
      </c>
      <c r="Y155" s="12">
        <v>28.94</v>
      </c>
      <c r="Z155" s="12">
        <f>X155*Y155</f>
        <v>4.2094545454545456</v>
      </c>
    </row>
    <row r="156" spans="17:26">
      <c r="R156" t="s">
        <v>301</v>
      </c>
      <c r="V156" s="8" t="s">
        <v>300</v>
      </c>
      <c r="W156" s="9">
        <v>1</v>
      </c>
      <c r="X156" s="10">
        <f>W156*8/$T$152</f>
        <v>7.2727272727272724E-2</v>
      </c>
      <c r="Y156" s="12">
        <v>23.6</v>
      </c>
      <c r="Z156" s="12">
        <f>X156*Y156</f>
        <v>1.7163636363636363</v>
      </c>
    </row>
    <row r="157" spans="17:26">
      <c r="R157" t="s">
        <v>302</v>
      </c>
      <c r="V157" s="8" t="s">
        <v>300</v>
      </c>
      <c r="W157" s="9">
        <v>6</v>
      </c>
      <c r="X157" s="10">
        <f>W157*8/$T$152</f>
        <v>0.43636363636363634</v>
      </c>
      <c r="Y157" s="12">
        <v>21.36</v>
      </c>
      <c r="Z157" s="12">
        <f>X157*Y157</f>
        <v>9.3207272727272716</v>
      </c>
    </row>
    <row r="158" spans="17:26">
      <c r="V158" s="8"/>
      <c r="W158" s="9"/>
      <c r="X158" s="10"/>
      <c r="Z158" s="34">
        <f>SUM(Z155:Z157)</f>
        <v>15.246545454545453</v>
      </c>
    </row>
    <row r="159" spans="17:26">
      <c r="R159" s="35" t="s">
        <v>662</v>
      </c>
      <c r="V159" s="8"/>
      <c r="W159" s="9"/>
      <c r="X159" s="10"/>
      <c r="Z159" s="12"/>
    </row>
    <row r="160" spans="17:26">
      <c r="R160" t="s">
        <v>315</v>
      </c>
      <c r="V160" s="8" t="s">
        <v>316</v>
      </c>
      <c r="X160" s="10">
        <v>0.42</v>
      </c>
      <c r="Y160" s="12">
        <v>24.52</v>
      </c>
      <c r="Z160" s="12">
        <f>X160*Y160</f>
        <v>10.298399999999999</v>
      </c>
    </row>
    <row r="161" spans="17:26">
      <c r="R161" t="s">
        <v>664</v>
      </c>
      <c r="V161" s="8" t="s">
        <v>212</v>
      </c>
      <c r="X161" s="10">
        <v>2.5000000000000001E-2</v>
      </c>
      <c r="Y161">
        <v>6.14</v>
      </c>
      <c r="Z161" s="12">
        <f>X161*Y161</f>
        <v>0.1535</v>
      </c>
    </row>
    <row r="162" spans="17:26">
      <c r="R162" t="s">
        <v>321</v>
      </c>
      <c r="V162" s="8" t="s">
        <v>212</v>
      </c>
      <c r="X162" s="10">
        <v>0.16200000000000001</v>
      </c>
      <c r="Y162" s="17">
        <v>70.92</v>
      </c>
      <c r="Z162" s="12">
        <f>X162*Y162</f>
        <v>11.489040000000001</v>
      </c>
    </row>
    <row r="163" spans="17:26">
      <c r="R163" t="s">
        <v>677</v>
      </c>
      <c r="V163" s="8" t="s">
        <v>314</v>
      </c>
      <c r="X163" s="10">
        <v>0.18</v>
      </c>
      <c r="Y163" s="12">
        <v>5.8</v>
      </c>
      <c r="Z163" s="12">
        <f>X163*Y163</f>
        <v>1.044</v>
      </c>
    </row>
    <row r="164" spans="17:26">
      <c r="V164" s="8"/>
      <c r="X164" s="10"/>
      <c r="Y164" s="12"/>
      <c r="Z164" s="34">
        <f>SUM(Z160:Z163)</f>
        <v>22.984939999999998</v>
      </c>
    </row>
    <row r="165" spans="17:26">
      <c r="R165" s="35" t="s">
        <v>318</v>
      </c>
    </row>
    <row r="166" spans="17:26">
      <c r="R166" t="s">
        <v>319</v>
      </c>
      <c r="V166" s="8" t="s">
        <v>320</v>
      </c>
      <c r="X166" s="10">
        <v>3</v>
      </c>
      <c r="Y166" s="12">
        <f>Z158</f>
        <v>15.246545454545453</v>
      </c>
      <c r="Z166" s="12">
        <f>X166%*Y166</f>
        <v>0.4573963636363636</v>
      </c>
    </row>
    <row r="167" spans="17:26">
      <c r="R167" t="s">
        <v>675</v>
      </c>
      <c r="V167" s="8" t="s">
        <v>347</v>
      </c>
      <c r="W167" s="9">
        <v>0.5</v>
      </c>
      <c r="X167" s="10">
        <f>W167*8/$T$152</f>
        <v>3.6363636363636362E-2</v>
      </c>
      <c r="Y167" s="12">
        <v>25.63</v>
      </c>
      <c r="Z167" s="12">
        <f>X167*Y167</f>
        <v>0.93199999999999994</v>
      </c>
    </row>
    <row r="168" spans="17:26">
      <c r="Q168" s="14"/>
      <c r="R168" s="14"/>
      <c r="S168" s="14"/>
      <c r="T168" s="14"/>
      <c r="U168" s="14"/>
      <c r="V168" s="14"/>
      <c r="W168" s="14"/>
      <c r="X168" s="14"/>
      <c r="Y168" s="14"/>
      <c r="Z168" s="36">
        <f>SUM(Z166:Z167)</f>
        <v>1.3893963636363635</v>
      </c>
    </row>
    <row r="170" spans="17:26">
      <c r="Q170" s="31" t="s">
        <v>286</v>
      </c>
      <c r="R170" s="31"/>
      <c r="S170" s="31" t="s">
        <v>678</v>
      </c>
      <c r="T170" s="31"/>
    </row>
    <row r="171" spans="17:26">
      <c r="Q171" s="31" t="s">
        <v>287</v>
      </c>
      <c r="R171" s="31" t="s">
        <v>288</v>
      </c>
      <c r="S171" s="32" t="s">
        <v>289</v>
      </c>
      <c r="T171" s="33">
        <v>120</v>
      </c>
      <c r="U171" s="32" t="s">
        <v>290</v>
      </c>
      <c r="V171" s="33">
        <f>T171</f>
        <v>120</v>
      </c>
      <c r="W171" s="31" t="s">
        <v>291</v>
      </c>
      <c r="Y171" s="32" t="s">
        <v>142</v>
      </c>
      <c r="Z171" s="34">
        <f>Z177+Z183+Z187</f>
        <v>27.126394000000001</v>
      </c>
    </row>
    <row r="172" spans="17:26">
      <c r="Q172" s="31" t="s">
        <v>292</v>
      </c>
      <c r="R172" s="31" t="s">
        <v>293</v>
      </c>
      <c r="V172" s="32" t="s">
        <v>127</v>
      </c>
      <c r="W172" s="32" t="s">
        <v>294</v>
      </c>
      <c r="X172" s="32" t="s">
        <v>295</v>
      </c>
      <c r="Y172" s="32" t="s">
        <v>296</v>
      </c>
      <c r="Z172" s="32" t="s">
        <v>297</v>
      </c>
    </row>
    <row r="173" spans="17:26">
      <c r="R173" s="35" t="s">
        <v>298</v>
      </c>
    </row>
    <row r="174" spans="17:26">
      <c r="R174" t="s">
        <v>299</v>
      </c>
      <c r="V174" s="8" t="s">
        <v>300</v>
      </c>
      <c r="W174" s="9">
        <v>2</v>
      </c>
      <c r="X174" s="10">
        <f>W174*8/$T$171</f>
        <v>0.13333333333333333</v>
      </c>
      <c r="Y174" s="12">
        <v>28.94</v>
      </c>
      <c r="Z174" s="12">
        <f>X174*Y174</f>
        <v>3.8586666666666667</v>
      </c>
    </row>
    <row r="175" spans="17:26">
      <c r="R175" t="s">
        <v>301</v>
      </c>
      <c r="V175" s="8" t="s">
        <v>300</v>
      </c>
      <c r="W175" s="9">
        <v>2</v>
      </c>
      <c r="X175" s="10">
        <f>W175*8/$T$171</f>
        <v>0.13333333333333333</v>
      </c>
      <c r="Y175" s="12">
        <v>23.6</v>
      </c>
      <c r="Z175" s="12">
        <f>X175*Y175</f>
        <v>3.1466666666666669</v>
      </c>
    </row>
    <row r="176" spans="17:26">
      <c r="R176" t="s">
        <v>302</v>
      </c>
      <c r="V176" s="8" t="s">
        <v>300</v>
      </c>
      <c r="W176" s="9">
        <v>6</v>
      </c>
      <c r="X176" s="10">
        <f>W176*8/$T$171</f>
        <v>0.4</v>
      </c>
      <c r="Y176" s="12">
        <v>21.36</v>
      </c>
      <c r="Z176" s="12">
        <f>X176*Y176</f>
        <v>8.5440000000000005</v>
      </c>
    </row>
    <row r="177" spans="17:26">
      <c r="V177" s="8"/>
      <c r="W177" s="9"/>
      <c r="X177" s="10"/>
      <c r="Z177" s="34">
        <f>SUM(Z174:Z176)</f>
        <v>15.549333333333333</v>
      </c>
    </row>
    <row r="178" spans="17:26">
      <c r="R178" s="35" t="s">
        <v>662</v>
      </c>
      <c r="V178" s="8"/>
      <c r="W178" s="9"/>
      <c r="X178" s="10"/>
      <c r="Z178" s="12"/>
    </row>
    <row r="179" spans="17:26">
      <c r="R179" t="s">
        <v>315</v>
      </c>
      <c r="V179" s="8" t="s">
        <v>316</v>
      </c>
      <c r="X179" s="10">
        <v>0.19</v>
      </c>
      <c r="Y179" s="12">
        <v>24.52</v>
      </c>
      <c r="Z179" s="12">
        <f>X179*Y179</f>
        <v>4.6588000000000003</v>
      </c>
    </row>
    <row r="180" spans="17:26">
      <c r="R180" t="s">
        <v>664</v>
      </c>
      <c r="V180" s="8" t="s">
        <v>212</v>
      </c>
      <c r="X180" s="10">
        <v>8.0999999999999996E-3</v>
      </c>
      <c r="Y180">
        <v>6.14</v>
      </c>
      <c r="Z180" s="12">
        <f>X180*Y180</f>
        <v>4.9733999999999993E-2</v>
      </c>
    </row>
    <row r="181" spans="17:26">
      <c r="R181" t="s">
        <v>673</v>
      </c>
      <c r="V181" s="8" t="s">
        <v>447</v>
      </c>
      <c r="X181" s="10">
        <v>6.0000000000000001E-3</v>
      </c>
      <c r="Y181">
        <v>13.93</v>
      </c>
      <c r="Z181" s="12">
        <f>X181*Y181</f>
        <v>8.3580000000000002E-2</v>
      </c>
    </row>
    <row r="182" spans="17:26">
      <c r="R182" t="s">
        <v>321</v>
      </c>
      <c r="V182" s="8" t="s">
        <v>212</v>
      </c>
      <c r="X182" s="10">
        <v>6.5000000000000002E-2</v>
      </c>
      <c r="Y182" s="17">
        <v>70.92</v>
      </c>
      <c r="Z182" s="12">
        <f>X182*Y182</f>
        <v>4.6097999999999999</v>
      </c>
    </row>
    <row r="183" spans="17:26">
      <c r="V183" s="8"/>
      <c r="X183" s="10"/>
      <c r="Y183" s="12"/>
      <c r="Z183" s="34">
        <f>SUM(Z179:Z182)</f>
        <v>9.4019140000000014</v>
      </c>
    </row>
    <row r="184" spans="17:26">
      <c r="R184" s="35" t="s">
        <v>318</v>
      </c>
    </row>
    <row r="185" spans="17:26">
      <c r="R185" t="s">
        <v>319</v>
      </c>
      <c r="V185" s="8" t="s">
        <v>320</v>
      </c>
      <c r="X185" s="10">
        <v>3</v>
      </c>
      <c r="Y185" s="12">
        <f>Z177</f>
        <v>15.549333333333333</v>
      </c>
      <c r="Z185" s="12">
        <f>X185%*Y185</f>
        <v>0.46648000000000001</v>
      </c>
    </row>
    <row r="186" spans="17:26">
      <c r="R186" t="s">
        <v>675</v>
      </c>
      <c r="V186" s="8" t="s">
        <v>347</v>
      </c>
      <c r="W186" s="9">
        <v>1</v>
      </c>
      <c r="X186" s="10">
        <f>W186*8/$T$171</f>
        <v>6.6666666666666666E-2</v>
      </c>
      <c r="Y186" s="12">
        <v>25.63</v>
      </c>
      <c r="Z186" s="12">
        <f>X186*Y186</f>
        <v>1.7086666666666666</v>
      </c>
    </row>
    <row r="187" spans="17:26">
      <c r="Q187" s="14"/>
      <c r="R187" s="14"/>
      <c r="S187" s="14"/>
      <c r="T187" s="14"/>
      <c r="U187" s="14"/>
      <c r="V187" s="14"/>
      <c r="W187" s="14"/>
      <c r="X187" s="14"/>
      <c r="Y187" s="14"/>
      <c r="Z187" s="36">
        <f>SUM(Z185:Z186)</f>
        <v>2.1751466666666666</v>
      </c>
    </row>
    <row r="189" spans="17:26">
      <c r="Q189" s="31" t="s">
        <v>286</v>
      </c>
      <c r="R189" s="31"/>
      <c r="S189" s="31" t="s">
        <v>505</v>
      </c>
      <c r="T189" s="31"/>
    </row>
    <row r="190" spans="17:26">
      <c r="Q190" s="31" t="s">
        <v>287</v>
      </c>
      <c r="R190" s="31" t="s">
        <v>425</v>
      </c>
      <c r="S190" s="32" t="s">
        <v>289</v>
      </c>
      <c r="T190" s="33">
        <v>25</v>
      </c>
      <c r="U190" s="32" t="s">
        <v>290</v>
      </c>
      <c r="V190" s="33">
        <f>T190</f>
        <v>25</v>
      </c>
      <c r="W190" s="31" t="s">
        <v>291</v>
      </c>
      <c r="Y190" s="32" t="s">
        <v>212</v>
      </c>
      <c r="Z190" s="34">
        <f>Z196+Z204+Z209</f>
        <v>426.39754399999998</v>
      </c>
    </row>
    <row r="191" spans="17:26">
      <c r="Q191" s="31" t="s">
        <v>292</v>
      </c>
      <c r="R191" s="31" t="s">
        <v>293</v>
      </c>
      <c r="V191" s="32" t="s">
        <v>127</v>
      </c>
      <c r="W191" s="32" t="s">
        <v>294</v>
      </c>
      <c r="X191" s="32" t="s">
        <v>295</v>
      </c>
      <c r="Y191" s="32" t="s">
        <v>296</v>
      </c>
      <c r="Z191" s="32" t="s">
        <v>297</v>
      </c>
    </row>
    <row r="192" spans="17:26">
      <c r="R192" s="35" t="s">
        <v>298</v>
      </c>
    </row>
    <row r="193" spans="18:26">
      <c r="R193" t="s">
        <v>299</v>
      </c>
      <c r="V193" s="8" t="s">
        <v>300</v>
      </c>
      <c r="W193" s="9">
        <v>2</v>
      </c>
      <c r="X193" s="10">
        <f>W193*8/$T$190</f>
        <v>0.64</v>
      </c>
      <c r="Y193" s="12">
        <v>28.94</v>
      </c>
      <c r="Z193" s="12">
        <f>X193*Y193</f>
        <v>18.521600000000003</v>
      </c>
    </row>
    <row r="194" spans="18:26">
      <c r="R194" t="s">
        <v>301</v>
      </c>
      <c r="V194" s="8" t="s">
        <v>300</v>
      </c>
      <c r="W194" s="9">
        <v>2</v>
      </c>
      <c r="X194" s="10">
        <f>W194*8/$T$190</f>
        <v>0.64</v>
      </c>
      <c r="Y194" s="12">
        <v>23.6</v>
      </c>
      <c r="Z194" s="12">
        <f>X194*Y194</f>
        <v>15.104000000000001</v>
      </c>
    </row>
    <row r="195" spans="18:26">
      <c r="R195" t="s">
        <v>302</v>
      </c>
      <c r="V195" s="8" t="s">
        <v>300</v>
      </c>
      <c r="W195" s="9">
        <v>6</v>
      </c>
      <c r="X195" s="10">
        <f>W195*8/$T$190</f>
        <v>1.92</v>
      </c>
      <c r="Y195" s="12">
        <v>21.36</v>
      </c>
      <c r="Z195" s="12">
        <f>X195*Y195</f>
        <v>41.011199999999995</v>
      </c>
    </row>
    <row r="196" spans="18:26">
      <c r="V196" s="8"/>
      <c r="W196" s="9"/>
      <c r="X196" s="10"/>
      <c r="Z196" s="34">
        <f>SUM(Z193:Z195)</f>
        <v>74.636799999999994</v>
      </c>
    </row>
    <row r="197" spans="18:26">
      <c r="R197" s="35" t="s">
        <v>662</v>
      </c>
      <c r="V197" s="8"/>
      <c r="W197" s="9"/>
      <c r="X197" s="10"/>
      <c r="Z197" s="12"/>
    </row>
    <row r="198" spans="18:26">
      <c r="R198" t="s">
        <v>680</v>
      </c>
      <c r="V198" s="8" t="s">
        <v>212</v>
      </c>
      <c r="X198" s="10">
        <v>0.53</v>
      </c>
      <c r="Y198" s="12">
        <v>55.08</v>
      </c>
      <c r="Z198" s="12">
        <f>X198*Y198</f>
        <v>29.192399999999999</v>
      </c>
    </row>
    <row r="199" spans="18:26">
      <c r="R199" t="s">
        <v>681</v>
      </c>
      <c r="V199" s="8" t="s">
        <v>212</v>
      </c>
      <c r="X199" s="10">
        <v>0.52</v>
      </c>
      <c r="Y199" s="12">
        <v>47</v>
      </c>
      <c r="Z199" s="12">
        <f>X199*Y199</f>
        <v>24.44</v>
      </c>
    </row>
    <row r="200" spans="18:26">
      <c r="R200" t="s">
        <v>315</v>
      </c>
      <c r="V200" s="8" t="s">
        <v>316</v>
      </c>
      <c r="X200" s="10">
        <v>9.73</v>
      </c>
      <c r="Y200" s="12">
        <v>24.52</v>
      </c>
      <c r="Z200" s="12">
        <f>X200*Y200</f>
        <v>238.5796</v>
      </c>
    </row>
    <row r="201" spans="18:26">
      <c r="R201" t="s">
        <v>664</v>
      </c>
      <c r="V201" s="8" t="s">
        <v>212</v>
      </c>
      <c r="X201" s="10">
        <v>0.186</v>
      </c>
      <c r="Y201">
        <v>6.14</v>
      </c>
      <c r="Z201" s="12">
        <f>X201*Y201</f>
        <v>1.1420399999999999</v>
      </c>
    </row>
    <row r="202" spans="18:26">
      <c r="R202" t="s">
        <v>673</v>
      </c>
      <c r="V202" s="8" t="s">
        <v>447</v>
      </c>
      <c r="X202" s="10">
        <v>0.36</v>
      </c>
      <c r="Y202">
        <v>13.93</v>
      </c>
      <c r="Z202" s="12">
        <f>X202*Y202</f>
        <v>5.0148000000000001</v>
      </c>
    </row>
    <row r="203" spans="18:26">
      <c r="R203" t="s">
        <v>682</v>
      </c>
      <c r="V203" s="8" t="s">
        <v>447</v>
      </c>
      <c r="X203" s="10">
        <v>1.5</v>
      </c>
      <c r="Y203" s="17">
        <v>27.88</v>
      </c>
      <c r="Z203" s="12">
        <f>X203*Y203</f>
        <v>41.82</v>
      </c>
    </row>
    <row r="204" spans="18:26">
      <c r="V204" s="8"/>
      <c r="X204" s="10"/>
      <c r="Y204" s="12"/>
      <c r="Z204" s="34">
        <f>SUM(Z198:Z203)</f>
        <v>340.18883999999997</v>
      </c>
    </row>
    <row r="205" spans="18:26">
      <c r="R205" s="35" t="s">
        <v>318</v>
      </c>
    </row>
    <row r="206" spans="18:26">
      <c r="R206" t="s">
        <v>319</v>
      </c>
      <c r="V206" s="8" t="s">
        <v>320</v>
      </c>
      <c r="X206" s="10">
        <v>3</v>
      </c>
      <c r="Y206" s="12">
        <f>Z196</f>
        <v>74.636799999999994</v>
      </c>
      <c r="Z206" s="12">
        <f>X206%*Y206</f>
        <v>2.2391039999999998</v>
      </c>
    </row>
    <row r="207" spans="18:26">
      <c r="R207" t="s">
        <v>675</v>
      </c>
      <c r="V207" s="8" t="s">
        <v>347</v>
      </c>
      <c r="W207" s="9">
        <v>1</v>
      </c>
      <c r="X207" s="10">
        <f>W207*8/$T$190</f>
        <v>0.32</v>
      </c>
      <c r="Y207" s="12">
        <v>25.63</v>
      </c>
      <c r="Z207" s="12">
        <f>X207*Y207</f>
        <v>8.2015999999999991</v>
      </c>
    </row>
    <row r="208" spans="18:26">
      <c r="R208" t="s">
        <v>683</v>
      </c>
      <c r="V208" s="8" t="s">
        <v>347</v>
      </c>
      <c r="W208" s="9">
        <v>0.5</v>
      </c>
      <c r="X208" s="10">
        <f>W208*8/$T$190</f>
        <v>0.16</v>
      </c>
      <c r="Y208" s="12">
        <v>7.07</v>
      </c>
      <c r="Z208" s="12">
        <f>X208*Y208</f>
        <v>1.1312</v>
      </c>
    </row>
    <row r="209" spans="17:26">
      <c r="Q209" s="14"/>
      <c r="R209" s="14"/>
      <c r="S209" s="14"/>
      <c r="T209" s="14"/>
      <c r="U209" s="14"/>
      <c r="V209" s="14"/>
      <c r="W209" s="14"/>
      <c r="X209" s="14"/>
      <c r="Y209" s="14"/>
      <c r="Z209" s="36">
        <f>SUM(Z206:Z208)</f>
        <v>11.571903999999998</v>
      </c>
    </row>
    <row r="211" spans="17:26">
      <c r="Q211" s="31" t="s">
        <v>286</v>
      </c>
      <c r="R211" s="31"/>
      <c r="S211" s="31" t="s">
        <v>1461</v>
      </c>
      <c r="T211" s="31"/>
    </row>
    <row r="212" spans="17:26">
      <c r="Q212" s="31" t="s">
        <v>287</v>
      </c>
      <c r="R212" s="31" t="s">
        <v>288</v>
      </c>
      <c r="S212" s="32" t="s">
        <v>289</v>
      </c>
      <c r="T212" s="33">
        <v>8</v>
      </c>
      <c r="U212" s="32" t="s">
        <v>290</v>
      </c>
      <c r="V212" s="33">
        <f>T212</f>
        <v>8</v>
      </c>
      <c r="W212" s="31" t="s">
        <v>291</v>
      </c>
      <c r="Y212" s="32" t="s">
        <v>142</v>
      </c>
      <c r="Z212" s="34">
        <f>Z217+Z222+Z225</f>
        <v>75.114200000000011</v>
      </c>
    </row>
    <row r="213" spans="17:26">
      <c r="Q213" s="31" t="s">
        <v>292</v>
      </c>
      <c r="R213" s="31" t="s">
        <v>293</v>
      </c>
      <c r="V213" s="32" t="s">
        <v>127</v>
      </c>
      <c r="W213" s="32" t="s">
        <v>294</v>
      </c>
      <c r="X213" s="32" t="s">
        <v>295</v>
      </c>
      <c r="Y213" s="32" t="s">
        <v>296</v>
      </c>
      <c r="Z213" s="32" t="s">
        <v>297</v>
      </c>
    </row>
    <row r="214" spans="17:26">
      <c r="R214" s="35" t="s">
        <v>298</v>
      </c>
    </row>
    <row r="215" spans="17:26">
      <c r="R215" t="s">
        <v>299</v>
      </c>
      <c r="V215" s="8" t="s">
        <v>300</v>
      </c>
      <c r="W215" s="9">
        <v>1</v>
      </c>
      <c r="X215" s="10">
        <f>W215*8/$T$212</f>
        <v>1</v>
      </c>
      <c r="Y215" s="12">
        <v>28.94</v>
      </c>
      <c r="Z215" s="12">
        <f>X215*Y215</f>
        <v>28.94</v>
      </c>
    </row>
    <row r="216" spans="17:26">
      <c r="R216" t="s">
        <v>301</v>
      </c>
      <c r="V216" s="8" t="s">
        <v>300</v>
      </c>
      <c r="W216" s="9">
        <v>1</v>
      </c>
      <c r="X216" s="10">
        <f>W216*8/$T$212</f>
        <v>1</v>
      </c>
      <c r="Y216" s="12">
        <v>23.6</v>
      </c>
      <c r="Z216" s="12">
        <f>X216*Y216</f>
        <v>23.6</v>
      </c>
    </row>
    <row r="217" spans="17:26">
      <c r="V217" s="8"/>
      <c r="W217" s="9"/>
      <c r="X217" s="10"/>
      <c r="Z217" s="34">
        <f>SUM(Z215:Z216)</f>
        <v>52.540000000000006</v>
      </c>
    </row>
    <row r="218" spans="17:26">
      <c r="R218" s="35" t="s">
        <v>662</v>
      </c>
      <c r="V218" s="8"/>
      <c r="W218" s="9"/>
      <c r="X218" s="10"/>
      <c r="Z218" s="12"/>
    </row>
    <row r="219" spans="17:26">
      <c r="R219" t="s">
        <v>690</v>
      </c>
      <c r="V219" s="8" t="s">
        <v>305</v>
      </c>
      <c r="X219" s="10">
        <v>0.26</v>
      </c>
      <c r="Y219" s="12">
        <v>2.64</v>
      </c>
      <c r="Z219" s="12">
        <f>X219*Y219</f>
        <v>0.68640000000000001</v>
      </c>
    </row>
    <row r="220" spans="17:26">
      <c r="R220" t="s">
        <v>310</v>
      </c>
      <c r="V220" s="8" t="s">
        <v>305</v>
      </c>
      <c r="X220" s="10">
        <v>0.16</v>
      </c>
      <c r="Y220" s="12">
        <v>5.51</v>
      </c>
      <c r="Z220" s="12">
        <f>X220*Y220</f>
        <v>0.88159999999999994</v>
      </c>
    </row>
    <row r="221" spans="17:26">
      <c r="R221" t="s">
        <v>677</v>
      </c>
      <c r="V221" s="8" t="s">
        <v>314</v>
      </c>
      <c r="X221" s="10">
        <v>3.35</v>
      </c>
      <c r="Y221" s="12">
        <v>5.8</v>
      </c>
      <c r="Z221" s="12">
        <f>X221*Y221</f>
        <v>19.43</v>
      </c>
    </row>
    <row r="222" spans="17:26">
      <c r="V222" s="8"/>
      <c r="X222" s="10"/>
      <c r="Y222" s="12"/>
      <c r="Z222" s="34">
        <f>SUM(Z219:Z221)</f>
        <v>20.998000000000001</v>
      </c>
    </row>
    <row r="223" spans="17:26">
      <c r="R223" s="35" t="s">
        <v>318</v>
      </c>
    </row>
    <row r="224" spans="17:26">
      <c r="R224" t="s">
        <v>319</v>
      </c>
      <c r="V224" s="8" t="s">
        <v>320</v>
      </c>
      <c r="X224" s="10">
        <v>3</v>
      </c>
      <c r="Y224" s="12">
        <f>Z217</f>
        <v>52.540000000000006</v>
      </c>
      <c r="Z224" s="12">
        <f>X224%*Y224</f>
        <v>1.5762</v>
      </c>
    </row>
    <row r="225" spans="17:26">
      <c r="Q225" s="14"/>
      <c r="R225" s="14"/>
      <c r="S225" s="14"/>
      <c r="T225" s="14"/>
      <c r="U225" s="14"/>
      <c r="V225" s="14"/>
      <c r="W225" s="14"/>
      <c r="X225" s="14"/>
      <c r="Y225" s="14"/>
      <c r="Z225" s="36">
        <f>SUM(Z224)</f>
        <v>1.5762</v>
      </c>
    </row>
    <row r="228" spans="17:26">
      <c r="Q228" s="31" t="s">
        <v>286</v>
      </c>
      <c r="R228" s="31"/>
      <c r="S228" s="31" t="s">
        <v>507</v>
      </c>
      <c r="T228" s="31"/>
    </row>
    <row r="229" spans="17:26">
      <c r="Q229" s="31" t="s">
        <v>287</v>
      </c>
      <c r="R229" s="31" t="s">
        <v>684</v>
      </c>
      <c r="S229" s="32" t="s">
        <v>289</v>
      </c>
      <c r="T229" s="33">
        <v>250</v>
      </c>
      <c r="U229" s="32" t="s">
        <v>290</v>
      </c>
      <c r="V229" s="33">
        <f>T229</f>
        <v>250</v>
      </c>
      <c r="W229" s="31" t="s">
        <v>291</v>
      </c>
      <c r="Y229" s="32" t="s">
        <v>305</v>
      </c>
      <c r="Z229" s="34">
        <f>Z234+Z238+Z242</f>
        <v>5.5639628445000007</v>
      </c>
    </row>
    <row r="230" spans="17:26">
      <c r="Q230" s="31" t="s">
        <v>292</v>
      </c>
      <c r="R230" s="31" t="s">
        <v>293</v>
      </c>
      <c r="V230" s="32" t="s">
        <v>127</v>
      </c>
      <c r="W230" s="32" t="s">
        <v>294</v>
      </c>
      <c r="X230" s="32" t="s">
        <v>295</v>
      </c>
      <c r="Y230" s="32" t="s">
        <v>296</v>
      </c>
      <c r="Z230" s="32" t="s">
        <v>297</v>
      </c>
    </row>
    <row r="231" spans="17:26">
      <c r="R231" s="35" t="s">
        <v>298</v>
      </c>
      <c r="W231" s="9"/>
    </row>
    <row r="232" spans="17:26">
      <c r="R232" t="s">
        <v>299</v>
      </c>
      <c r="V232" s="8" t="s">
        <v>300</v>
      </c>
      <c r="W232" s="9">
        <v>1</v>
      </c>
      <c r="X232" s="18">
        <f>W232*8/$T$229</f>
        <v>3.2000000000000001E-2</v>
      </c>
      <c r="Y232" s="12">
        <v>28.94</v>
      </c>
      <c r="Z232" s="12">
        <f>X232*Y232</f>
        <v>0.92608000000000001</v>
      </c>
    </row>
    <row r="233" spans="17:26">
      <c r="R233" t="s">
        <v>685</v>
      </c>
      <c r="V233" s="8" t="s">
        <v>300</v>
      </c>
      <c r="W233" s="9">
        <v>1</v>
      </c>
      <c r="X233" s="18">
        <f>W233*8/$T$229</f>
        <v>3.2000000000000001E-2</v>
      </c>
      <c r="Y233" s="12">
        <v>23.6</v>
      </c>
      <c r="Z233" s="12">
        <f>X233*Y233</f>
        <v>0.75520000000000009</v>
      </c>
    </row>
    <row r="234" spans="17:26">
      <c r="V234" s="8"/>
      <c r="W234" s="9"/>
      <c r="Z234" s="34">
        <f>SUM(Z232:Z233)</f>
        <v>1.6812800000000001</v>
      </c>
    </row>
    <row r="235" spans="17:26">
      <c r="R235" s="35" t="s">
        <v>303</v>
      </c>
      <c r="V235" s="8"/>
      <c r="W235" s="9"/>
      <c r="X235" s="18"/>
    </row>
    <row r="236" spans="17:26">
      <c r="R236" t="s">
        <v>304</v>
      </c>
      <c r="V236" s="8" t="s">
        <v>305</v>
      </c>
      <c r="W236" s="9"/>
      <c r="X236" s="18">
        <v>0.03</v>
      </c>
      <c r="Y236" s="12">
        <v>2.64</v>
      </c>
      <c r="Z236" s="12">
        <f>X236*Y236</f>
        <v>7.9200000000000007E-2</v>
      </c>
    </row>
    <row r="237" spans="17:26">
      <c r="R237" t="s">
        <v>686</v>
      </c>
      <c r="V237" s="8" t="s">
        <v>305</v>
      </c>
      <c r="W237" s="9"/>
      <c r="X237" s="18">
        <v>1.05</v>
      </c>
      <c r="Y237" s="12">
        <f>1012.71*3.379/1000</f>
        <v>3.4219470900000002</v>
      </c>
      <c r="Z237" s="12">
        <f>X237*Y237</f>
        <v>3.5930444445000003</v>
      </c>
    </row>
    <row r="238" spans="17:26">
      <c r="V238" s="8"/>
      <c r="W238" s="9"/>
      <c r="Z238" s="34">
        <f>SUM(Z236:Z237)</f>
        <v>3.6722444445000004</v>
      </c>
    </row>
    <row r="239" spans="17:26">
      <c r="R239" s="35" t="s">
        <v>327</v>
      </c>
      <c r="V239" s="8"/>
      <c r="W239" s="9"/>
    </row>
    <row r="240" spans="17:26">
      <c r="R240" t="s">
        <v>319</v>
      </c>
      <c r="V240" s="8" t="s">
        <v>320</v>
      </c>
      <c r="X240" s="10">
        <v>3</v>
      </c>
      <c r="Y240" s="12">
        <f>Z234</f>
        <v>1.6812800000000001</v>
      </c>
      <c r="Z240" s="12">
        <f>X240%*Y240</f>
        <v>5.0438400000000001E-2</v>
      </c>
    </row>
    <row r="241" spans="17:26">
      <c r="R241" t="s">
        <v>687</v>
      </c>
      <c r="V241" s="8" t="s">
        <v>300</v>
      </c>
      <c r="W241" s="9">
        <v>1</v>
      </c>
      <c r="X241" s="18">
        <f>W241*8/$T$229</f>
        <v>3.2000000000000001E-2</v>
      </c>
      <c r="Y241" s="50">
        <v>5</v>
      </c>
      <c r="Z241" s="12">
        <f>X241*Y241</f>
        <v>0.16</v>
      </c>
    </row>
    <row r="242" spans="17:26">
      <c r="Q242" s="14"/>
      <c r="R242" s="14"/>
      <c r="S242" s="14"/>
      <c r="T242" s="14"/>
      <c r="U242" s="14"/>
      <c r="V242" s="14"/>
      <c r="W242" s="14"/>
      <c r="X242" s="14"/>
      <c r="Y242" s="14"/>
      <c r="Z242" s="36">
        <f>SUM(Z240:Z241)</f>
        <v>0.2104384</v>
      </c>
    </row>
    <row r="244" spans="17:26">
      <c r="Q244" s="31" t="s">
        <v>286</v>
      </c>
      <c r="R244" s="31"/>
      <c r="S244" s="31" t="s">
        <v>519</v>
      </c>
      <c r="T244" s="31"/>
    </row>
    <row r="245" spans="17:26">
      <c r="Q245" s="31" t="s">
        <v>287</v>
      </c>
      <c r="R245" s="31" t="s">
        <v>425</v>
      </c>
      <c r="S245" s="32" t="s">
        <v>289</v>
      </c>
      <c r="T245" s="33">
        <v>20</v>
      </c>
      <c r="U245" s="32" t="s">
        <v>290</v>
      </c>
      <c r="V245" s="33">
        <f>T245</f>
        <v>20</v>
      </c>
      <c r="W245" s="31" t="s">
        <v>291</v>
      </c>
      <c r="Y245" s="32" t="s">
        <v>212</v>
      </c>
      <c r="Z245" s="34">
        <f>Z251+Z259+Z264</f>
        <v>438.22651999999994</v>
      </c>
    </row>
    <row r="246" spans="17:26">
      <c r="Q246" s="31" t="s">
        <v>292</v>
      </c>
      <c r="R246" s="31" t="s">
        <v>293</v>
      </c>
      <c r="V246" s="32" t="s">
        <v>127</v>
      </c>
      <c r="W246" s="32" t="s">
        <v>294</v>
      </c>
      <c r="X246" s="32" t="s">
        <v>295</v>
      </c>
      <c r="Y246" s="32" t="s">
        <v>296</v>
      </c>
      <c r="Z246" s="32" t="s">
        <v>297</v>
      </c>
    </row>
    <row r="247" spans="17:26">
      <c r="R247" s="35" t="s">
        <v>298</v>
      </c>
    </row>
    <row r="248" spans="17:26">
      <c r="R248" t="s">
        <v>299</v>
      </c>
      <c r="V248" s="8" t="s">
        <v>300</v>
      </c>
      <c r="W248" s="9">
        <v>2</v>
      </c>
      <c r="X248" s="10">
        <f>W248*8/$T$245</f>
        <v>0.8</v>
      </c>
      <c r="Y248" s="12">
        <v>28.94</v>
      </c>
      <c r="Z248" s="12">
        <f>X248*Y248</f>
        <v>23.152000000000001</v>
      </c>
    </row>
    <row r="249" spans="17:26">
      <c r="R249" t="s">
        <v>301</v>
      </c>
      <c r="V249" s="8" t="s">
        <v>300</v>
      </c>
      <c r="W249" s="9">
        <v>1</v>
      </c>
      <c r="X249" s="10">
        <f>W249*8/$T$245</f>
        <v>0.4</v>
      </c>
      <c r="Y249" s="12">
        <v>23.6</v>
      </c>
      <c r="Z249" s="12">
        <f>X249*Y249</f>
        <v>9.4400000000000013</v>
      </c>
    </row>
    <row r="250" spans="17:26">
      <c r="R250" t="s">
        <v>302</v>
      </c>
      <c r="V250" s="8" t="s">
        <v>300</v>
      </c>
      <c r="W250" s="9">
        <v>6</v>
      </c>
      <c r="X250" s="10">
        <f>W250*8/$T$245</f>
        <v>2.4</v>
      </c>
      <c r="Y250" s="12">
        <v>21.36</v>
      </c>
      <c r="Z250" s="12">
        <f>X250*Y250</f>
        <v>51.263999999999996</v>
      </c>
    </row>
    <row r="251" spans="17:26">
      <c r="V251" s="8"/>
      <c r="W251" s="9"/>
      <c r="X251" s="10"/>
      <c r="Z251" s="34">
        <f>SUM(Z248:Z250)</f>
        <v>83.855999999999995</v>
      </c>
    </row>
    <row r="252" spans="17:26">
      <c r="R252" s="35" t="s">
        <v>662</v>
      </c>
      <c r="V252" s="8"/>
      <c r="W252" s="9"/>
      <c r="X252" s="10"/>
      <c r="Z252" s="12"/>
    </row>
    <row r="253" spans="17:26">
      <c r="R253" t="s">
        <v>680</v>
      </c>
      <c r="V253" s="8" t="s">
        <v>212</v>
      </c>
      <c r="X253" s="10">
        <v>0.53</v>
      </c>
      <c r="Y253" s="12">
        <v>55.08</v>
      </c>
      <c r="Z253" s="12">
        <f>X253*Y253</f>
        <v>29.192399999999999</v>
      </c>
    </row>
    <row r="254" spans="17:26">
      <c r="R254" t="s">
        <v>681</v>
      </c>
      <c r="V254" s="8" t="s">
        <v>212</v>
      </c>
      <c r="X254" s="10">
        <v>0.52</v>
      </c>
      <c r="Y254" s="12">
        <v>47</v>
      </c>
      <c r="Z254" s="12">
        <f>X254*Y254</f>
        <v>24.44</v>
      </c>
    </row>
    <row r="255" spans="17:26">
      <c r="R255" t="s">
        <v>315</v>
      </c>
      <c r="V255" s="8" t="s">
        <v>316</v>
      </c>
      <c r="X255" s="10">
        <v>9.73</v>
      </c>
      <c r="Y255" s="12">
        <v>24.52</v>
      </c>
      <c r="Z255" s="12">
        <f>X255*Y255</f>
        <v>238.5796</v>
      </c>
    </row>
    <row r="256" spans="17:26">
      <c r="R256" t="s">
        <v>664</v>
      </c>
      <c r="V256" s="8" t="s">
        <v>212</v>
      </c>
      <c r="X256" s="10">
        <v>0.186</v>
      </c>
      <c r="Y256">
        <v>6.14</v>
      </c>
      <c r="Z256" s="12">
        <f>X256*Y256</f>
        <v>1.1420399999999999</v>
      </c>
    </row>
    <row r="257" spans="17:29">
      <c r="R257" t="s">
        <v>673</v>
      </c>
      <c r="V257" s="8" t="s">
        <v>447</v>
      </c>
      <c r="X257" s="10">
        <v>0.36</v>
      </c>
      <c r="Y257">
        <v>13.93</v>
      </c>
      <c r="Z257" s="12">
        <f>X257*Y257</f>
        <v>5.0148000000000001</v>
      </c>
    </row>
    <row r="258" spans="17:29">
      <c r="R258" t="s">
        <v>682</v>
      </c>
      <c r="V258" s="8" t="s">
        <v>447</v>
      </c>
      <c r="X258" s="10">
        <v>1.5</v>
      </c>
      <c r="Y258" s="17">
        <v>27.88</v>
      </c>
      <c r="Z258" s="12">
        <f>X258*Y258</f>
        <v>41.82</v>
      </c>
    </row>
    <row r="259" spans="17:29">
      <c r="V259" s="8"/>
      <c r="X259" s="10"/>
      <c r="Y259" s="12"/>
      <c r="Z259" s="34">
        <f>SUM(Z253:Z258)</f>
        <v>340.18883999999997</v>
      </c>
    </row>
    <row r="260" spans="17:29">
      <c r="R260" s="35" t="s">
        <v>318</v>
      </c>
    </row>
    <row r="261" spans="17:29">
      <c r="R261" t="s">
        <v>319</v>
      </c>
      <c r="V261" s="8" t="s">
        <v>320</v>
      </c>
      <c r="X261" s="10">
        <v>3</v>
      </c>
      <c r="Y261" s="12">
        <f>Z251</f>
        <v>83.855999999999995</v>
      </c>
      <c r="Z261" s="12">
        <f>X261%*Y261</f>
        <v>2.5156799999999997</v>
      </c>
    </row>
    <row r="262" spans="17:29">
      <c r="R262" t="s">
        <v>675</v>
      </c>
      <c r="V262" s="8" t="s">
        <v>347</v>
      </c>
      <c r="W262" s="9">
        <v>1</v>
      </c>
      <c r="X262" s="10">
        <f>W262*8/$T$245</f>
        <v>0.4</v>
      </c>
      <c r="Y262" s="12">
        <v>25.63</v>
      </c>
      <c r="Z262" s="12">
        <f>X262*Y262</f>
        <v>10.252000000000001</v>
      </c>
    </row>
    <row r="263" spans="17:29">
      <c r="R263" t="s">
        <v>683</v>
      </c>
      <c r="V263" s="8" t="s">
        <v>347</v>
      </c>
      <c r="W263" s="9">
        <v>0.5</v>
      </c>
      <c r="X263" s="10">
        <f>W263*8/$T$245</f>
        <v>0.2</v>
      </c>
      <c r="Y263" s="12">
        <v>7.07</v>
      </c>
      <c r="Z263" s="12">
        <f>X263*Y263</f>
        <v>1.4140000000000001</v>
      </c>
    </row>
    <row r="264" spans="17:29">
      <c r="Q264" s="14"/>
      <c r="R264" s="14"/>
      <c r="S264" s="14"/>
      <c r="T264" s="14"/>
      <c r="U264" s="14"/>
      <c r="V264" s="14"/>
      <c r="W264" s="14"/>
      <c r="X264" s="14"/>
      <c r="Y264" s="14"/>
      <c r="Z264" s="36">
        <f>SUM(Z261:Z263)</f>
        <v>14.18168</v>
      </c>
    </row>
    <row r="265" spans="17:29">
      <c r="Z265" s="34"/>
    </row>
    <row r="266" spans="17:29">
      <c r="Q266" s="31" t="s">
        <v>286</v>
      </c>
      <c r="R266" s="31"/>
      <c r="S266" s="31" t="s">
        <v>521</v>
      </c>
      <c r="T266" s="31"/>
    </row>
    <row r="267" spans="17:29">
      <c r="Q267" s="31" t="s">
        <v>287</v>
      </c>
      <c r="R267" s="31" t="s">
        <v>288</v>
      </c>
      <c r="S267" s="32" t="s">
        <v>289</v>
      </c>
      <c r="T267" s="33">
        <v>20</v>
      </c>
      <c r="U267" s="32" t="s">
        <v>290</v>
      </c>
      <c r="V267" s="33">
        <f>T267</f>
        <v>20</v>
      </c>
      <c r="W267" s="31" t="s">
        <v>291</v>
      </c>
      <c r="Y267" s="32" t="s">
        <v>142</v>
      </c>
      <c r="Z267" s="34">
        <f>Z272+Z277+Z280</f>
        <v>64.026960000000003</v>
      </c>
    </row>
    <row r="268" spans="17:29">
      <c r="Q268" s="31" t="s">
        <v>292</v>
      </c>
      <c r="R268" s="31" t="s">
        <v>293</v>
      </c>
      <c r="V268" s="32" t="s">
        <v>127</v>
      </c>
      <c r="W268" s="32" t="s">
        <v>294</v>
      </c>
      <c r="X268" s="32" t="s">
        <v>295</v>
      </c>
      <c r="Y268" s="32" t="s">
        <v>296</v>
      </c>
      <c r="Z268" s="32" t="s">
        <v>297</v>
      </c>
    </row>
    <row r="269" spans="17:29">
      <c r="R269" s="35" t="s">
        <v>298</v>
      </c>
      <c r="AC269" s="12"/>
    </row>
    <row r="270" spans="17:29">
      <c r="R270" t="s">
        <v>299</v>
      </c>
      <c r="V270" s="8" t="s">
        <v>300</v>
      </c>
      <c r="W270" s="9">
        <v>2</v>
      </c>
      <c r="X270" s="10">
        <f>W270*8/$T$267</f>
        <v>0.8</v>
      </c>
      <c r="Y270" s="12">
        <v>28.94</v>
      </c>
      <c r="Z270" s="12">
        <f>X270*Y270</f>
        <v>23.152000000000001</v>
      </c>
      <c r="AC270" s="12"/>
    </row>
    <row r="271" spans="17:29">
      <c r="R271" t="s">
        <v>301</v>
      </c>
      <c r="V271" s="8" t="s">
        <v>300</v>
      </c>
      <c r="W271" s="9">
        <v>2</v>
      </c>
      <c r="X271" s="10">
        <f>W271*8/$T$267</f>
        <v>0.8</v>
      </c>
      <c r="Y271" s="12">
        <v>23.6</v>
      </c>
      <c r="Z271" s="12">
        <f>X271*Y271</f>
        <v>18.880000000000003</v>
      </c>
    </row>
    <row r="272" spans="17:29">
      <c r="V272" s="8"/>
      <c r="W272" s="9"/>
      <c r="X272" s="10"/>
      <c r="Z272" s="34">
        <f>SUM(Z270:Z271)</f>
        <v>42.032000000000004</v>
      </c>
    </row>
    <row r="273" spans="17:26">
      <c r="R273" s="35" t="s">
        <v>662</v>
      </c>
      <c r="V273" s="8"/>
      <c r="W273" s="9"/>
      <c r="X273" s="10"/>
      <c r="Z273" s="12"/>
    </row>
    <row r="274" spans="17:26">
      <c r="R274" t="s">
        <v>690</v>
      </c>
      <c r="V274" s="8" t="s">
        <v>305</v>
      </c>
      <c r="X274" s="10">
        <v>0.16</v>
      </c>
      <c r="Y274" s="12">
        <v>2.64</v>
      </c>
      <c r="Z274" s="12">
        <f>X274*Y274</f>
        <v>0.42240000000000005</v>
      </c>
    </row>
    <row r="275" spans="17:26">
      <c r="R275" t="s">
        <v>310</v>
      </c>
      <c r="V275" s="8" t="s">
        <v>305</v>
      </c>
      <c r="X275" s="10">
        <v>0.16</v>
      </c>
      <c r="Y275" s="12">
        <v>5.51</v>
      </c>
      <c r="Z275" s="12">
        <f>X275*Y275</f>
        <v>0.88159999999999994</v>
      </c>
    </row>
    <row r="276" spans="17:26">
      <c r="R276" t="s">
        <v>677</v>
      </c>
      <c r="V276" s="8" t="s">
        <v>314</v>
      </c>
      <c r="X276" s="10">
        <v>3.35</v>
      </c>
      <c r="Y276" s="12">
        <v>5.8</v>
      </c>
      <c r="Z276" s="12">
        <f>X276*Y276</f>
        <v>19.43</v>
      </c>
    </row>
    <row r="277" spans="17:26">
      <c r="V277" s="8"/>
      <c r="X277" s="10"/>
      <c r="Y277" s="12"/>
      <c r="Z277" s="34">
        <f>SUM(Z274:Z276)</f>
        <v>20.733999999999998</v>
      </c>
    </row>
    <row r="278" spans="17:26">
      <c r="R278" s="35" t="s">
        <v>318</v>
      </c>
    </row>
    <row r="279" spans="17:26">
      <c r="R279" t="s">
        <v>319</v>
      </c>
      <c r="V279" s="8" t="s">
        <v>320</v>
      </c>
      <c r="X279" s="10">
        <v>3</v>
      </c>
      <c r="Y279" s="12">
        <f>Z272</f>
        <v>42.032000000000004</v>
      </c>
      <c r="Z279" s="12">
        <f>X279%*Y279</f>
        <v>1.2609600000000001</v>
      </c>
    </row>
    <row r="280" spans="17:26">
      <c r="Q280" s="14"/>
      <c r="R280" s="14"/>
      <c r="S280" s="14"/>
      <c r="T280" s="14"/>
      <c r="U280" s="14"/>
      <c r="V280" s="14"/>
      <c r="W280" s="14"/>
      <c r="X280" s="14"/>
      <c r="Y280" s="14"/>
      <c r="Z280" s="36">
        <f>SUM(Z279)</f>
        <v>1.2609600000000001</v>
      </c>
    </row>
    <row r="281" spans="17:26">
      <c r="Z281" s="34"/>
    </row>
    <row r="282" spans="17:26">
      <c r="Q282" s="31" t="s">
        <v>286</v>
      </c>
      <c r="R282" s="31"/>
      <c r="S282" s="31" t="s">
        <v>691</v>
      </c>
      <c r="T282" s="31"/>
    </row>
    <row r="283" spans="17:26">
      <c r="Q283" s="31" t="s">
        <v>287</v>
      </c>
      <c r="R283" s="31" t="s">
        <v>684</v>
      </c>
      <c r="S283" s="32" t="s">
        <v>289</v>
      </c>
      <c r="T283" s="33">
        <v>250</v>
      </c>
      <c r="U283" s="32" t="s">
        <v>290</v>
      </c>
      <c r="V283" s="33">
        <f>T283</f>
        <v>250</v>
      </c>
      <c r="W283" s="31" t="s">
        <v>291</v>
      </c>
      <c r="Y283" s="32" t="s">
        <v>305</v>
      </c>
      <c r="Z283" s="34">
        <f>Z289+Z293+Z297</f>
        <v>5.5639628445000007</v>
      </c>
    </row>
    <row r="284" spans="17:26">
      <c r="Q284" s="31" t="s">
        <v>292</v>
      </c>
      <c r="R284" s="31" t="s">
        <v>293</v>
      </c>
      <c r="V284" s="32" t="s">
        <v>127</v>
      </c>
      <c r="W284" s="32" t="s">
        <v>294</v>
      </c>
      <c r="X284" s="32" t="s">
        <v>295</v>
      </c>
      <c r="Y284" s="32" t="s">
        <v>296</v>
      </c>
      <c r="Z284" s="32" t="s">
        <v>297</v>
      </c>
    </row>
    <row r="285" spans="17:26">
      <c r="R285" s="35" t="s">
        <v>298</v>
      </c>
      <c r="W285" s="9"/>
    </row>
    <row r="286" spans="17:26">
      <c r="R286" t="s">
        <v>299</v>
      </c>
      <c r="V286" s="8" t="s">
        <v>300</v>
      </c>
      <c r="W286" s="9">
        <v>1</v>
      </c>
      <c r="X286" s="18">
        <f>W286*8/$T$229</f>
        <v>3.2000000000000001E-2</v>
      </c>
      <c r="Y286" s="12">
        <v>28.94</v>
      </c>
      <c r="Z286" s="12">
        <f>X286*Y286</f>
        <v>0.92608000000000001</v>
      </c>
    </row>
    <row r="287" spans="17:26">
      <c r="R287" t="s">
        <v>685</v>
      </c>
      <c r="V287" s="8" t="s">
        <v>300</v>
      </c>
      <c r="W287" s="9">
        <v>1</v>
      </c>
      <c r="X287" s="18">
        <f>W287*8/$T$229</f>
        <v>3.2000000000000001E-2</v>
      </c>
      <c r="Y287" s="12">
        <v>23.6</v>
      </c>
      <c r="Z287" s="12">
        <f>X287*Y287</f>
        <v>0.75520000000000009</v>
      </c>
    </row>
    <row r="288" spans="17:26">
      <c r="V288" s="8"/>
      <c r="W288" s="9"/>
      <c r="X288" s="18"/>
      <c r="Y288" s="12"/>
      <c r="Z288" s="12"/>
    </row>
    <row r="289" spans="17:26">
      <c r="V289" s="8"/>
      <c r="W289" s="9"/>
      <c r="Z289" s="34">
        <f>SUM(Z286:Z288)</f>
        <v>1.6812800000000001</v>
      </c>
    </row>
    <row r="290" spans="17:26">
      <c r="R290" s="35" t="s">
        <v>303</v>
      </c>
      <c r="V290" s="8"/>
      <c r="W290" s="9"/>
      <c r="X290" s="18"/>
    </row>
    <row r="291" spans="17:26">
      <c r="R291" t="s">
        <v>304</v>
      </c>
      <c r="V291" s="8" t="s">
        <v>305</v>
      </c>
      <c r="W291" s="9"/>
      <c r="X291" s="18">
        <v>0.03</v>
      </c>
      <c r="Y291" s="12">
        <v>2.64</v>
      </c>
      <c r="Z291" s="12">
        <f>X291*Y291</f>
        <v>7.9200000000000007E-2</v>
      </c>
    </row>
    <row r="292" spans="17:26">
      <c r="R292" t="s">
        <v>686</v>
      </c>
      <c r="V292" s="8" t="s">
        <v>305</v>
      </c>
      <c r="W292" s="9"/>
      <c r="X292" s="18">
        <v>1.05</v>
      </c>
      <c r="Y292" s="12">
        <f>1012.71*3.379/1000</f>
        <v>3.4219470900000002</v>
      </c>
      <c r="Z292" s="12">
        <f>X292*Y292</f>
        <v>3.5930444445000003</v>
      </c>
    </row>
    <row r="293" spans="17:26">
      <c r="V293" s="8"/>
      <c r="W293" s="9"/>
      <c r="Z293" s="34">
        <f>SUM(Z291:Z292)</f>
        <v>3.6722444445000004</v>
      </c>
    </row>
    <row r="294" spans="17:26">
      <c r="R294" s="35" t="s">
        <v>327</v>
      </c>
      <c r="V294" s="8"/>
      <c r="W294" s="9"/>
    </row>
    <row r="295" spans="17:26">
      <c r="R295" t="s">
        <v>319</v>
      </c>
      <c r="V295" s="8" t="s">
        <v>320</v>
      </c>
      <c r="X295" s="10">
        <v>3</v>
      </c>
      <c r="Y295" s="12">
        <f>Z289</f>
        <v>1.6812800000000001</v>
      </c>
      <c r="Z295" s="12">
        <f>X295%*Y295</f>
        <v>5.0438400000000001E-2</v>
      </c>
    </row>
    <row r="296" spans="17:26">
      <c r="R296" t="s">
        <v>687</v>
      </c>
      <c r="V296" s="8" t="s">
        <v>300</v>
      </c>
      <c r="W296" s="9">
        <v>1</v>
      </c>
      <c r="X296" s="10">
        <f>W296*8/$T$283</f>
        <v>3.2000000000000001E-2</v>
      </c>
      <c r="Y296" s="50">
        <v>5</v>
      </c>
      <c r="Z296" s="12">
        <f>X296*Y296</f>
        <v>0.16</v>
      </c>
    </row>
    <row r="297" spans="17:26">
      <c r="Q297" s="14"/>
      <c r="R297" s="14"/>
      <c r="S297" s="14"/>
      <c r="T297" s="14"/>
      <c r="U297" s="14"/>
      <c r="V297" s="14"/>
      <c r="W297" s="14"/>
      <c r="X297" s="14"/>
      <c r="Y297" s="14"/>
      <c r="Z297" s="36">
        <f>SUM(Z295:Z296)</f>
        <v>0.2104384</v>
      </c>
    </row>
    <row r="300" spans="17:26">
      <c r="Q300" s="31" t="s">
        <v>286</v>
      </c>
      <c r="R300" s="31"/>
      <c r="S300" s="31" t="s">
        <v>692</v>
      </c>
      <c r="T300" s="31"/>
    </row>
    <row r="301" spans="17:26">
      <c r="Q301" s="31" t="s">
        <v>287</v>
      </c>
      <c r="R301" s="31" t="s">
        <v>425</v>
      </c>
      <c r="S301" s="32" t="s">
        <v>289</v>
      </c>
      <c r="T301" s="33">
        <v>15</v>
      </c>
      <c r="U301" s="32" t="s">
        <v>290</v>
      </c>
      <c r="V301" s="33">
        <f>T301</f>
        <v>15</v>
      </c>
      <c r="W301" s="31" t="s">
        <v>291</v>
      </c>
      <c r="Y301" s="32" t="s">
        <v>212</v>
      </c>
      <c r="Z301" s="34">
        <f>Z307+Z314+Z319</f>
        <v>424.92179999999996</v>
      </c>
    </row>
    <row r="302" spans="17:26">
      <c r="Q302" s="31" t="s">
        <v>292</v>
      </c>
      <c r="R302" s="31" t="s">
        <v>293</v>
      </c>
      <c r="V302" s="32" t="s">
        <v>127</v>
      </c>
      <c r="W302" s="32" t="s">
        <v>294</v>
      </c>
      <c r="X302" s="32" t="s">
        <v>295</v>
      </c>
      <c r="Y302" s="32" t="s">
        <v>296</v>
      </c>
      <c r="Z302" s="32" t="s">
        <v>297</v>
      </c>
    </row>
    <row r="303" spans="17:26">
      <c r="R303" s="35" t="s">
        <v>298</v>
      </c>
    </row>
    <row r="304" spans="17:26">
      <c r="R304" t="s">
        <v>299</v>
      </c>
      <c r="V304" s="8" t="s">
        <v>300</v>
      </c>
      <c r="W304" s="9">
        <v>1</v>
      </c>
      <c r="X304" s="10">
        <f>W304*8/$T$301</f>
        <v>0.53333333333333333</v>
      </c>
      <c r="Y304" s="12">
        <v>28.94</v>
      </c>
      <c r="Z304" s="12">
        <f>X304*Y304</f>
        <v>15.434666666666667</v>
      </c>
    </row>
    <row r="305" spans="17:26">
      <c r="R305" t="s">
        <v>301</v>
      </c>
      <c r="V305" s="8" t="s">
        <v>300</v>
      </c>
      <c r="W305" s="9">
        <v>1</v>
      </c>
      <c r="X305" s="10">
        <f>W305*8/$T$301</f>
        <v>0.53333333333333333</v>
      </c>
      <c r="Y305" s="12">
        <v>23.6</v>
      </c>
      <c r="Z305" s="12">
        <f>X305*Y305</f>
        <v>12.586666666666668</v>
      </c>
    </row>
    <row r="306" spans="17:26">
      <c r="R306" t="s">
        <v>302</v>
      </c>
      <c r="V306" s="8" t="s">
        <v>300</v>
      </c>
      <c r="W306" s="9">
        <v>7</v>
      </c>
      <c r="X306" s="10">
        <f>W306*8/$T$301</f>
        <v>3.7333333333333334</v>
      </c>
      <c r="Y306" s="12">
        <v>21.36</v>
      </c>
      <c r="Z306" s="12">
        <f>X306*Y306</f>
        <v>79.744</v>
      </c>
    </row>
    <row r="307" spans="17:26">
      <c r="V307" s="8"/>
      <c r="W307" s="9"/>
      <c r="X307" s="10"/>
      <c r="Z307" s="34">
        <f>SUM(Z304:Z306)</f>
        <v>107.76533333333333</v>
      </c>
    </row>
    <row r="308" spans="17:26">
      <c r="R308" s="35" t="s">
        <v>662</v>
      </c>
      <c r="V308" s="8"/>
      <c r="W308" s="9"/>
      <c r="X308" s="10"/>
      <c r="Z308" s="12"/>
    </row>
    <row r="309" spans="17:26">
      <c r="R309" t="s">
        <v>680</v>
      </c>
      <c r="V309" s="8" t="s">
        <v>212</v>
      </c>
      <c r="X309" s="10">
        <v>0.53</v>
      </c>
      <c r="Y309" s="12">
        <v>55.08</v>
      </c>
      <c r="Z309" s="12">
        <f>X309*Y309</f>
        <v>29.192399999999999</v>
      </c>
    </row>
    <row r="310" spans="17:26">
      <c r="R310" t="s">
        <v>681</v>
      </c>
      <c r="V310" s="8" t="s">
        <v>212</v>
      </c>
      <c r="X310" s="10">
        <v>0.52</v>
      </c>
      <c r="Y310" s="12">
        <v>47</v>
      </c>
      <c r="Z310" s="12">
        <f>X310*Y310</f>
        <v>24.44</v>
      </c>
    </row>
    <row r="311" spans="17:26">
      <c r="R311" t="s">
        <v>315</v>
      </c>
      <c r="V311" s="8" t="s">
        <v>316</v>
      </c>
      <c r="X311" s="10">
        <v>9.73</v>
      </c>
      <c r="Y311" s="12">
        <v>24.52</v>
      </c>
      <c r="Z311" s="12">
        <f>X311*Y311</f>
        <v>238.5796</v>
      </c>
    </row>
    <row r="312" spans="17:26">
      <c r="R312" t="s">
        <v>664</v>
      </c>
      <c r="V312" s="8" t="s">
        <v>212</v>
      </c>
      <c r="X312" s="10">
        <v>0.186</v>
      </c>
      <c r="Y312">
        <v>6.14</v>
      </c>
      <c r="Z312" s="12">
        <f>X312*Y312</f>
        <v>1.1420399999999999</v>
      </c>
    </row>
    <row r="313" spans="17:26">
      <c r="R313" t="s">
        <v>673</v>
      </c>
      <c r="V313" s="8" t="s">
        <v>447</v>
      </c>
      <c r="X313" s="10">
        <v>0.36</v>
      </c>
      <c r="Y313">
        <v>13.93</v>
      </c>
      <c r="Z313" s="12">
        <f>X313*Y313</f>
        <v>5.0148000000000001</v>
      </c>
    </row>
    <row r="314" spans="17:26">
      <c r="V314" s="8"/>
      <c r="X314" s="10"/>
      <c r="Y314" s="12"/>
      <c r="Z314" s="34">
        <f>SUM(Z309:Z313)</f>
        <v>298.36883999999998</v>
      </c>
    </row>
    <row r="315" spans="17:26">
      <c r="R315" s="35" t="s">
        <v>318</v>
      </c>
    </row>
    <row r="316" spans="17:26">
      <c r="R316" t="s">
        <v>319</v>
      </c>
      <c r="V316" s="8" t="s">
        <v>320</v>
      </c>
      <c r="X316" s="10">
        <v>3</v>
      </c>
      <c r="Y316" s="12">
        <f>Z307</f>
        <v>107.76533333333333</v>
      </c>
      <c r="Z316" s="12">
        <f>X316%*Y316</f>
        <v>3.2329599999999998</v>
      </c>
    </row>
    <row r="317" spans="17:26">
      <c r="R317" t="s">
        <v>675</v>
      </c>
      <c r="V317" s="8" t="s">
        <v>347</v>
      </c>
      <c r="W317" s="9">
        <v>1</v>
      </c>
      <c r="X317" s="10">
        <f>W317*8/$T$301</f>
        <v>0.53333333333333333</v>
      </c>
      <c r="Y317" s="12">
        <v>25.63</v>
      </c>
      <c r="Z317" s="12">
        <f>X317*Y317</f>
        <v>13.669333333333332</v>
      </c>
    </row>
    <row r="318" spans="17:26">
      <c r="R318" t="s">
        <v>683</v>
      </c>
      <c r="V318" s="8" t="s">
        <v>347</v>
      </c>
      <c r="W318" s="9">
        <v>0.5</v>
      </c>
      <c r="X318" s="10">
        <f>W318*8/$T$301</f>
        <v>0.26666666666666666</v>
      </c>
      <c r="Y318" s="12">
        <v>7.07</v>
      </c>
      <c r="Z318" s="12">
        <f>X318*Y318</f>
        <v>1.8853333333333333</v>
      </c>
    </row>
    <row r="319" spans="17:26">
      <c r="Q319" s="14"/>
      <c r="R319" s="14"/>
      <c r="S319" s="14"/>
      <c r="T319" s="14"/>
      <c r="U319" s="14"/>
      <c r="V319" s="14"/>
      <c r="W319" s="14"/>
      <c r="X319" s="14"/>
      <c r="Y319" s="14"/>
      <c r="Z319" s="36">
        <f>SUM(Z316:Z318)</f>
        <v>18.787626666666664</v>
      </c>
    </row>
    <row r="321" spans="17:26">
      <c r="Q321" s="31" t="s">
        <v>286</v>
      </c>
      <c r="R321" s="31"/>
      <c r="S321" s="31" t="s">
        <v>693</v>
      </c>
      <c r="T321" s="31"/>
    </row>
    <row r="322" spans="17:26">
      <c r="Q322" s="31" t="s">
        <v>287</v>
      </c>
      <c r="R322" s="31" t="s">
        <v>288</v>
      </c>
      <c r="S322" s="32" t="s">
        <v>289</v>
      </c>
      <c r="T322" s="33">
        <v>20</v>
      </c>
      <c r="U322" s="32" t="s">
        <v>290</v>
      </c>
      <c r="V322" s="33">
        <f>T322</f>
        <v>20</v>
      </c>
      <c r="W322" s="31" t="s">
        <v>291</v>
      </c>
      <c r="Y322" s="32" t="s">
        <v>142</v>
      </c>
      <c r="Z322" s="34">
        <f>Z327+Z332+Z335</f>
        <v>42.644480000000001</v>
      </c>
    </row>
    <row r="323" spans="17:26">
      <c r="Q323" s="31" t="s">
        <v>292</v>
      </c>
      <c r="R323" s="31" t="s">
        <v>293</v>
      </c>
      <c r="V323" s="32" t="s">
        <v>127</v>
      </c>
      <c r="W323" s="32" t="s">
        <v>294</v>
      </c>
      <c r="X323" s="32" t="s">
        <v>295</v>
      </c>
      <c r="Y323" s="32" t="s">
        <v>296</v>
      </c>
      <c r="Z323" s="32" t="s">
        <v>297</v>
      </c>
    </row>
    <row r="324" spans="17:26">
      <c r="R324" s="35" t="s">
        <v>298</v>
      </c>
    </row>
    <row r="325" spans="17:26">
      <c r="R325" t="s">
        <v>299</v>
      </c>
      <c r="V325" s="8" t="s">
        <v>300</v>
      </c>
      <c r="W325" s="9">
        <v>1</v>
      </c>
      <c r="X325" s="10">
        <f>W325*8/$T$322</f>
        <v>0.4</v>
      </c>
      <c r="Y325" s="12">
        <v>28.94</v>
      </c>
      <c r="Z325" s="12">
        <f>X325*Y325</f>
        <v>11.576000000000001</v>
      </c>
    </row>
    <row r="326" spans="17:26">
      <c r="R326" t="s">
        <v>301</v>
      </c>
      <c r="V326" s="8" t="s">
        <v>300</v>
      </c>
      <c r="W326" s="9">
        <v>1</v>
      </c>
      <c r="X326" s="10">
        <f>W326*8/$T$322</f>
        <v>0.4</v>
      </c>
      <c r="Y326" s="12">
        <v>23.6</v>
      </c>
      <c r="Z326" s="12">
        <f>X326*Y326</f>
        <v>9.4400000000000013</v>
      </c>
    </row>
    <row r="327" spans="17:26">
      <c r="V327" s="8"/>
      <c r="W327" s="9"/>
      <c r="X327" s="10"/>
      <c r="Z327" s="34">
        <f>SUM(Z325:Z326)</f>
        <v>21.016000000000002</v>
      </c>
    </row>
    <row r="328" spans="17:26">
      <c r="R328" s="35" t="s">
        <v>662</v>
      </c>
      <c r="V328" s="8"/>
      <c r="W328" s="9"/>
      <c r="X328" s="10"/>
      <c r="Z328" s="12"/>
    </row>
    <row r="329" spans="17:26">
      <c r="R329" t="s">
        <v>690</v>
      </c>
      <c r="V329" s="8" t="s">
        <v>305</v>
      </c>
      <c r="X329" s="10">
        <v>0.26</v>
      </c>
      <c r="Y329" s="12">
        <v>2.64</v>
      </c>
      <c r="Z329" s="12">
        <f>X329*Y329</f>
        <v>0.68640000000000001</v>
      </c>
    </row>
    <row r="330" spans="17:26">
      <c r="R330" t="s">
        <v>310</v>
      </c>
      <c r="V330" s="8" t="s">
        <v>305</v>
      </c>
      <c r="X330" s="10">
        <v>0.16</v>
      </c>
      <c r="Y330" s="12">
        <v>5.51</v>
      </c>
      <c r="Z330" s="12">
        <f>X330*Y330</f>
        <v>0.88159999999999994</v>
      </c>
    </row>
    <row r="331" spans="17:26">
      <c r="R331" t="s">
        <v>677</v>
      </c>
      <c r="V331" s="8" t="s">
        <v>314</v>
      </c>
      <c r="X331" s="10">
        <v>3.35</v>
      </c>
      <c r="Y331" s="12">
        <v>5.8</v>
      </c>
      <c r="Z331" s="12">
        <f>X331*Y331</f>
        <v>19.43</v>
      </c>
    </row>
    <row r="332" spans="17:26">
      <c r="V332" s="8"/>
      <c r="X332" s="10"/>
      <c r="Y332" s="12"/>
      <c r="Z332" s="34">
        <f>SUM(Z329:Z331)</f>
        <v>20.998000000000001</v>
      </c>
    </row>
    <row r="333" spans="17:26">
      <c r="R333" s="35" t="s">
        <v>318</v>
      </c>
    </row>
    <row r="334" spans="17:26">
      <c r="R334" t="s">
        <v>319</v>
      </c>
      <c r="V334" s="8" t="s">
        <v>320</v>
      </c>
      <c r="X334" s="10">
        <v>3</v>
      </c>
      <c r="Y334" s="12">
        <f>Z327</f>
        <v>21.016000000000002</v>
      </c>
      <c r="Z334" s="12">
        <f>X334%*Y334</f>
        <v>0.63048000000000004</v>
      </c>
    </row>
    <row r="335" spans="17:26">
      <c r="Q335" s="14"/>
      <c r="R335" s="14"/>
      <c r="S335" s="14"/>
      <c r="T335" s="14"/>
      <c r="U335" s="14"/>
      <c r="V335" s="14"/>
      <c r="W335" s="14"/>
      <c r="X335" s="14"/>
      <c r="Y335" s="14"/>
      <c r="Z335" s="36">
        <f>SUM(Z334)</f>
        <v>0.63048000000000004</v>
      </c>
    </row>
    <row r="337" spans="17:26">
      <c r="Q337" s="31" t="s">
        <v>286</v>
      </c>
      <c r="R337" s="31"/>
      <c r="S337" s="31" t="s">
        <v>694</v>
      </c>
      <c r="T337" s="31"/>
    </row>
    <row r="338" spans="17:26">
      <c r="Q338" s="31" t="s">
        <v>287</v>
      </c>
      <c r="R338" s="31" t="s">
        <v>684</v>
      </c>
      <c r="S338" s="32" t="s">
        <v>289</v>
      </c>
      <c r="T338" s="33">
        <v>250</v>
      </c>
      <c r="U338" s="32" t="s">
        <v>290</v>
      </c>
      <c r="V338" s="33">
        <f>T338</f>
        <v>250</v>
      </c>
      <c r="W338" s="31" t="s">
        <v>291</v>
      </c>
      <c r="Y338" s="32" t="s">
        <v>305</v>
      </c>
      <c r="Z338" s="34">
        <f>Z343+Z347+Z351</f>
        <v>5.5639628445000007</v>
      </c>
    </row>
    <row r="339" spans="17:26">
      <c r="Q339" s="31" t="s">
        <v>292</v>
      </c>
      <c r="R339" s="31" t="s">
        <v>293</v>
      </c>
      <c r="V339" s="32" t="s">
        <v>127</v>
      </c>
      <c r="W339" s="32" t="s">
        <v>294</v>
      </c>
      <c r="X339" s="32" t="s">
        <v>295</v>
      </c>
      <c r="Y339" s="32" t="s">
        <v>296</v>
      </c>
      <c r="Z339" s="32" t="s">
        <v>297</v>
      </c>
    </row>
    <row r="340" spans="17:26">
      <c r="R340" s="35" t="s">
        <v>298</v>
      </c>
      <c r="W340" s="9"/>
    </row>
    <row r="341" spans="17:26">
      <c r="R341" t="s">
        <v>299</v>
      </c>
      <c r="V341" s="8" t="s">
        <v>300</v>
      </c>
      <c r="W341" s="9">
        <v>1</v>
      </c>
      <c r="X341" s="10">
        <f>W341*8/$T$338</f>
        <v>3.2000000000000001E-2</v>
      </c>
      <c r="Y341" s="12">
        <v>28.94</v>
      </c>
      <c r="Z341" s="12">
        <f>X341*Y341</f>
        <v>0.92608000000000001</v>
      </c>
    </row>
    <row r="342" spans="17:26">
      <c r="R342" t="s">
        <v>685</v>
      </c>
      <c r="V342" s="8" t="s">
        <v>300</v>
      </c>
      <c r="W342" s="9">
        <v>1</v>
      </c>
      <c r="X342" s="10">
        <f>W342*8/$T$338</f>
        <v>3.2000000000000001E-2</v>
      </c>
      <c r="Y342" s="12">
        <v>23.6</v>
      </c>
      <c r="Z342" s="12">
        <f>X342*Y342</f>
        <v>0.75520000000000009</v>
      </c>
    </row>
    <row r="343" spans="17:26">
      <c r="V343" s="8"/>
      <c r="W343" s="9"/>
      <c r="Z343" s="34">
        <f>SUM(Z341:Z342)</f>
        <v>1.6812800000000001</v>
      </c>
    </row>
    <row r="344" spans="17:26">
      <c r="R344" s="35" t="s">
        <v>303</v>
      </c>
      <c r="V344" s="8"/>
      <c r="W344" s="9"/>
      <c r="X344" s="18"/>
    </row>
    <row r="345" spans="17:26">
      <c r="R345" t="s">
        <v>304</v>
      </c>
      <c r="V345" s="8" t="s">
        <v>305</v>
      </c>
      <c r="W345" s="9"/>
      <c r="X345" s="18">
        <v>0.03</v>
      </c>
      <c r="Y345" s="12">
        <v>2.64</v>
      </c>
      <c r="Z345" s="12">
        <f>X345*Y345</f>
        <v>7.9200000000000007E-2</v>
      </c>
    </row>
    <row r="346" spans="17:26">
      <c r="R346" t="s">
        <v>686</v>
      </c>
      <c r="V346" s="8" t="s">
        <v>305</v>
      </c>
      <c r="W346" s="9"/>
      <c r="X346" s="18">
        <v>1.05</v>
      </c>
      <c r="Y346" s="12">
        <f>1012.71*3.379/1000</f>
        <v>3.4219470900000002</v>
      </c>
      <c r="Z346" s="12">
        <f>X346*Y346</f>
        <v>3.5930444445000003</v>
      </c>
    </row>
    <row r="347" spans="17:26">
      <c r="V347" s="8"/>
      <c r="W347" s="9"/>
      <c r="Z347" s="34">
        <f>SUM(Z345:Z346)</f>
        <v>3.6722444445000004</v>
      </c>
    </row>
    <row r="348" spans="17:26">
      <c r="R348" s="35" t="s">
        <v>327</v>
      </c>
      <c r="V348" s="8"/>
      <c r="W348" s="9"/>
    </row>
    <row r="349" spans="17:26">
      <c r="R349" t="s">
        <v>319</v>
      </c>
      <c r="V349" s="8" t="s">
        <v>320</v>
      </c>
      <c r="X349" s="10">
        <v>3</v>
      </c>
      <c r="Y349" s="12">
        <f>Z343</f>
        <v>1.6812800000000001</v>
      </c>
      <c r="Z349" s="12">
        <f>X349%*Y349</f>
        <v>5.0438400000000001E-2</v>
      </c>
    </row>
    <row r="350" spans="17:26">
      <c r="R350" t="s">
        <v>687</v>
      </c>
      <c r="V350" s="8" t="s">
        <v>300</v>
      </c>
      <c r="W350" s="9">
        <v>1</v>
      </c>
      <c r="X350" s="10">
        <f>W350*8/$T$338</f>
        <v>3.2000000000000001E-2</v>
      </c>
      <c r="Y350" s="50">
        <v>5</v>
      </c>
      <c r="Z350" s="12">
        <f>X350*Y350</f>
        <v>0.16</v>
      </c>
    </row>
    <row r="351" spans="17:26">
      <c r="Q351" s="14"/>
      <c r="R351" s="14"/>
      <c r="S351" s="14"/>
      <c r="T351" s="14"/>
      <c r="U351" s="14"/>
      <c r="V351" s="14"/>
      <c r="W351" s="14"/>
      <c r="X351" s="14"/>
      <c r="Y351" s="14"/>
      <c r="Z351" s="36">
        <f>SUM(Z349:Z350)</f>
        <v>0.2104384</v>
      </c>
    </row>
    <row r="352" spans="17:26">
      <c r="Z352" s="34"/>
    </row>
    <row r="354" spans="17:26">
      <c r="Q354" s="31"/>
      <c r="R354" s="31"/>
      <c r="S354" s="31"/>
      <c r="T354" s="31"/>
    </row>
    <row r="355" spans="17:26">
      <c r="Q355" s="31"/>
      <c r="R355" s="31"/>
      <c r="S355" s="32"/>
      <c r="T355" s="33"/>
      <c r="U355" s="32"/>
      <c r="V355" s="33"/>
      <c r="W355" s="31"/>
      <c r="Y355" s="32"/>
      <c r="Z355" s="3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3139-EB72-4101-A763-4FF5D04B8A1A}">
  <sheetPr>
    <tabColor rgb="FFFFC000"/>
  </sheetPr>
  <dimension ref="A2:AL355"/>
  <sheetViews>
    <sheetView workbookViewId="0">
      <selection activeCell="N2" sqref="N2"/>
    </sheetView>
  </sheetViews>
  <sheetFormatPr defaultRowHeight="15"/>
  <cols>
    <col min="12" max="12" width="9.28515625" bestFit="1" customWidth="1"/>
    <col min="20" max="20" width="9.28515625" bestFit="1" customWidth="1"/>
  </cols>
  <sheetData>
    <row r="2" spans="1:26">
      <c r="M2" s="25" t="s">
        <v>1462</v>
      </c>
      <c r="N2" s="232">
        <f>'Datos iniciales '!B8</f>
        <v>100</v>
      </c>
    </row>
    <row r="3" spans="1:26"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M3" s="25"/>
      <c r="N3" s="25"/>
    </row>
    <row r="4" spans="1:26">
      <c r="G4" s="23"/>
      <c r="H4" s="21"/>
      <c r="I4" s="12"/>
      <c r="K4">
        <f>SUM(J4:J37)</f>
        <v>112639.52413475305</v>
      </c>
      <c r="M4" s="25" t="s">
        <v>1452</v>
      </c>
      <c r="N4" s="25">
        <f>K4/N2</f>
        <v>1126.3952413475306</v>
      </c>
    </row>
    <row r="6" spans="1:26">
      <c r="A6" s="28"/>
      <c r="B6" s="2"/>
      <c r="G6" s="2"/>
      <c r="Q6" s="2" t="s">
        <v>286</v>
      </c>
      <c r="R6" s="2"/>
      <c r="S6" s="2" t="s">
        <v>1455</v>
      </c>
      <c r="T6" s="2"/>
    </row>
    <row r="7" spans="1:26">
      <c r="F7" s="12"/>
      <c r="I7" s="12"/>
      <c r="K7" s="12"/>
      <c r="Q7" s="2" t="s">
        <v>287</v>
      </c>
      <c r="R7" s="2" t="s">
        <v>288</v>
      </c>
      <c r="S7" s="4" t="s">
        <v>289</v>
      </c>
      <c r="T7" s="5">
        <v>500</v>
      </c>
      <c r="U7" s="4" t="s">
        <v>290</v>
      </c>
      <c r="V7" s="5">
        <f>T7</f>
        <v>500</v>
      </c>
      <c r="W7" s="2" t="s">
        <v>291</v>
      </c>
      <c r="Y7" s="4" t="s">
        <v>142</v>
      </c>
      <c r="Z7" s="6">
        <f>Z13+Z18+Z23</f>
        <v>2.8992706400000006</v>
      </c>
    </row>
    <row r="8" spans="1:26">
      <c r="A8" s="28" t="s">
        <v>465</v>
      </c>
      <c r="B8" s="2"/>
      <c r="F8" s="12"/>
      <c r="J8" s="12"/>
      <c r="Q8" s="2" t="s">
        <v>292</v>
      </c>
      <c r="R8" s="2" t="s">
        <v>293</v>
      </c>
      <c r="V8" s="4" t="s">
        <v>127</v>
      </c>
      <c r="W8" s="4" t="s">
        <v>294</v>
      </c>
      <c r="X8" s="4" t="s">
        <v>295</v>
      </c>
      <c r="Y8" s="4" t="s">
        <v>296</v>
      </c>
      <c r="Z8" s="4" t="s">
        <v>297</v>
      </c>
    </row>
    <row r="9" spans="1:26">
      <c r="A9" s="51" t="s">
        <v>467</v>
      </c>
      <c r="E9">
        <v>1</v>
      </c>
      <c r="F9" s="12">
        <v>4.3697592997811823</v>
      </c>
      <c r="G9" t="s">
        <v>212</v>
      </c>
      <c r="H9">
        <f t="shared" ref="H9:H21" si="0">E9*F9*$N$2</f>
        <v>436.97592997811824</v>
      </c>
      <c r="I9" s="12">
        <f>Z26</f>
        <v>8.4582044799999991</v>
      </c>
      <c r="J9" s="12">
        <f t="shared" ref="J9:J17" si="1">H9*I9</f>
        <v>3696.0317685930859</v>
      </c>
      <c r="M9" s="12"/>
      <c r="R9" s="7" t="s">
        <v>298</v>
      </c>
    </row>
    <row r="10" spans="1:26">
      <c r="A10" s="51" t="s">
        <v>469</v>
      </c>
      <c r="E10">
        <v>1</v>
      </c>
      <c r="F10" s="12">
        <v>5.8818380743982497E-2</v>
      </c>
      <c r="G10" t="s">
        <v>212</v>
      </c>
      <c r="H10">
        <f t="shared" si="0"/>
        <v>5.8818380743982495</v>
      </c>
      <c r="I10" s="12">
        <f>Z42</f>
        <v>49.404980000000002</v>
      </c>
      <c r="J10" s="12">
        <f t="shared" si="1"/>
        <v>290.59209242888403</v>
      </c>
      <c r="R10" t="s">
        <v>1457</v>
      </c>
      <c r="V10" s="8" t="s">
        <v>300</v>
      </c>
      <c r="W10" s="9">
        <v>1</v>
      </c>
      <c r="X10" s="10">
        <f>W10*8/$V$7</f>
        <v>1.6E-2</v>
      </c>
      <c r="Y10">
        <v>28.94</v>
      </c>
      <c r="Z10" s="12">
        <f>X10*Y10</f>
        <v>0.46304000000000001</v>
      </c>
    </row>
    <row r="11" spans="1:26">
      <c r="A11" s="51" t="s">
        <v>471</v>
      </c>
      <c r="E11">
        <v>1</v>
      </c>
      <c r="F11" s="12">
        <v>0.26954048140043763</v>
      </c>
      <c r="G11" t="s">
        <v>212</v>
      </c>
      <c r="H11">
        <f t="shared" si="0"/>
        <v>26.954048140043763</v>
      </c>
      <c r="I11" s="12">
        <f>Z53</f>
        <v>66.234217333333333</v>
      </c>
      <c r="J11" s="12">
        <f t="shared" si="1"/>
        <v>1785.2802825207878</v>
      </c>
      <c r="R11" t="s">
        <v>302</v>
      </c>
      <c r="V11" s="8" t="s">
        <v>300</v>
      </c>
      <c r="W11" s="9">
        <v>3</v>
      </c>
      <c r="X11" s="10">
        <f>W11*8/$V$7</f>
        <v>4.8000000000000001E-2</v>
      </c>
      <c r="Y11">
        <v>20.51</v>
      </c>
      <c r="Z11" s="12">
        <f>X11*Y11</f>
        <v>0.98448000000000013</v>
      </c>
    </row>
    <row r="12" spans="1:26">
      <c r="A12" s="51" t="s">
        <v>473</v>
      </c>
      <c r="E12">
        <v>1</v>
      </c>
      <c r="F12" s="12">
        <v>2.5797301239970829</v>
      </c>
      <c r="G12" t="s">
        <v>212</v>
      </c>
      <c r="H12">
        <f t="shared" si="0"/>
        <v>257.9730123997083</v>
      </c>
      <c r="I12" s="12">
        <f>Z70</f>
        <v>19.299630000000001</v>
      </c>
      <c r="J12" s="12">
        <f t="shared" si="1"/>
        <v>4978.7836892997821</v>
      </c>
      <c r="K12" s="23"/>
      <c r="R12" t="s">
        <v>659</v>
      </c>
      <c r="V12" s="8" t="s">
        <v>300</v>
      </c>
      <c r="W12" s="9">
        <v>0.1</v>
      </c>
      <c r="X12" s="10">
        <f>W12*8/$V$7</f>
        <v>1.6000000000000001E-3</v>
      </c>
      <c r="Y12">
        <v>34.729999999999997</v>
      </c>
      <c r="Z12" s="12">
        <f>X12*Y12</f>
        <v>5.5567999999999999E-2</v>
      </c>
    </row>
    <row r="13" spans="1:26">
      <c r="A13" s="51" t="s">
        <v>1463</v>
      </c>
      <c r="E13">
        <v>1</v>
      </c>
      <c r="F13" s="12">
        <v>2.0536834427425243</v>
      </c>
      <c r="G13" t="s">
        <v>142</v>
      </c>
      <c r="H13">
        <f t="shared" si="0"/>
        <v>205.36834427425242</v>
      </c>
      <c r="I13" s="12">
        <f>Z87</f>
        <v>7.9303440000000007</v>
      </c>
      <c r="J13" s="12">
        <f t="shared" si="1"/>
        <v>1628.6416168052522</v>
      </c>
      <c r="Z13" s="6">
        <f>SUM(Z10:Z12)</f>
        <v>1.5030880000000002</v>
      </c>
    </row>
    <row r="14" spans="1:26">
      <c r="A14" s="51" t="s">
        <v>477</v>
      </c>
      <c r="E14">
        <v>1</v>
      </c>
      <c r="F14" s="12">
        <v>2.3110594456601019</v>
      </c>
      <c r="G14" t="s">
        <v>142</v>
      </c>
      <c r="H14">
        <f t="shared" si="0"/>
        <v>231.10594456601018</v>
      </c>
      <c r="I14" s="12">
        <f>Z102</f>
        <v>12.11253</v>
      </c>
      <c r="J14" s="12">
        <f t="shared" si="1"/>
        <v>2799.2776867341354</v>
      </c>
      <c r="K14" s="24"/>
      <c r="R14" s="7" t="s">
        <v>662</v>
      </c>
    </row>
    <row r="15" spans="1:26">
      <c r="A15" s="51" t="s">
        <v>479</v>
      </c>
      <c r="E15">
        <v>1</v>
      </c>
      <c r="F15" s="12">
        <v>2.3110594456601019</v>
      </c>
      <c r="G15" t="s">
        <v>212</v>
      </c>
      <c r="H15">
        <f t="shared" si="0"/>
        <v>231.10594456601018</v>
      </c>
      <c r="I15" s="12">
        <f>Z113</f>
        <v>22.910007466666666</v>
      </c>
      <c r="J15" s="12">
        <f t="shared" si="1"/>
        <v>5294.6389155983461</v>
      </c>
      <c r="R15" t="s">
        <v>310</v>
      </c>
      <c r="V15" s="8" t="s">
        <v>305</v>
      </c>
      <c r="X15" s="10">
        <v>5.0000000000000001E-3</v>
      </c>
      <c r="Y15">
        <v>5.51</v>
      </c>
      <c r="Z15" s="12">
        <f>X15*Y15</f>
        <v>2.7549999999999998E-2</v>
      </c>
    </row>
    <row r="16" spans="1:26">
      <c r="A16" s="28" t="s">
        <v>484</v>
      </c>
      <c r="F16" s="12"/>
      <c r="R16" t="s">
        <v>1458</v>
      </c>
      <c r="S16" s="68"/>
      <c r="T16" s="68"/>
      <c r="U16" s="68"/>
      <c r="V16" s="8" t="s">
        <v>316</v>
      </c>
      <c r="W16" s="68"/>
      <c r="X16" s="10">
        <v>2.5000000000000001E-2</v>
      </c>
      <c r="Y16" s="12">
        <v>38.9</v>
      </c>
      <c r="Z16" s="12">
        <f>X16*Y16</f>
        <v>0.97250000000000003</v>
      </c>
    </row>
    <row r="17" spans="1:38">
      <c r="A17" t="s">
        <v>492</v>
      </c>
      <c r="E17">
        <v>1</v>
      </c>
      <c r="F17" s="12">
        <v>1</v>
      </c>
      <c r="G17" t="s">
        <v>212</v>
      </c>
      <c r="H17">
        <f t="shared" si="0"/>
        <v>100</v>
      </c>
      <c r="I17" s="12">
        <f>Z126</f>
        <v>238.34357440000002</v>
      </c>
      <c r="J17" s="12">
        <f t="shared" si="1"/>
        <v>23834.357440000003</v>
      </c>
      <c r="R17" t="s">
        <v>317</v>
      </c>
      <c r="V17" s="8" t="s">
        <v>314</v>
      </c>
      <c r="X17" s="10">
        <v>0.02</v>
      </c>
      <c r="Y17" s="12">
        <v>5.8</v>
      </c>
      <c r="Z17" s="12">
        <f>X17*Y17</f>
        <v>0.11599999999999999</v>
      </c>
    </row>
    <row r="18" spans="1:38">
      <c r="A18" s="1" t="s">
        <v>494</v>
      </c>
      <c r="F18" s="12"/>
      <c r="Z18" s="6">
        <f>SUM(Z15:Z17)</f>
        <v>1.11605</v>
      </c>
    </row>
    <row r="19" spans="1:38">
      <c r="A19" s="51" t="s">
        <v>496</v>
      </c>
      <c r="B19" s="51"/>
      <c r="C19" s="51"/>
      <c r="D19" s="51"/>
      <c r="E19" s="51">
        <v>1</v>
      </c>
      <c r="F19" s="12">
        <v>0.88460977388767326</v>
      </c>
      <c r="G19" t="s">
        <v>142</v>
      </c>
      <c r="H19">
        <f t="shared" si="0"/>
        <v>88.460977388767333</v>
      </c>
      <c r="I19" s="62">
        <f>Z152</f>
        <v>39.620881818181815</v>
      </c>
      <c r="J19" s="59">
        <f>H19*I19</f>
        <v>3504.9019306412042</v>
      </c>
      <c r="R19" s="7" t="s">
        <v>318</v>
      </c>
    </row>
    <row r="20" spans="1:38">
      <c r="A20" s="1" t="s">
        <v>498</v>
      </c>
      <c r="F20" s="12"/>
      <c r="I20" s="23"/>
      <c r="J20" s="12"/>
      <c r="K20" s="23"/>
      <c r="R20" t="s">
        <v>319</v>
      </c>
      <c r="V20" s="8" t="s">
        <v>320</v>
      </c>
      <c r="X20" s="10">
        <v>3</v>
      </c>
      <c r="Y20" s="12">
        <f>Z13</f>
        <v>1.5030880000000002</v>
      </c>
      <c r="Z20" s="12">
        <f>X20%*Y20</f>
        <v>4.5092640000000003E-2</v>
      </c>
    </row>
    <row r="21" spans="1:38">
      <c r="A21" t="s">
        <v>500</v>
      </c>
      <c r="E21">
        <v>1</v>
      </c>
      <c r="F21" s="12">
        <v>5.1057622173595919E-2</v>
      </c>
      <c r="G21" t="s">
        <v>142</v>
      </c>
      <c r="H21">
        <f t="shared" si="0"/>
        <v>5.105762217359592</v>
      </c>
      <c r="I21" s="27">
        <f>Z171</f>
        <v>27.126394000000001</v>
      </c>
      <c r="J21" s="12">
        <f>H21*I21</f>
        <v>138.50091757840994</v>
      </c>
      <c r="K21" s="24"/>
      <c r="R21" t="s">
        <v>1459</v>
      </c>
      <c r="V21" s="8" t="s">
        <v>347</v>
      </c>
      <c r="W21" s="9">
        <v>1</v>
      </c>
      <c r="X21" s="10">
        <f>W21*8/$V$7</f>
        <v>1.6E-2</v>
      </c>
      <c r="Y21" s="12">
        <v>9.69</v>
      </c>
      <c r="Z21" s="12">
        <f>X21*Y21</f>
        <v>0.15503999999999998</v>
      </c>
    </row>
    <row r="22" spans="1:38">
      <c r="A22" s="1" t="s">
        <v>1456</v>
      </c>
      <c r="F22" s="12"/>
      <c r="I22" s="23"/>
      <c r="J22" s="12"/>
      <c r="K22" s="24"/>
      <c r="R22" t="s">
        <v>1460</v>
      </c>
      <c r="V22" s="8" t="s">
        <v>153</v>
      </c>
      <c r="X22">
        <v>8.0000000000000002E-3</v>
      </c>
      <c r="Y22" s="10">
        <v>10</v>
      </c>
      <c r="Z22" s="12">
        <f>X22*Y22</f>
        <v>0.08</v>
      </c>
    </row>
    <row r="23" spans="1:38">
      <c r="A23" s="1" t="s">
        <v>503</v>
      </c>
      <c r="F23" s="12"/>
      <c r="I23" s="23"/>
      <c r="J23" s="12"/>
      <c r="Q23" s="14"/>
      <c r="R23" s="14"/>
      <c r="S23" s="14"/>
      <c r="T23" s="14"/>
      <c r="U23" s="14"/>
      <c r="V23" s="14"/>
      <c r="W23" s="14"/>
      <c r="X23" s="14"/>
      <c r="Y23" s="15"/>
      <c r="Z23" s="16">
        <f>SUM(Z20:Z22)</f>
        <v>0.28013263999999999</v>
      </c>
    </row>
    <row r="24" spans="1:38">
      <c r="A24" t="s">
        <v>505</v>
      </c>
      <c r="E24">
        <v>1</v>
      </c>
      <c r="F24" s="12">
        <v>0.63231218088986141</v>
      </c>
      <c r="G24" t="s">
        <v>212</v>
      </c>
      <c r="H24">
        <f>E24*F24*$N$2</f>
        <v>63.231218088986139</v>
      </c>
      <c r="I24" s="27">
        <f>Z190</f>
        <v>426.39754399999998</v>
      </c>
      <c r="J24" s="12">
        <f>H24*I24</f>
        <v>26961.636097272061</v>
      </c>
    </row>
    <row r="25" spans="1:38">
      <c r="A25" t="s">
        <v>507</v>
      </c>
      <c r="E25">
        <v>1</v>
      </c>
      <c r="F25" s="12"/>
      <c r="G25" s="23" t="s">
        <v>305</v>
      </c>
      <c r="H25" s="195">
        <f>H24*40</f>
        <v>2529.2487235594454</v>
      </c>
      <c r="I25" s="27">
        <f>Z229</f>
        <v>5.5639628445000007</v>
      </c>
      <c r="J25" s="12">
        <f>H25*I25</f>
        <v>14072.645922383808</v>
      </c>
      <c r="K25" s="23">
        <f>H25/H24</f>
        <v>39.999999999999993</v>
      </c>
      <c r="Q25" s="2" t="s">
        <v>286</v>
      </c>
      <c r="R25" s="2"/>
      <c r="S25" s="2" t="s">
        <v>467</v>
      </c>
      <c r="T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8">
      <c r="A26" s="30" t="s">
        <v>517</v>
      </c>
      <c r="F26" s="12"/>
      <c r="G26" s="23"/>
      <c r="I26" s="23"/>
      <c r="J26" s="12"/>
      <c r="Q26" s="2" t="s">
        <v>287</v>
      </c>
      <c r="R26" s="2" t="s">
        <v>425</v>
      </c>
      <c r="S26" s="4" t="s">
        <v>289</v>
      </c>
      <c r="T26" s="5">
        <v>250</v>
      </c>
      <c r="U26" s="4" t="s">
        <v>290</v>
      </c>
      <c r="V26" s="5">
        <f>T26</f>
        <v>250</v>
      </c>
      <c r="W26" s="2" t="s">
        <v>291</v>
      </c>
      <c r="Y26" s="4" t="s">
        <v>212</v>
      </c>
      <c r="Z26" s="6">
        <f>Z32+Z36</f>
        <v>8.4582044799999991</v>
      </c>
      <c r="AC26" s="2"/>
      <c r="AD26" s="2"/>
      <c r="AE26" s="4"/>
      <c r="AF26" s="5"/>
      <c r="AG26" s="4"/>
      <c r="AH26" s="5"/>
      <c r="AI26" s="2"/>
      <c r="AK26" s="4"/>
      <c r="AL26" s="6"/>
    </row>
    <row r="27" spans="1:38">
      <c r="A27" t="s">
        <v>519</v>
      </c>
      <c r="E27">
        <v>1</v>
      </c>
      <c r="F27" s="12">
        <v>0.12020423048869439</v>
      </c>
      <c r="G27" s="23" t="s">
        <v>212</v>
      </c>
      <c r="H27">
        <f>E27*F27*$N$2</f>
        <v>12.020423048869439</v>
      </c>
      <c r="I27" s="27">
        <f>Z245</f>
        <v>438.22651999999994</v>
      </c>
      <c r="J27" s="12">
        <f>H27*I27</f>
        <v>5267.6681616338437</v>
      </c>
      <c r="Q27" s="2" t="s">
        <v>292</v>
      </c>
      <c r="R27" s="2" t="s">
        <v>293</v>
      </c>
      <c r="V27" s="4" t="s">
        <v>127</v>
      </c>
      <c r="W27" s="4" t="s">
        <v>294</v>
      </c>
      <c r="X27" s="4" t="s">
        <v>295</v>
      </c>
      <c r="Y27" s="4" t="s">
        <v>296</v>
      </c>
      <c r="Z27" s="4" t="s">
        <v>297</v>
      </c>
      <c r="AC27" s="2"/>
      <c r="AD27" s="2"/>
      <c r="AH27" s="4"/>
      <c r="AI27" s="4"/>
      <c r="AJ27" s="4"/>
      <c r="AK27" s="4"/>
      <c r="AL27" s="4"/>
    </row>
    <row r="28" spans="1:38">
      <c r="A28" t="s">
        <v>521</v>
      </c>
      <c r="E28">
        <v>1</v>
      </c>
      <c r="F28" s="12">
        <v>0.64908825674690007</v>
      </c>
      <c r="G28" s="23" t="s">
        <v>142</v>
      </c>
      <c r="H28">
        <f>E28*F28*$N$2</f>
        <v>64.908825674690007</v>
      </c>
      <c r="I28" s="27">
        <f>Z267</f>
        <v>64.026960000000003</v>
      </c>
      <c r="J28" s="12">
        <f>H28*I28</f>
        <v>4155.9147851203506</v>
      </c>
      <c r="R28" s="7" t="s">
        <v>298</v>
      </c>
      <c r="AD28" s="7"/>
    </row>
    <row r="29" spans="1:38">
      <c r="A29" t="s">
        <v>523</v>
      </c>
      <c r="E29">
        <v>1</v>
      </c>
      <c r="F29" s="12"/>
      <c r="G29" s="23" t="s">
        <v>305</v>
      </c>
      <c r="H29" s="195">
        <f>H27*50</f>
        <v>601.02115244347192</v>
      </c>
      <c r="I29" s="27">
        <f>Z283</f>
        <v>5.5639628445000007</v>
      </c>
      <c r="J29" s="12">
        <f>H29*I29</f>
        <v>3344.0593609540488</v>
      </c>
      <c r="K29" s="23">
        <f>H29/H27</f>
        <v>50</v>
      </c>
      <c r="R29" t="s">
        <v>659</v>
      </c>
      <c r="V29" s="8" t="s">
        <v>300</v>
      </c>
      <c r="W29" s="9">
        <v>0.1</v>
      </c>
      <c r="X29" s="10">
        <f>W29*8/$V$26</f>
        <v>3.2000000000000002E-3</v>
      </c>
      <c r="Y29">
        <v>34.729999999999997</v>
      </c>
      <c r="Z29" s="12">
        <f>X29*Y29</f>
        <v>0.111136</v>
      </c>
      <c r="AH29" s="8"/>
      <c r="AI29" s="9"/>
      <c r="AJ29" s="10"/>
      <c r="AL29" s="12"/>
    </row>
    <row r="30" spans="1:38">
      <c r="A30" s="28" t="s">
        <v>525</v>
      </c>
      <c r="B30" s="2"/>
      <c r="F30" s="12"/>
      <c r="I30" s="23"/>
      <c r="J30" s="12"/>
      <c r="R30" t="s">
        <v>299</v>
      </c>
      <c r="V30" s="8" t="s">
        <v>300</v>
      </c>
      <c r="W30" s="9">
        <v>2</v>
      </c>
      <c r="X30" s="10">
        <f>W30*8/$V$26</f>
        <v>6.4000000000000001E-2</v>
      </c>
      <c r="Y30" s="12">
        <v>28.94</v>
      </c>
      <c r="Z30" s="12">
        <f>X30*Y30</f>
        <v>1.85216</v>
      </c>
      <c r="AH30" s="8"/>
      <c r="AI30" s="9"/>
      <c r="AJ30" s="10"/>
      <c r="AL30" s="12"/>
    </row>
    <row r="31" spans="1:38">
      <c r="A31" t="s">
        <v>527</v>
      </c>
      <c r="E31">
        <v>1</v>
      </c>
      <c r="F31" s="12">
        <v>8.3369803063457329E-2</v>
      </c>
      <c r="G31" t="s">
        <v>212</v>
      </c>
      <c r="H31">
        <f>E31*F31*$N$2</f>
        <v>8.3369803063457333</v>
      </c>
      <c r="I31" s="12">
        <f>Z301</f>
        <v>424.92179999999996</v>
      </c>
      <c r="J31" s="12">
        <f>H31*I31</f>
        <v>3542.5646783369803</v>
      </c>
      <c r="R31" t="s">
        <v>302</v>
      </c>
      <c r="V31" s="8" t="s">
        <v>300</v>
      </c>
      <c r="W31" s="9">
        <v>1</v>
      </c>
      <c r="X31" s="10">
        <f>W31*8/$V$26</f>
        <v>3.2000000000000001E-2</v>
      </c>
      <c r="Y31">
        <v>20.51</v>
      </c>
      <c r="Z31" s="12">
        <f>X31*Y31</f>
        <v>0.65632000000000001</v>
      </c>
      <c r="AL31" s="6"/>
    </row>
    <row r="32" spans="1:38">
      <c r="A32" t="s">
        <v>529</v>
      </c>
      <c r="E32">
        <v>1</v>
      </c>
      <c r="F32" s="12">
        <v>0.41684901531728669</v>
      </c>
      <c r="G32" t="s">
        <v>142</v>
      </c>
      <c r="H32">
        <f>E32*F32*$N$2</f>
        <v>41.68490153172867</v>
      </c>
      <c r="I32" s="12">
        <f>Z322</f>
        <v>42.644480000000001</v>
      </c>
      <c r="J32" s="12">
        <f>H32*I32</f>
        <v>1777.6309496717727</v>
      </c>
      <c r="Z32" s="6">
        <f>SUM(Z29:Z31)</f>
        <v>2.6196159999999997</v>
      </c>
      <c r="AD32" s="7"/>
    </row>
    <row r="33" spans="1:38">
      <c r="A33" t="s">
        <v>531</v>
      </c>
      <c r="E33">
        <v>1</v>
      </c>
      <c r="F33" s="12"/>
      <c r="G33" t="s">
        <v>305</v>
      </c>
      <c r="H33" s="195">
        <f>H31*120</f>
        <v>1000.437636761488</v>
      </c>
      <c r="I33" s="12">
        <f>Z338</f>
        <v>5.5639628445000007</v>
      </c>
      <c r="J33" s="12">
        <f>H33*I33</f>
        <v>5566.3978391803066</v>
      </c>
      <c r="K33" s="23">
        <f>H33/H31</f>
        <v>120</v>
      </c>
      <c r="R33" s="7" t="s">
        <v>318</v>
      </c>
      <c r="AH33" s="8"/>
      <c r="AJ33" s="10"/>
      <c r="AK33" s="12"/>
      <c r="AL33" s="12"/>
    </row>
    <row r="34" spans="1:38">
      <c r="R34" t="s">
        <v>319</v>
      </c>
      <c r="V34" s="8" t="s">
        <v>320</v>
      </c>
      <c r="X34" s="10">
        <v>3</v>
      </c>
      <c r="Y34" s="12">
        <f>Z32</f>
        <v>2.6196159999999997</v>
      </c>
      <c r="Z34" s="12">
        <f>X34%*Y34</f>
        <v>7.8588479999999988E-2</v>
      </c>
    </row>
    <row r="35" spans="1:38">
      <c r="R35" t="s">
        <v>660</v>
      </c>
      <c r="V35" s="8" t="s">
        <v>347</v>
      </c>
      <c r="W35" s="9">
        <v>1</v>
      </c>
      <c r="X35" s="10">
        <f>W35*8/$V$26</f>
        <v>3.2000000000000001E-2</v>
      </c>
      <c r="Y35">
        <v>180</v>
      </c>
      <c r="Z35" s="12">
        <f>X35*Y35</f>
        <v>5.76</v>
      </c>
    </row>
    <row r="36" spans="1:38">
      <c r="Q36" s="14"/>
      <c r="R36" s="14"/>
      <c r="S36" s="14"/>
      <c r="T36" s="14"/>
      <c r="U36" s="14"/>
      <c r="V36" s="14"/>
      <c r="W36" s="14"/>
      <c r="X36" s="14"/>
      <c r="Y36" s="14"/>
      <c r="Z36" s="16">
        <f>SUM(Z34:Z35)</f>
        <v>5.8385884799999994</v>
      </c>
    </row>
    <row r="37" spans="1:38">
      <c r="A37" s="51"/>
      <c r="G37" s="63"/>
      <c r="H37" s="63"/>
      <c r="I37" s="27"/>
      <c r="R37" s="7"/>
      <c r="V37" s="8"/>
      <c r="W37" s="9"/>
      <c r="X37" s="10"/>
    </row>
    <row r="38" spans="1:38">
      <c r="Y38" s="12"/>
      <c r="Z38" s="12"/>
    </row>
    <row r="39" spans="1:38">
      <c r="G39" s="23"/>
      <c r="H39" s="23"/>
      <c r="I39" s="27"/>
      <c r="Y39" s="2"/>
      <c r="Z39" s="6"/>
    </row>
    <row r="40" spans="1:38">
      <c r="G40" s="23"/>
      <c r="H40" s="23"/>
      <c r="I40" s="27"/>
    </row>
    <row r="41" spans="1:38">
      <c r="Q41" s="2" t="s">
        <v>286</v>
      </c>
      <c r="R41" s="2"/>
      <c r="S41" s="2" t="s">
        <v>469</v>
      </c>
      <c r="T41" s="2"/>
    </row>
    <row r="42" spans="1:38">
      <c r="Q42" s="2" t="s">
        <v>287</v>
      </c>
      <c r="R42" s="2" t="s">
        <v>425</v>
      </c>
      <c r="S42" s="4" t="s">
        <v>289</v>
      </c>
      <c r="T42" s="5">
        <v>4</v>
      </c>
      <c r="U42" s="4" t="s">
        <v>290</v>
      </c>
      <c r="V42" s="5">
        <f>T42</f>
        <v>4</v>
      </c>
      <c r="W42" s="2" t="s">
        <v>291</v>
      </c>
      <c r="Y42" s="4" t="s">
        <v>212</v>
      </c>
      <c r="Z42" s="6">
        <f>Z47+Z50</f>
        <v>49.404980000000002</v>
      </c>
    </row>
    <row r="43" spans="1:38">
      <c r="Q43" s="2" t="s">
        <v>292</v>
      </c>
      <c r="R43" s="2" t="s">
        <v>293</v>
      </c>
      <c r="V43" s="4" t="s">
        <v>127</v>
      </c>
      <c r="W43" s="4" t="s">
        <v>294</v>
      </c>
      <c r="X43" s="4" t="s">
        <v>295</v>
      </c>
      <c r="Y43" s="4" t="s">
        <v>296</v>
      </c>
      <c r="Z43" s="4" t="s">
        <v>297</v>
      </c>
    </row>
    <row r="44" spans="1:38">
      <c r="R44" s="7" t="s">
        <v>298</v>
      </c>
    </row>
    <row r="45" spans="1:38">
      <c r="R45" t="s">
        <v>659</v>
      </c>
      <c r="V45" s="8" t="s">
        <v>300</v>
      </c>
      <c r="W45" s="9">
        <v>0.1</v>
      </c>
      <c r="X45" s="10">
        <f>W45*8/$V$42</f>
        <v>0.2</v>
      </c>
      <c r="Y45">
        <v>34.729999999999997</v>
      </c>
      <c r="Z45" s="12">
        <f>X45*Y45</f>
        <v>6.9459999999999997</v>
      </c>
    </row>
    <row r="46" spans="1:38">
      <c r="R46" t="s">
        <v>302</v>
      </c>
      <c r="V46" s="8" t="s">
        <v>300</v>
      </c>
      <c r="W46" s="9">
        <v>1</v>
      </c>
      <c r="X46" s="10">
        <f>W46*8/$V$42</f>
        <v>2</v>
      </c>
      <c r="Y46">
        <v>20.51</v>
      </c>
      <c r="Z46" s="12">
        <f>X46*Y46</f>
        <v>41.02</v>
      </c>
    </row>
    <row r="47" spans="1:38">
      <c r="V47" s="8"/>
      <c r="W47" s="9"/>
      <c r="X47" s="10"/>
      <c r="Z47" s="6">
        <f>SUM(Z45:Z46)</f>
        <v>47.966000000000001</v>
      </c>
    </row>
    <row r="48" spans="1:38">
      <c r="R48" s="7" t="s">
        <v>318</v>
      </c>
    </row>
    <row r="49" spans="17:26">
      <c r="R49" t="s">
        <v>319</v>
      </c>
      <c r="V49" s="8" t="s">
        <v>320</v>
      </c>
      <c r="X49" s="10">
        <v>3</v>
      </c>
      <c r="Y49" s="12">
        <f>Z47</f>
        <v>47.966000000000001</v>
      </c>
      <c r="Z49" s="12">
        <f>X49%*Y49</f>
        <v>1.4389799999999999</v>
      </c>
    </row>
    <row r="50" spans="17:26">
      <c r="Q50" s="14"/>
      <c r="R50" s="14"/>
      <c r="S50" s="14"/>
      <c r="T50" s="14"/>
      <c r="U50" s="14"/>
      <c r="V50" s="14"/>
      <c r="W50" s="14"/>
      <c r="X50" s="14"/>
      <c r="Y50" s="15"/>
      <c r="Z50" s="16">
        <f>SUM(Z49)</f>
        <v>1.4389799999999999</v>
      </c>
    </row>
    <row r="52" spans="17:26">
      <c r="Q52" s="2" t="s">
        <v>286</v>
      </c>
      <c r="R52" s="2"/>
      <c r="S52" s="2" t="s">
        <v>471</v>
      </c>
      <c r="T52" s="2"/>
    </row>
    <row r="53" spans="17:26">
      <c r="Q53" s="2" t="s">
        <v>287</v>
      </c>
      <c r="R53" s="2" t="s">
        <v>425</v>
      </c>
      <c r="S53" s="4" t="s">
        <v>289</v>
      </c>
      <c r="T53" s="5">
        <v>30</v>
      </c>
      <c r="U53" s="4" t="s">
        <v>290</v>
      </c>
      <c r="V53" s="5">
        <f>T53</f>
        <v>30</v>
      </c>
      <c r="W53" s="2" t="s">
        <v>291</v>
      </c>
      <c r="Y53" s="4" t="s">
        <v>212</v>
      </c>
      <c r="Z53" s="6">
        <f>Z59+Z63+Z67</f>
        <v>66.234217333333333</v>
      </c>
    </row>
    <row r="54" spans="17:26">
      <c r="Q54" s="2" t="s">
        <v>292</v>
      </c>
      <c r="R54" s="2" t="s">
        <v>293</v>
      </c>
      <c r="V54" s="4" t="s">
        <v>127</v>
      </c>
      <c r="W54" s="4" t="s">
        <v>294</v>
      </c>
      <c r="X54" s="4" t="s">
        <v>295</v>
      </c>
      <c r="Y54" s="4" t="s">
        <v>296</v>
      </c>
      <c r="Z54" s="4" t="s">
        <v>297</v>
      </c>
    </row>
    <row r="55" spans="17:26">
      <c r="R55" s="7" t="s">
        <v>298</v>
      </c>
    </row>
    <row r="56" spans="17:26">
      <c r="R56" t="s">
        <v>659</v>
      </c>
      <c r="V56" s="8" t="s">
        <v>300</v>
      </c>
      <c r="W56" s="9">
        <v>0.1</v>
      </c>
      <c r="X56" s="10">
        <f>W56*8/$V$53</f>
        <v>2.6666666666666668E-2</v>
      </c>
      <c r="Y56">
        <v>34.729999999999997</v>
      </c>
      <c r="Z56" s="12">
        <f>X56*Y56</f>
        <v>0.92613333333333336</v>
      </c>
    </row>
    <row r="57" spans="17:26">
      <c r="R57" t="s">
        <v>302</v>
      </c>
      <c r="V57" s="8" t="s">
        <v>300</v>
      </c>
      <c r="W57" s="9">
        <v>1</v>
      </c>
      <c r="X57" s="10">
        <f>W57*8/$V$53</f>
        <v>0.26666666666666666</v>
      </c>
      <c r="Y57">
        <v>20.51</v>
      </c>
      <c r="Z57" s="12">
        <f>X57*Y57</f>
        <v>5.469333333333334</v>
      </c>
    </row>
    <row r="58" spans="17:26">
      <c r="R58" t="s">
        <v>661</v>
      </c>
      <c r="V58" s="8" t="s">
        <v>300</v>
      </c>
      <c r="W58" s="9">
        <v>1</v>
      </c>
      <c r="X58" s="10">
        <f>W58*8/$V$53</f>
        <v>0.26666666666666666</v>
      </c>
      <c r="Y58">
        <v>29.94</v>
      </c>
      <c r="Z58" s="12">
        <f>X58*Y58</f>
        <v>7.984</v>
      </c>
    </row>
    <row r="59" spans="17:26">
      <c r="V59" s="8"/>
      <c r="W59" s="9"/>
      <c r="X59" s="10"/>
      <c r="Z59" s="6">
        <f>SUM(Z56:Z58)</f>
        <v>14.379466666666668</v>
      </c>
    </row>
    <row r="60" spans="17:26">
      <c r="R60" s="7" t="s">
        <v>662</v>
      </c>
      <c r="V60" s="8"/>
      <c r="W60" s="9"/>
      <c r="X60" s="10"/>
      <c r="Z60" s="12"/>
    </row>
    <row r="61" spans="17:26">
      <c r="R61" t="s">
        <v>663</v>
      </c>
      <c r="V61" s="8" t="s">
        <v>212</v>
      </c>
      <c r="W61" s="9"/>
      <c r="X61" s="10">
        <v>1.05</v>
      </c>
      <c r="Y61" s="50">
        <v>44.07</v>
      </c>
      <c r="Z61" s="12">
        <f>X61*Y61</f>
        <v>46.273500000000006</v>
      </c>
    </row>
    <row r="62" spans="17:26">
      <c r="R62" t="s">
        <v>664</v>
      </c>
      <c r="V62" s="8" t="s">
        <v>212</v>
      </c>
      <c r="W62" s="9"/>
      <c r="X62" s="10">
        <v>0.08</v>
      </c>
      <c r="Y62">
        <v>6.14</v>
      </c>
      <c r="Z62" s="12">
        <f>X62*Y62</f>
        <v>0.49119999999999997</v>
      </c>
    </row>
    <row r="63" spans="17:26">
      <c r="V63" s="8"/>
      <c r="X63" s="10"/>
      <c r="Z63" s="6">
        <f>SUM(Z61:Z62)</f>
        <v>46.764700000000005</v>
      </c>
    </row>
    <row r="64" spans="17:26">
      <c r="R64" s="7" t="s">
        <v>318</v>
      </c>
    </row>
    <row r="65" spans="17:26">
      <c r="R65" t="s">
        <v>319</v>
      </c>
      <c r="V65" s="8" t="s">
        <v>320</v>
      </c>
      <c r="X65" s="10">
        <v>3</v>
      </c>
      <c r="Y65" s="12">
        <f>Z59</f>
        <v>14.379466666666668</v>
      </c>
      <c r="Z65" s="12">
        <f>X65%*Y65</f>
        <v>0.43138399999999999</v>
      </c>
    </row>
    <row r="66" spans="17:26">
      <c r="R66" t="s">
        <v>665</v>
      </c>
      <c r="V66" s="8" t="s">
        <v>347</v>
      </c>
      <c r="W66" s="9">
        <v>1</v>
      </c>
      <c r="X66" s="10">
        <f>W66*8/$V$53</f>
        <v>0.26666666666666666</v>
      </c>
      <c r="Y66">
        <v>17.47</v>
      </c>
      <c r="Z66" s="12">
        <f>X66*Y66</f>
        <v>4.6586666666666661</v>
      </c>
    </row>
    <row r="67" spans="17:26">
      <c r="Q67" s="14"/>
      <c r="R67" s="14"/>
      <c r="S67" s="14"/>
      <c r="T67" s="14"/>
      <c r="U67" s="14"/>
      <c r="V67" s="14"/>
      <c r="W67" s="14"/>
      <c r="X67" s="14"/>
      <c r="Y67" s="15"/>
      <c r="Z67" s="16">
        <f>SUM(Z65:Z66)</f>
        <v>5.0900506666666665</v>
      </c>
    </row>
    <row r="69" spans="17:26">
      <c r="Q69" s="2" t="s">
        <v>286</v>
      </c>
      <c r="R69" s="2"/>
      <c r="S69" s="2" t="s">
        <v>473</v>
      </c>
      <c r="T69" s="2"/>
    </row>
    <row r="70" spans="17:26">
      <c r="Q70" s="2" t="s">
        <v>287</v>
      </c>
      <c r="R70" s="2" t="s">
        <v>425</v>
      </c>
      <c r="S70" s="4" t="s">
        <v>289</v>
      </c>
      <c r="T70" s="5">
        <v>40</v>
      </c>
      <c r="U70" s="4" t="s">
        <v>290</v>
      </c>
      <c r="V70" s="5">
        <f>T70</f>
        <v>40</v>
      </c>
      <c r="W70" s="2" t="s">
        <v>291</v>
      </c>
      <c r="Y70" s="4" t="s">
        <v>212</v>
      </c>
      <c r="Z70" s="6">
        <f>Z76+Z84</f>
        <v>19.299630000000001</v>
      </c>
    </row>
    <row r="71" spans="17:26">
      <c r="Q71" s="2" t="s">
        <v>292</v>
      </c>
      <c r="R71" s="2" t="s">
        <v>293</v>
      </c>
      <c r="V71" s="4" t="s">
        <v>127</v>
      </c>
      <c r="W71" s="4" t="s">
        <v>294</v>
      </c>
      <c r="X71" s="4" t="s">
        <v>295</v>
      </c>
      <c r="Y71" s="4" t="s">
        <v>296</v>
      </c>
      <c r="Z71" s="4" t="s">
        <v>297</v>
      </c>
    </row>
    <row r="72" spans="17:26">
      <c r="R72" s="7" t="s">
        <v>298</v>
      </c>
    </row>
    <row r="73" spans="17:26">
      <c r="R73" t="s">
        <v>659</v>
      </c>
      <c r="V73" s="8" t="s">
        <v>300</v>
      </c>
      <c r="W73" s="9">
        <v>0.1</v>
      </c>
      <c r="X73" s="10">
        <f>W73*8/$V$70</f>
        <v>0.02</v>
      </c>
      <c r="Y73">
        <v>34.729999999999997</v>
      </c>
      <c r="Z73" s="12">
        <f>X73*Y73</f>
        <v>0.6946</v>
      </c>
    </row>
    <row r="74" spans="17:26">
      <c r="R74" t="s">
        <v>302</v>
      </c>
      <c r="V74" s="8" t="s">
        <v>300</v>
      </c>
      <c r="W74" s="9">
        <v>2</v>
      </c>
      <c r="X74" s="10">
        <f>W74*8/$V$70</f>
        <v>0.4</v>
      </c>
      <c r="Y74">
        <v>20.51</v>
      </c>
      <c r="Z74" s="12">
        <f>X74*Y74</f>
        <v>8.2040000000000006</v>
      </c>
    </row>
    <row r="75" spans="17:26">
      <c r="R75" t="s">
        <v>661</v>
      </c>
      <c r="V75" s="8" t="s">
        <v>300</v>
      </c>
      <c r="W75" s="9">
        <v>1</v>
      </c>
      <c r="X75" s="10">
        <f>W75*8/$V$70</f>
        <v>0.2</v>
      </c>
      <c r="Y75">
        <v>29.94</v>
      </c>
      <c r="Z75" s="12">
        <f>X75*Y75</f>
        <v>5.9880000000000004</v>
      </c>
    </row>
    <row r="76" spans="17:26">
      <c r="Z76" s="6">
        <f>SUM(Z73:Z75)</f>
        <v>14.886600000000001</v>
      </c>
    </row>
    <row r="77" spans="17:26">
      <c r="R77" s="7" t="s">
        <v>662</v>
      </c>
      <c r="V77" s="8"/>
      <c r="W77" s="9"/>
      <c r="X77" s="10"/>
      <c r="Z77" s="12"/>
    </row>
    <row r="78" spans="17:26">
      <c r="R78" t="s">
        <v>664</v>
      </c>
      <c r="V78" s="8" t="s">
        <v>212</v>
      </c>
      <c r="W78" s="9"/>
      <c r="X78" s="10">
        <v>0.08</v>
      </c>
      <c r="Y78">
        <v>6.14</v>
      </c>
      <c r="Z78" s="12">
        <f>X78*Y78</f>
        <v>0.49119999999999997</v>
      </c>
    </row>
    <row r="79" spans="17:26">
      <c r="V79" s="8"/>
      <c r="X79" s="10"/>
      <c r="Z79" s="6">
        <f>SUM(Z78:Z78)</f>
        <v>0.49119999999999997</v>
      </c>
    </row>
    <row r="80" spans="17:26">
      <c r="R80" s="7" t="s">
        <v>318</v>
      </c>
    </row>
    <row r="81" spans="17:26">
      <c r="R81" t="s">
        <v>319</v>
      </c>
      <c r="V81" s="8" t="s">
        <v>320</v>
      </c>
      <c r="X81" s="10">
        <v>5</v>
      </c>
      <c r="Y81" s="12">
        <f>Z76</f>
        <v>14.886600000000001</v>
      </c>
      <c r="Z81" s="12">
        <f>X81%*Y81</f>
        <v>0.74433000000000016</v>
      </c>
    </row>
    <row r="82" spans="17:26">
      <c r="R82" t="s">
        <v>665</v>
      </c>
      <c r="V82" s="8" t="s">
        <v>347</v>
      </c>
      <c r="W82" s="9">
        <v>1</v>
      </c>
      <c r="X82" s="10">
        <f>W82*8/$V$70</f>
        <v>0.2</v>
      </c>
      <c r="Y82">
        <v>17.47</v>
      </c>
      <c r="Z82" s="12">
        <f>X82*Y82</f>
        <v>3.4939999999999998</v>
      </c>
    </row>
    <row r="83" spans="17:26">
      <c r="R83" t="s">
        <v>666</v>
      </c>
      <c r="V83" s="8" t="s">
        <v>347</v>
      </c>
      <c r="W83" s="9">
        <v>0.05</v>
      </c>
      <c r="X83" s="10">
        <f>W83*8/$V$70</f>
        <v>0.01</v>
      </c>
      <c r="Y83">
        <v>17.47</v>
      </c>
      <c r="Z83" s="12">
        <f>X83*Y83</f>
        <v>0.17469999999999999</v>
      </c>
    </row>
    <row r="84" spans="17:26">
      <c r="Q84" s="14"/>
      <c r="R84" s="14"/>
      <c r="S84" s="14"/>
      <c r="T84" s="14"/>
      <c r="U84" s="14"/>
      <c r="V84" s="14"/>
      <c r="W84" s="14"/>
      <c r="X84" s="14"/>
      <c r="Y84" s="15"/>
      <c r="Z84" s="16">
        <f>SUM(Z81:Z83)</f>
        <v>4.4130299999999991</v>
      </c>
    </row>
    <row r="86" spans="17:26">
      <c r="Q86" s="2" t="s">
        <v>286</v>
      </c>
      <c r="R86" s="2"/>
      <c r="S86" s="2" t="s">
        <v>1365</v>
      </c>
      <c r="T86" s="2"/>
    </row>
    <row r="87" spans="17:26">
      <c r="Q87" s="2" t="s">
        <v>287</v>
      </c>
      <c r="R87" s="2" t="s">
        <v>288</v>
      </c>
      <c r="S87" s="4" t="s">
        <v>289</v>
      </c>
      <c r="T87" s="5">
        <v>500</v>
      </c>
      <c r="U87" s="4" t="s">
        <v>290</v>
      </c>
      <c r="V87" s="5">
        <f>T87</f>
        <v>500</v>
      </c>
      <c r="W87" s="2" t="s">
        <v>291</v>
      </c>
      <c r="Y87" s="4" t="s">
        <v>142</v>
      </c>
      <c r="Z87" s="6">
        <f>Z93+Z99</f>
        <v>7.9303440000000007</v>
      </c>
    </row>
    <row r="88" spans="17:26">
      <c r="Q88" s="2" t="s">
        <v>292</v>
      </c>
      <c r="R88" s="2" t="s">
        <v>293</v>
      </c>
      <c r="V88" s="4" t="s">
        <v>127</v>
      </c>
      <c r="W88" s="4" t="s">
        <v>294</v>
      </c>
      <c r="X88" s="4" t="s">
        <v>295</v>
      </c>
      <c r="Y88" s="4" t="s">
        <v>296</v>
      </c>
      <c r="Z88" s="4" t="s">
        <v>297</v>
      </c>
    </row>
    <row r="89" spans="17:26">
      <c r="R89" s="7" t="s">
        <v>298</v>
      </c>
    </row>
    <row r="90" spans="17:26">
      <c r="R90" t="s">
        <v>659</v>
      </c>
      <c r="V90" s="8" t="s">
        <v>300</v>
      </c>
      <c r="W90" s="9">
        <v>1</v>
      </c>
      <c r="X90" s="10">
        <f>W90*8/$T$87</f>
        <v>1.6E-2</v>
      </c>
      <c r="Y90">
        <v>34.729999999999997</v>
      </c>
      <c r="Z90" s="12">
        <f>X90*Y90</f>
        <v>0.55567999999999995</v>
      </c>
    </row>
    <row r="91" spans="17:26">
      <c r="R91" t="s">
        <v>301</v>
      </c>
      <c r="V91" s="8" t="s">
        <v>300</v>
      </c>
      <c r="W91" s="9">
        <v>1</v>
      </c>
      <c r="X91" s="10">
        <f t="shared" ref="X91:X92" si="2">W91*8/$T$87</f>
        <v>1.6E-2</v>
      </c>
      <c r="Y91">
        <v>23.6</v>
      </c>
      <c r="Z91" s="12">
        <f>X91*Y91</f>
        <v>0.37760000000000005</v>
      </c>
    </row>
    <row r="92" spans="17:26">
      <c r="R92" t="s">
        <v>302</v>
      </c>
      <c r="V92" s="8" t="s">
        <v>300</v>
      </c>
      <c r="W92" s="9">
        <v>3</v>
      </c>
      <c r="X92" s="10">
        <f t="shared" si="2"/>
        <v>4.8000000000000001E-2</v>
      </c>
      <c r="Y92">
        <v>20.51</v>
      </c>
      <c r="Z92" s="12">
        <f>X92*Y92</f>
        <v>0.98448000000000013</v>
      </c>
    </row>
    <row r="93" spans="17:26">
      <c r="Z93" s="6">
        <f>SUM(Z90:Z92)</f>
        <v>1.9177600000000001</v>
      </c>
    </row>
    <row r="94" spans="17:26">
      <c r="R94" s="7" t="s">
        <v>318</v>
      </c>
    </row>
    <row r="95" spans="17:26">
      <c r="R95" t="s">
        <v>319</v>
      </c>
      <c r="V95" s="8" t="s">
        <v>320</v>
      </c>
      <c r="X95" s="10">
        <v>5</v>
      </c>
      <c r="Y95" s="12">
        <f>Z90</f>
        <v>0.55567999999999995</v>
      </c>
      <c r="Z95" s="12">
        <f>X95%*Y95</f>
        <v>2.7784E-2</v>
      </c>
    </row>
    <row r="96" spans="17:26" ht="15" customHeight="1">
      <c r="R96" t="s">
        <v>665</v>
      </c>
      <c r="V96" s="8" t="s">
        <v>347</v>
      </c>
      <c r="W96" s="9">
        <v>1</v>
      </c>
      <c r="X96" s="10">
        <f>W96*8/$T$87</f>
        <v>1.6E-2</v>
      </c>
      <c r="Y96">
        <v>17.47</v>
      </c>
      <c r="Z96" s="12">
        <f>X96*Y96</f>
        <v>0.27951999999999999</v>
      </c>
    </row>
    <row r="97" spans="17:26" ht="15" customHeight="1">
      <c r="R97" t="s">
        <v>667</v>
      </c>
      <c r="V97" s="8" t="s">
        <v>347</v>
      </c>
      <c r="W97" s="9">
        <v>1</v>
      </c>
      <c r="X97" s="10">
        <f t="shared" ref="X97:X98" si="3">W97*8/$T$87</f>
        <v>1.6E-2</v>
      </c>
      <c r="Y97">
        <v>136.06</v>
      </c>
      <c r="Z97" s="12">
        <f t="shared" ref="Z97:Z98" si="4">X97*Y97</f>
        <v>2.1769600000000002</v>
      </c>
    </row>
    <row r="98" spans="17:26" ht="15" customHeight="1">
      <c r="R98" s="69" t="s">
        <v>668</v>
      </c>
      <c r="S98" s="69"/>
      <c r="T98" s="69"/>
      <c r="U98" s="69"/>
      <c r="V98" s="8" t="s">
        <v>347</v>
      </c>
      <c r="W98" s="9">
        <v>1</v>
      </c>
      <c r="X98" s="10">
        <f t="shared" si="3"/>
        <v>1.6E-2</v>
      </c>
      <c r="Y98">
        <v>220.52</v>
      </c>
      <c r="Z98" s="12">
        <f t="shared" si="4"/>
        <v>3.5283200000000003</v>
      </c>
    </row>
    <row r="99" spans="17:26">
      <c r="Q99" s="14"/>
      <c r="R99" s="14"/>
      <c r="S99" s="14"/>
      <c r="T99" s="14"/>
      <c r="U99" s="14"/>
      <c r="V99" s="14"/>
      <c r="W99" s="14"/>
      <c r="X99" s="14"/>
      <c r="Y99" s="15"/>
      <c r="Z99" s="16">
        <f>SUM(Z95:Z98)</f>
        <v>6.0125840000000004</v>
      </c>
    </row>
    <row r="101" spans="17:26">
      <c r="Q101" s="2" t="s">
        <v>286</v>
      </c>
      <c r="R101" s="2"/>
      <c r="S101" s="2" t="s">
        <v>477</v>
      </c>
      <c r="T101" s="2"/>
    </row>
    <row r="102" spans="17:26">
      <c r="Q102" s="2" t="s">
        <v>287</v>
      </c>
      <c r="R102" s="2" t="s">
        <v>323</v>
      </c>
      <c r="S102" s="4" t="s">
        <v>289</v>
      </c>
      <c r="T102" s="5">
        <v>80</v>
      </c>
      <c r="U102" s="4" t="s">
        <v>290</v>
      </c>
      <c r="V102" s="5">
        <f>T102</f>
        <v>80</v>
      </c>
      <c r="W102" s="2" t="s">
        <v>291</v>
      </c>
      <c r="Y102" s="4" t="s">
        <v>153</v>
      </c>
      <c r="Z102" s="6">
        <f>Z106+Z110</f>
        <v>12.11253</v>
      </c>
    </row>
    <row r="103" spans="17:26">
      <c r="Q103" s="2" t="s">
        <v>292</v>
      </c>
      <c r="R103" s="2" t="s">
        <v>293</v>
      </c>
      <c r="V103" s="4" t="s">
        <v>127</v>
      </c>
      <c r="W103" s="4" t="s">
        <v>294</v>
      </c>
      <c r="X103" s="4" t="s">
        <v>295</v>
      </c>
      <c r="Y103" s="4" t="s">
        <v>296</v>
      </c>
      <c r="Z103" s="4" t="s">
        <v>297</v>
      </c>
    </row>
    <row r="104" spans="17:26">
      <c r="R104" s="7" t="s">
        <v>298</v>
      </c>
    </row>
    <row r="105" spans="17:26">
      <c r="R105" t="s">
        <v>302</v>
      </c>
      <c r="V105" s="8" t="s">
        <v>300</v>
      </c>
      <c r="W105" s="9">
        <v>1</v>
      </c>
      <c r="X105" s="10">
        <f>W105*8/$V$102</f>
        <v>0.1</v>
      </c>
      <c r="Y105">
        <v>20.51</v>
      </c>
      <c r="Z105" s="12">
        <f>X105*Y105</f>
        <v>2.0510000000000002</v>
      </c>
    </row>
    <row r="106" spans="17:26">
      <c r="V106" s="8"/>
      <c r="W106" s="9"/>
      <c r="X106" s="10"/>
      <c r="Z106" s="6">
        <f>SUM(Z105:Z105)</f>
        <v>2.0510000000000002</v>
      </c>
    </row>
    <row r="107" spans="17:26">
      <c r="R107" s="7" t="s">
        <v>318</v>
      </c>
    </row>
    <row r="108" spans="17:26">
      <c r="R108" t="s">
        <v>319</v>
      </c>
      <c r="V108" s="8" t="s">
        <v>320</v>
      </c>
      <c r="X108" s="10">
        <v>3</v>
      </c>
      <c r="Y108" s="12">
        <f>Z106</f>
        <v>2.0510000000000002</v>
      </c>
      <c r="Z108" s="12">
        <f>X108%*Y108</f>
        <v>6.1530000000000001E-2</v>
      </c>
    </row>
    <row r="109" spans="17:26">
      <c r="R109" t="s">
        <v>669</v>
      </c>
      <c r="V109" s="8" t="s">
        <v>347</v>
      </c>
      <c r="W109" s="9">
        <v>1</v>
      </c>
      <c r="X109" s="10">
        <f>W109*8/$V$102</f>
        <v>0.1</v>
      </c>
      <c r="Y109">
        <v>100</v>
      </c>
      <c r="Z109" s="12">
        <f>X109*Y109</f>
        <v>10</v>
      </c>
    </row>
    <row r="110" spans="17:26">
      <c r="Q110" s="14"/>
      <c r="R110" s="14"/>
      <c r="S110" s="14"/>
      <c r="T110" s="14"/>
      <c r="U110" s="14"/>
      <c r="V110" s="14"/>
      <c r="W110" s="14"/>
      <c r="X110" s="14"/>
      <c r="Y110" s="15"/>
      <c r="Z110" s="16">
        <f>SUM(Z108:Z109)</f>
        <v>10.061529999999999</v>
      </c>
    </row>
    <row r="112" spans="17:26">
      <c r="Q112" s="2" t="s">
        <v>286</v>
      </c>
      <c r="R112" s="2"/>
      <c r="S112" s="2" t="s">
        <v>479</v>
      </c>
      <c r="T112" s="2"/>
    </row>
    <row r="113" spans="17:26">
      <c r="Q113" s="2" t="s">
        <v>287</v>
      </c>
      <c r="R113" s="2" t="s">
        <v>425</v>
      </c>
      <c r="S113" s="4" t="s">
        <v>289</v>
      </c>
      <c r="T113" s="5">
        <v>187.5</v>
      </c>
      <c r="U113" s="4" t="s">
        <v>290</v>
      </c>
      <c r="V113" s="5">
        <f>T113</f>
        <v>187.5</v>
      </c>
      <c r="W113" s="2" t="s">
        <v>291</v>
      </c>
      <c r="Y113" s="4" t="s">
        <v>212</v>
      </c>
      <c r="Z113" s="6">
        <f>Z118+Z123</f>
        <v>22.910007466666666</v>
      </c>
    </row>
    <row r="114" spans="17:26">
      <c r="Q114" s="2" t="s">
        <v>292</v>
      </c>
      <c r="R114" s="2" t="s">
        <v>293</v>
      </c>
      <c r="V114" s="4" t="s">
        <v>127</v>
      </c>
      <c r="W114" s="4" t="s">
        <v>294</v>
      </c>
      <c r="X114" s="4" t="s">
        <v>295</v>
      </c>
      <c r="Y114" s="4" t="s">
        <v>296</v>
      </c>
      <c r="Z114" s="4" t="s">
        <v>297</v>
      </c>
    </row>
    <row r="115" spans="17:26">
      <c r="R115" s="7" t="s">
        <v>298</v>
      </c>
    </row>
    <row r="116" spans="17:26">
      <c r="R116" t="s">
        <v>301</v>
      </c>
      <c r="V116" s="8" t="s">
        <v>300</v>
      </c>
      <c r="W116" s="9">
        <v>1</v>
      </c>
      <c r="X116" s="10">
        <f>W116*8/$V$113</f>
        <v>4.2666666666666665E-2</v>
      </c>
      <c r="Y116">
        <v>23.6</v>
      </c>
      <c r="Z116" s="12">
        <f>X116*Y116</f>
        <v>1.0069333333333335</v>
      </c>
    </row>
    <row r="117" spans="17:26">
      <c r="R117" t="s">
        <v>302</v>
      </c>
      <c r="V117" s="8" t="s">
        <v>300</v>
      </c>
      <c r="W117" s="9">
        <v>1</v>
      </c>
      <c r="X117" s="10">
        <f>W117*8/$V$113</f>
        <v>4.2666666666666665E-2</v>
      </c>
      <c r="Y117">
        <v>20.51</v>
      </c>
      <c r="Z117" s="12">
        <f>X117*Y117</f>
        <v>0.87509333333333339</v>
      </c>
    </row>
    <row r="118" spans="17:26">
      <c r="V118" s="8"/>
      <c r="W118" s="9"/>
      <c r="X118" s="10"/>
      <c r="Z118" s="6">
        <f>SUM(Z116:Z117)</f>
        <v>1.882026666666667</v>
      </c>
    </row>
    <row r="119" spans="17:26">
      <c r="R119" s="7" t="s">
        <v>318</v>
      </c>
    </row>
    <row r="120" spans="17:26">
      <c r="R120" t="s">
        <v>319</v>
      </c>
      <c r="V120" s="8" t="s">
        <v>320</v>
      </c>
      <c r="X120" s="10">
        <v>3</v>
      </c>
      <c r="Y120" s="12">
        <f>Z118</f>
        <v>1.882026666666667</v>
      </c>
      <c r="Z120" s="12">
        <f>X120%*Y120</f>
        <v>5.6460800000000005E-2</v>
      </c>
    </row>
    <row r="121" spans="17:26">
      <c r="R121" t="s">
        <v>670</v>
      </c>
      <c r="V121" s="8" t="s">
        <v>347</v>
      </c>
      <c r="W121" s="9">
        <v>1</v>
      </c>
      <c r="X121" s="10">
        <f>W121*8/$V$113</f>
        <v>4.2666666666666665E-2</v>
      </c>
      <c r="Y121" s="50">
        <v>118.64</v>
      </c>
      <c r="Z121" s="12">
        <f>X121*Y121</f>
        <v>5.0619733333333334</v>
      </c>
    </row>
    <row r="122" spans="17:26">
      <c r="R122" t="s">
        <v>671</v>
      </c>
      <c r="V122" s="8" t="s">
        <v>347</v>
      </c>
      <c r="W122" s="9">
        <v>2</v>
      </c>
      <c r="X122" s="10">
        <f>W122*8/$V$113</f>
        <v>8.533333333333333E-2</v>
      </c>
      <c r="Y122" s="50">
        <v>186.44</v>
      </c>
      <c r="Z122" s="12">
        <f>X122*Y122</f>
        <v>15.909546666666666</v>
      </c>
    </row>
    <row r="123" spans="17:26">
      <c r="Q123" s="14"/>
      <c r="R123" s="14"/>
      <c r="S123" s="14"/>
      <c r="T123" s="14"/>
      <c r="U123" s="14"/>
      <c r="V123" s="14"/>
      <c r="W123" s="14"/>
      <c r="X123" s="14"/>
      <c r="Y123" s="15"/>
      <c r="Z123" s="16">
        <f>SUM(Z120:Z122)</f>
        <v>21.027980799999998</v>
      </c>
    </row>
    <row r="125" spans="17:26">
      <c r="Q125" s="31" t="s">
        <v>286</v>
      </c>
      <c r="R125" s="31"/>
      <c r="S125" s="31" t="s">
        <v>492</v>
      </c>
      <c r="T125" s="31"/>
    </row>
    <row r="126" spans="17:26">
      <c r="Q126" s="31" t="s">
        <v>287</v>
      </c>
      <c r="R126" s="31" t="s">
        <v>288</v>
      </c>
      <c r="S126" s="32" t="s">
        <v>289</v>
      </c>
      <c r="T126" s="33">
        <v>50</v>
      </c>
      <c r="U126" s="32" t="s">
        <v>290</v>
      </c>
      <c r="V126" s="33">
        <f>T126</f>
        <v>50</v>
      </c>
      <c r="W126" s="31" t="s">
        <v>291</v>
      </c>
      <c r="Y126" s="32" t="s">
        <v>142</v>
      </c>
      <c r="Z126" s="34">
        <f>Z134+Z141+Z145</f>
        <v>238.34357440000002</v>
      </c>
    </row>
    <row r="127" spans="17:26">
      <c r="Q127" s="31" t="s">
        <v>292</v>
      </c>
      <c r="R127" s="31" t="s">
        <v>293</v>
      </c>
      <c r="V127" s="32" t="s">
        <v>127</v>
      </c>
      <c r="W127" s="32" t="s">
        <v>294</v>
      </c>
      <c r="X127" s="32" t="s">
        <v>295</v>
      </c>
      <c r="Y127" s="32" t="s">
        <v>296</v>
      </c>
      <c r="Z127" s="32" t="s">
        <v>297</v>
      </c>
    </row>
    <row r="128" spans="17:26">
      <c r="R128" s="35" t="s">
        <v>298</v>
      </c>
    </row>
    <row r="129" spans="18:26">
      <c r="R129" t="s">
        <v>659</v>
      </c>
      <c r="V129" s="8" t="s">
        <v>300</v>
      </c>
      <c r="W129" s="9">
        <v>0.1</v>
      </c>
      <c r="X129" s="10">
        <f>W129*8/$T$126</f>
        <v>1.6E-2</v>
      </c>
      <c r="Y129">
        <v>34.729999999999997</v>
      </c>
      <c r="Z129" s="12">
        <f>X129*Y129</f>
        <v>0.55567999999999995</v>
      </c>
    </row>
    <row r="130" spans="18:26">
      <c r="R130" t="s">
        <v>299</v>
      </c>
      <c r="V130" s="8" t="s">
        <v>300</v>
      </c>
      <c r="W130" s="9">
        <v>1</v>
      </c>
      <c r="X130" s="10">
        <f t="shared" ref="X130:X133" si="5">W130*8/$T$126</f>
        <v>0.16</v>
      </c>
      <c r="Y130" s="12">
        <v>28.94</v>
      </c>
      <c r="Z130" s="12">
        <f>X130*Y130</f>
        <v>4.6304000000000007</v>
      </c>
    </row>
    <row r="131" spans="18:26">
      <c r="R131" t="s">
        <v>301</v>
      </c>
      <c r="V131" s="8" t="s">
        <v>300</v>
      </c>
      <c r="W131" s="9">
        <v>2</v>
      </c>
      <c r="X131" s="10">
        <f t="shared" si="5"/>
        <v>0.32</v>
      </c>
      <c r="Y131" s="12">
        <v>23.6</v>
      </c>
      <c r="Z131" s="12">
        <f>X131*Y131</f>
        <v>7.5520000000000005</v>
      </c>
    </row>
    <row r="132" spans="18:26">
      <c r="R132" t="s">
        <v>302</v>
      </c>
      <c r="V132" s="8" t="s">
        <v>300</v>
      </c>
      <c r="W132" s="9">
        <v>5</v>
      </c>
      <c r="X132" s="10">
        <f t="shared" si="5"/>
        <v>0.8</v>
      </c>
      <c r="Y132" s="12">
        <v>21.36</v>
      </c>
      <c r="Z132" s="12">
        <f>X132*Y132</f>
        <v>17.088000000000001</v>
      </c>
    </row>
    <row r="133" spans="18:26">
      <c r="R133" t="s">
        <v>661</v>
      </c>
      <c r="V133" s="8" t="s">
        <v>300</v>
      </c>
      <c r="W133" s="9">
        <v>1</v>
      </c>
      <c r="X133" s="10">
        <f t="shared" si="5"/>
        <v>0.16</v>
      </c>
      <c r="Y133">
        <v>29.94</v>
      </c>
      <c r="Z133" s="12">
        <f>X133*Y133</f>
        <v>4.7904</v>
      </c>
    </row>
    <row r="134" spans="18:26">
      <c r="V134" s="8"/>
      <c r="W134" s="9"/>
      <c r="X134" s="10"/>
      <c r="Z134" s="34">
        <f>SUM(Z129:Z133)</f>
        <v>34.616480000000003</v>
      </c>
    </row>
    <row r="135" spans="18:26">
      <c r="R135" s="35" t="s">
        <v>662</v>
      </c>
      <c r="V135" s="8"/>
      <c r="W135" s="9"/>
      <c r="X135" s="10"/>
      <c r="Z135" s="12"/>
    </row>
    <row r="136" spans="18:26">
      <c r="R136" t="s">
        <v>315</v>
      </c>
      <c r="V136" s="8" t="s">
        <v>316</v>
      </c>
      <c r="X136" s="10">
        <v>3.8</v>
      </c>
      <c r="Y136" s="12">
        <v>24.52</v>
      </c>
      <c r="Z136" s="12">
        <f>X136*Y136</f>
        <v>93.175999999999988</v>
      </c>
    </row>
    <row r="137" spans="18:26">
      <c r="R137" t="s">
        <v>664</v>
      </c>
      <c r="V137" s="8" t="s">
        <v>212</v>
      </c>
      <c r="X137" s="10">
        <v>0.08</v>
      </c>
      <c r="Y137">
        <v>6.14</v>
      </c>
      <c r="Z137" s="12">
        <f>X137*Y137</f>
        <v>0.49119999999999997</v>
      </c>
    </row>
    <row r="138" spans="18:26">
      <c r="R138" t="s">
        <v>673</v>
      </c>
      <c r="V138" s="8" t="s">
        <v>447</v>
      </c>
      <c r="X138" s="10">
        <v>0.5</v>
      </c>
      <c r="Y138">
        <v>13.93</v>
      </c>
      <c r="Z138" s="12">
        <f>X138*Y138</f>
        <v>6.9649999999999999</v>
      </c>
    </row>
    <row r="139" spans="18:26">
      <c r="R139" t="s">
        <v>321</v>
      </c>
      <c r="V139" s="8" t="s">
        <v>212</v>
      </c>
      <c r="X139" s="10">
        <v>0.93</v>
      </c>
      <c r="Y139" s="17">
        <v>70.92</v>
      </c>
      <c r="Z139" s="12">
        <f>X139*Y139</f>
        <v>65.955600000000004</v>
      </c>
    </row>
    <row r="140" spans="18:26">
      <c r="R140" t="s">
        <v>674</v>
      </c>
      <c r="V140" s="8" t="s">
        <v>212</v>
      </c>
      <c r="X140" s="10">
        <v>0.4</v>
      </c>
      <c r="Y140" s="17">
        <v>80</v>
      </c>
      <c r="Z140" s="12">
        <f>X140*Y140</f>
        <v>32</v>
      </c>
    </row>
    <row r="141" spans="18:26">
      <c r="V141" s="8"/>
      <c r="X141" s="10"/>
      <c r="Y141" s="12"/>
      <c r="Z141" s="34">
        <f>SUM(Z136:Z140)</f>
        <v>198.58780000000002</v>
      </c>
    </row>
    <row r="142" spans="18:26">
      <c r="R142" s="35" t="s">
        <v>318</v>
      </c>
    </row>
    <row r="143" spans="18:26">
      <c r="R143" t="s">
        <v>319</v>
      </c>
      <c r="V143" s="8" t="s">
        <v>320</v>
      </c>
      <c r="X143" s="10">
        <v>3</v>
      </c>
      <c r="Y143" s="12">
        <f>Z134</f>
        <v>34.616480000000003</v>
      </c>
      <c r="Z143" s="12">
        <f>X143%*Y143</f>
        <v>1.0384944</v>
      </c>
    </row>
    <row r="144" spans="18:26">
      <c r="R144" t="s">
        <v>675</v>
      </c>
      <c r="V144" s="8" t="s">
        <v>347</v>
      </c>
      <c r="W144" s="9">
        <v>1</v>
      </c>
      <c r="X144" s="10">
        <f t="shared" ref="X144" si="6">W144*8/$T$126</f>
        <v>0.16</v>
      </c>
      <c r="Y144" s="12">
        <v>25.63</v>
      </c>
      <c r="Z144" s="12">
        <f>X144*Y144</f>
        <v>4.1007999999999996</v>
      </c>
    </row>
    <row r="145" spans="17:26">
      <c r="Q145" s="14"/>
      <c r="R145" s="14"/>
      <c r="S145" s="14"/>
      <c r="T145" s="14"/>
      <c r="U145" s="14"/>
      <c r="V145" s="14"/>
      <c r="W145" s="14"/>
      <c r="X145" s="14"/>
      <c r="Y145" s="14"/>
      <c r="Z145" s="36">
        <f>SUM(Z143:Z144)</f>
        <v>5.1392943999999998</v>
      </c>
    </row>
    <row r="151" spans="17:26">
      <c r="Q151" s="31" t="s">
        <v>286</v>
      </c>
      <c r="R151" s="31"/>
      <c r="S151" s="31" t="s">
        <v>676</v>
      </c>
      <c r="T151" s="31"/>
    </row>
    <row r="152" spans="17:26">
      <c r="Q152" s="31" t="s">
        <v>287</v>
      </c>
      <c r="R152" s="31" t="s">
        <v>288</v>
      </c>
      <c r="S152" s="32" t="s">
        <v>289</v>
      </c>
      <c r="T152" s="33">
        <v>110</v>
      </c>
      <c r="U152" s="32" t="s">
        <v>290</v>
      </c>
      <c r="V152" s="33">
        <f>T152</f>
        <v>110</v>
      </c>
      <c r="W152" s="31" t="s">
        <v>291</v>
      </c>
      <c r="Y152" s="32" t="s">
        <v>142</v>
      </c>
      <c r="Z152" s="34">
        <f>Z158+Z164+Z168</f>
        <v>39.620881818181815</v>
      </c>
    </row>
    <row r="153" spans="17:26">
      <c r="Q153" s="31" t="s">
        <v>292</v>
      </c>
      <c r="R153" s="31" t="s">
        <v>293</v>
      </c>
      <c r="V153" s="32" t="s">
        <v>127</v>
      </c>
      <c r="W153" s="32" t="s">
        <v>294</v>
      </c>
      <c r="X153" s="32" t="s">
        <v>295</v>
      </c>
      <c r="Y153" s="32" t="s">
        <v>296</v>
      </c>
      <c r="Z153" s="32" t="s">
        <v>297</v>
      </c>
    </row>
    <row r="154" spans="17:26">
      <c r="R154" s="35" t="s">
        <v>298</v>
      </c>
    </row>
    <row r="155" spans="17:26">
      <c r="R155" t="s">
        <v>299</v>
      </c>
      <c r="V155" s="8" t="s">
        <v>300</v>
      </c>
      <c r="W155" s="9">
        <v>2</v>
      </c>
      <c r="X155" s="10">
        <f>W155*8/$T$152</f>
        <v>0.14545454545454545</v>
      </c>
      <c r="Y155" s="12">
        <v>28.94</v>
      </c>
      <c r="Z155" s="12">
        <f>X155*Y155</f>
        <v>4.2094545454545456</v>
      </c>
    </row>
    <row r="156" spans="17:26">
      <c r="R156" t="s">
        <v>301</v>
      </c>
      <c r="V156" s="8" t="s">
        <v>300</v>
      </c>
      <c r="W156" s="9">
        <v>1</v>
      </c>
      <c r="X156" s="10">
        <f>W156*8/$T$152</f>
        <v>7.2727272727272724E-2</v>
      </c>
      <c r="Y156" s="12">
        <v>23.6</v>
      </c>
      <c r="Z156" s="12">
        <f>X156*Y156</f>
        <v>1.7163636363636363</v>
      </c>
    </row>
    <row r="157" spans="17:26">
      <c r="R157" t="s">
        <v>302</v>
      </c>
      <c r="V157" s="8" t="s">
        <v>300</v>
      </c>
      <c r="W157" s="9">
        <v>6</v>
      </c>
      <c r="X157" s="10">
        <f>W157*8/$T$152</f>
        <v>0.43636363636363634</v>
      </c>
      <c r="Y157" s="12">
        <v>21.36</v>
      </c>
      <c r="Z157" s="12">
        <f>X157*Y157</f>
        <v>9.3207272727272716</v>
      </c>
    </row>
    <row r="158" spans="17:26">
      <c r="V158" s="8"/>
      <c r="W158" s="9"/>
      <c r="X158" s="10"/>
      <c r="Z158" s="34">
        <f>SUM(Z155:Z157)</f>
        <v>15.246545454545453</v>
      </c>
    </row>
    <row r="159" spans="17:26">
      <c r="R159" s="35" t="s">
        <v>662</v>
      </c>
      <c r="V159" s="8"/>
      <c r="W159" s="9"/>
      <c r="X159" s="10"/>
      <c r="Z159" s="12"/>
    </row>
    <row r="160" spans="17:26">
      <c r="R160" t="s">
        <v>315</v>
      </c>
      <c r="V160" s="8" t="s">
        <v>316</v>
      </c>
      <c r="X160" s="10">
        <v>0.42</v>
      </c>
      <c r="Y160" s="12">
        <v>24.52</v>
      </c>
      <c r="Z160" s="12">
        <f>X160*Y160</f>
        <v>10.298399999999999</v>
      </c>
    </row>
    <row r="161" spans="17:26">
      <c r="R161" t="s">
        <v>664</v>
      </c>
      <c r="V161" s="8" t="s">
        <v>212</v>
      </c>
      <c r="X161" s="10">
        <v>2.5000000000000001E-2</v>
      </c>
      <c r="Y161">
        <v>6.14</v>
      </c>
      <c r="Z161" s="12">
        <f>X161*Y161</f>
        <v>0.1535</v>
      </c>
    </row>
    <row r="162" spans="17:26">
      <c r="R162" t="s">
        <v>321</v>
      </c>
      <c r="V162" s="8" t="s">
        <v>212</v>
      </c>
      <c r="X162" s="10">
        <v>0.16200000000000001</v>
      </c>
      <c r="Y162" s="17">
        <v>70.92</v>
      </c>
      <c r="Z162" s="12">
        <f>X162*Y162</f>
        <v>11.489040000000001</v>
      </c>
    </row>
    <row r="163" spans="17:26">
      <c r="R163" t="s">
        <v>677</v>
      </c>
      <c r="V163" s="8" t="s">
        <v>314</v>
      </c>
      <c r="X163" s="10">
        <v>0.18</v>
      </c>
      <c r="Y163" s="12">
        <v>5.8</v>
      </c>
      <c r="Z163" s="12">
        <f>X163*Y163</f>
        <v>1.044</v>
      </c>
    </row>
    <row r="164" spans="17:26">
      <c r="V164" s="8"/>
      <c r="X164" s="10"/>
      <c r="Y164" s="12"/>
      <c r="Z164" s="34">
        <f>SUM(Z160:Z163)</f>
        <v>22.984939999999998</v>
      </c>
    </row>
    <row r="165" spans="17:26">
      <c r="R165" s="35" t="s">
        <v>318</v>
      </c>
    </row>
    <row r="166" spans="17:26">
      <c r="R166" t="s">
        <v>319</v>
      </c>
      <c r="V166" s="8" t="s">
        <v>320</v>
      </c>
      <c r="X166" s="10">
        <v>3</v>
      </c>
      <c r="Y166" s="12">
        <f>Z158</f>
        <v>15.246545454545453</v>
      </c>
      <c r="Z166" s="12">
        <f>X166%*Y166</f>
        <v>0.4573963636363636</v>
      </c>
    </row>
    <row r="167" spans="17:26">
      <c r="R167" t="s">
        <v>675</v>
      </c>
      <c r="V167" s="8" t="s">
        <v>347</v>
      </c>
      <c r="W167" s="9">
        <v>0.5</v>
      </c>
      <c r="X167" s="10">
        <f>W167*8/$T$152</f>
        <v>3.6363636363636362E-2</v>
      </c>
      <c r="Y167" s="12">
        <v>25.63</v>
      </c>
      <c r="Z167" s="12">
        <f>X167*Y167</f>
        <v>0.93199999999999994</v>
      </c>
    </row>
    <row r="168" spans="17:26">
      <c r="Q168" s="14"/>
      <c r="R168" s="14"/>
      <c r="S168" s="14"/>
      <c r="T168" s="14"/>
      <c r="U168" s="14"/>
      <c r="V168" s="14"/>
      <c r="W168" s="14"/>
      <c r="X168" s="14"/>
      <c r="Y168" s="14"/>
      <c r="Z168" s="36">
        <f>SUM(Z166:Z167)</f>
        <v>1.3893963636363635</v>
      </c>
    </row>
    <row r="170" spans="17:26">
      <c r="Q170" s="31" t="s">
        <v>286</v>
      </c>
      <c r="R170" s="31"/>
      <c r="S170" s="31" t="s">
        <v>678</v>
      </c>
      <c r="T170" s="31"/>
    </row>
    <row r="171" spans="17:26">
      <c r="Q171" s="31" t="s">
        <v>287</v>
      </c>
      <c r="R171" s="31" t="s">
        <v>288</v>
      </c>
      <c r="S171" s="32" t="s">
        <v>289</v>
      </c>
      <c r="T171" s="33">
        <v>120</v>
      </c>
      <c r="U171" s="32" t="s">
        <v>290</v>
      </c>
      <c r="V171" s="33">
        <f>T171</f>
        <v>120</v>
      </c>
      <c r="W171" s="31" t="s">
        <v>291</v>
      </c>
      <c r="Y171" s="32" t="s">
        <v>142</v>
      </c>
      <c r="Z171" s="34">
        <f>Z177+Z183+Z187</f>
        <v>27.126394000000001</v>
      </c>
    </row>
    <row r="172" spans="17:26">
      <c r="Q172" s="31" t="s">
        <v>292</v>
      </c>
      <c r="R172" s="31" t="s">
        <v>293</v>
      </c>
      <c r="V172" s="32" t="s">
        <v>127</v>
      </c>
      <c r="W172" s="32" t="s">
        <v>294</v>
      </c>
      <c r="X172" s="32" t="s">
        <v>295</v>
      </c>
      <c r="Y172" s="32" t="s">
        <v>296</v>
      </c>
      <c r="Z172" s="32" t="s">
        <v>297</v>
      </c>
    </row>
    <row r="173" spans="17:26">
      <c r="R173" s="35" t="s">
        <v>298</v>
      </c>
    </row>
    <row r="174" spans="17:26">
      <c r="R174" t="s">
        <v>299</v>
      </c>
      <c r="V174" s="8" t="s">
        <v>300</v>
      </c>
      <c r="W174" s="9">
        <v>2</v>
      </c>
      <c r="X174" s="10">
        <f>W174*8/$T$171</f>
        <v>0.13333333333333333</v>
      </c>
      <c r="Y174" s="12">
        <v>28.94</v>
      </c>
      <c r="Z174" s="12">
        <f>X174*Y174</f>
        <v>3.8586666666666667</v>
      </c>
    </row>
    <row r="175" spans="17:26">
      <c r="R175" t="s">
        <v>301</v>
      </c>
      <c r="V175" s="8" t="s">
        <v>300</v>
      </c>
      <c r="W175" s="9">
        <v>2</v>
      </c>
      <c r="X175" s="10">
        <f>W175*8/$T$171</f>
        <v>0.13333333333333333</v>
      </c>
      <c r="Y175" s="12">
        <v>23.6</v>
      </c>
      <c r="Z175" s="12">
        <f>X175*Y175</f>
        <v>3.1466666666666669</v>
      </c>
    </row>
    <row r="176" spans="17:26">
      <c r="R176" t="s">
        <v>302</v>
      </c>
      <c r="V176" s="8" t="s">
        <v>300</v>
      </c>
      <c r="W176" s="9">
        <v>6</v>
      </c>
      <c r="X176" s="10">
        <f>W176*8/$T$171</f>
        <v>0.4</v>
      </c>
      <c r="Y176" s="12">
        <v>21.36</v>
      </c>
      <c r="Z176" s="12">
        <f>X176*Y176</f>
        <v>8.5440000000000005</v>
      </c>
    </row>
    <row r="177" spans="17:26">
      <c r="V177" s="8"/>
      <c r="W177" s="9"/>
      <c r="X177" s="10"/>
      <c r="Z177" s="34">
        <f>SUM(Z174:Z176)</f>
        <v>15.549333333333333</v>
      </c>
    </row>
    <row r="178" spans="17:26">
      <c r="R178" s="35" t="s">
        <v>662</v>
      </c>
      <c r="V178" s="8"/>
      <c r="W178" s="9"/>
      <c r="X178" s="10"/>
      <c r="Z178" s="12"/>
    </row>
    <row r="179" spans="17:26">
      <c r="R179" t="s">
        <v>315</v>
      </c>
      <c r="V179" s="8" t="s">
        <v>316</v>
      </c>
      <c r="X179" s="10">
        <v>0.19</v>
      </c>
      <c r="Y179" s="12">
        <v>24.52</v>
      </c>
      <c r="Z179" s="12">
        <f>X179*Y179</f>
        <v>4.6588000000000003</v>
      </c>
    </row>
    <row r="180" spans="17:26">
      <c r="R180" t="s">
        <v>664</v>
      </c>
      <c r="V180" s="8" t="s">
        <v>212</v>
      </c>
      <c r="X180" s="10">
        <v>8.0999999999999996E-3</v>
      </c>
      <c r="Y180">
        <v>6.14</v>
      </c>
      <c r="Z180" s="12">
        <f>X180*Y180</f>
        <v>4.9733999999999993E-2</v>
      </c>
    </row>
    <row r="181" spans="17:26">
      <c r="R181" t="s">
        <v>673</v>
      </c>
      <c r="V181" s="8" t="s">
        <v>447</v>
      </c>
      <c r="X181" s="10">
        <v>6.0000000000000001E-3</v>
      </c>
      <c r="Y181">
        <v>13.93</v>
      </c>
      <c r="Z181" s="12">
        <f>X181*Y181</f>
        <v>8.3580000000000002E-2</v>
      </c>
    </row>
    <row r="182" spans="17:26">
      <c r="R182" t="s">
        <v>321</v>
      </c>
      <c r="V182" s="8" t="s">
        <v>212</v>
      </c>
      <c r="X182" s="10">
        <v>6.5000000000000002E-2</v>
      </c>
      <c r="Y182" s="17">
        <v>70.92</v>
      </c>
      <c r="Z182" s="12">
        <f>X182*Y182</f>
        <v>4.6097999999999999</v>
      </c>
    </row>
    <row r="183" spans="17:26">
      <c r="V183" s="8"/>
      <c r="X183" s="10"/>
      <c r="Y183" s="12"/>
      <c r="Z183" s="34">
        <f>SUM(Z179:Z182)</f>
        <v>9.4019140000000014</v>
      </c>
    </row>
    <row r="184" spans="17:26">
      <c r="R184" s="35" t="s">
        <v>318</v>
      </c>
    </row>
    <row r="185" spans="17:26">
      <c r="R185" t="s">
        <v>319</v>
      </c>
      <c r="V185" s="8" t="s">
        <v>320</v>
      </c>
      <c r="X185" s="10">
        <v>3</v>
      </c>
      <c r="Y185" s="12">
        <f>Z177</f>
        <v>15.549333333333333</v>
      </c>
      <c r="Z185" s="12">
        <f>X185%*Y185</f>
        <v>0.46648000000000001</v>
      </c>
    </row>
    <row r="186" spans="17:26">
      <c r="R186" t="s">
        <v>675</v>
      </c>
      <c r="V186" s="8" t="s">
        <v>347</v>
      </c>
      <c r="W186" s="9">
        <v>1</v>
      </c>
      <c r="X186" s="10">
        <f>W186*8/$T$171</f>
        <v>6.6666666666666666E-2</v>
      </c>
      <c r="Y186" s="12">
        <v>25.63</v>
      </c>
      <c r="Z186" s="12">
        <f>X186*Y186</f>
        <v>1.7086666666666666</v>
      </c>
    </row>
    <row r="187" spans="17:26">
      <c r="Q187" s="14"/>
      <c r="R187" s="14"/>
      <c r="S187" s="14"/>
      <c r="T187" s="14"/>
      <c r="U187" s="14"/>
      <c r="V187" s="14"/>
      <c r="W187" s="14"/>
      <c r="X187" s="14"/>
      <c r="Y187" s="14"/>
      <c r="Z187" s="36">
        <f>SUM(Z185:Z186)</f>
        <v>2.1751466666666666</v>
      </c>
    </row>
    <row r="189" spans="17:26">
      <c r="Q189" s="31" t="s">
        <v>286</v>
      </c>
      <c r="R189" s="31"/>
      <c r="S189" s="31" t="s">
        <v>505</v>
      </c>
      <c r="T189" s="31"/>
    </row>
    <row r="190" spans="17:26">
      <c r="Q190" s="31" t="s">
        <v>287</v>
      </c>
      <c r="R190" s="31" t="s">
        <v>425</v>
      </c>
      <c r="S190" s="32" t="s">
        <v>289</v>
      </c>
      <c r="T190" s="33">
        <v>25</v>
      </c>
      <c r="U190" s="32" t="s">
        <v>290</v>
      </c>
      <c r="V190" s="33">
        <f>T190</f>
        <v>25</v>
      </c>
      <c r="W190" s="31" t="s">
        <v>291</v>
      </c>
      <c r="Y190" s="32" t="s">
        <v>212</v>
      </c>
      <c r="Z190" s="34">
        <f>Z196+Z204+Z209</f>
        <v>426.39754399999998</v>
      </c>
    </row>
    <row r="191" spans="17:26">
      <c r="Q191" s="31" t="s">
        <v>292</v>
      </c>
      <c r="R191" s="31" t="s">
        <v>293</v>
      </c>
      <c r="V191" s="32" t="s">
        <v>127</v>
      </c>
      <c r="W191" s="32" t="s">
        <v>294</v>
      </c>
      <c r="X191" s="32" t="s">
        <v>295</v>
      </c>
      <c r="Y191" s="32" t="s">
        <v>296</v>
      </c>
      <c r="Z191" s="32" t="s">
        <v>297</v>
      </c>
    </row>
    <row r="192" spans="17:26">
      <c r="R192" s="35" t="s">
        <v>298</v>
      </c>
    </row>
    <row r="193" spans="18:26">
      <c r="R193" t="s">
        <v>299</v>
      </c>
      <c r="V193" s="8" t="s">
        <v>300</v>
      </c>
      <c r="W193" s="9">
        <v>2</v>
      </c>
      <c r="X193" s="10">
        <f>W193*8/$T$190</f>
        <v>0.64</v>
      </c>
      <c r="Y193" s="12">
        <v>28.94</v>
      </c>
      <c r="Z193" s="12">
        <f>X193*Y193</f>
        <v>18.521600000000003</v>
      </c>
    </row>
    <row r="194" spans="18:26">
      <c r="R194" t="s">
        <v>301</v>
      </c>
      <c r="V194" s="8" t="s">
        <v>300</v>
      </c>
      <c r="W194" s="9">
        <v>2</v>
      </c>
      <c r="X194" s="10">
        <f>W194*8/$T$190</f>
        <v>0.64</v>
      </c>
      <c r="Y194" s="12">
        <v>23.6</v>
      </c>
      <c r="Z194" s="12">
        <f>X194*Y194</f>
        <v>15.104000000000001</v>
      </c>
    </row>
    <row r="195" spans="18:26">
      <c r="R195" t="s">
        <v>302</v>
      </c>
      <c r="V195" s="8" t="s">
        <v>300</v>
      </c>
      <c r="W195" s="9">
        <v>6</v>
      </c>
      <c r="X195" s="10">
        <f>W195*8/$T$190</f>
        <v>1.92</v>
      </c>
      <c r="Y195" s="12">
        <v>21.36</v>
      </c>
      <c r="Z195" s="12">
        <f>X195*Y195</f>
        <v>41.011199999999995</v>
      </c>
    </row>
    <row r="196" spans="18:26">
      <c r="V196" s="8"/>
      <c r="W196" s="9"/>
      <c r="X196" s="10"/>
      <c r="Z196" s="34">
        <f>SUM(Z193:Z195)</f>
        <v>74.636799999999994</v>
      </c>
    </row>
    <row r="197" spans="18:26">
      <c r="R197" s="35" t="s">
        <v>662</v>
      </c>
      <c r="V197" s="8"/>
      <c r="W197" s="9"/>
      <c r="X197" s="10"/>
      <c r="Z197" s="12"/>
    </row>
    <row r="198" spans="18:26">
      <c r="R198" t="s">
        <v>680</v>
      </c>
      <c r="V198" s="8" t="s">
        <v>212</v>
      </c>
      <c r="X198" s="10">
        <v>0.53</v>
      </c>
      <c r="Y198" s="12">
        <v>55.08</v>
      </c>
      <c r="Z198" s="12">
        <f>X198*Y198</f>
        <v>29.192399999999999</v>
      </c>
    </row>
    <row r="199" spans="18:26">
      <c r="R199" t="s">
        <v>681</v>
      </c>
      <c r="V199" s="8" t="s">
        <v>212</v>
      </c>
      <c r="X199" s="10">
        <v>0.52</v>
      </c>
      <c r="Y199" s="12">
        <v>47</v>
      </c>
      <c r="Z199" s="12">
        <f>X199*Y199</f>
        <v>24.44</v>
      </c>
    </row>
    <row r="200" spans="18:26">
      <c r="R200" t="s">
        <v>315</v>
      </c>
      <c r="V200" s="8" t="s">
        <v>316</v>
      </c>
      <c r="X200" s="10">
        <v>9.73</v>
      </c>
      <c r="Y200" s="12">
        <v>24.52</v>
      </c>
      <c r="Z200" s="12">
        <f>X200*Y200</f>
        <v>238.5796</v>
      </c>
    </row>
    <row r="201" spans="18:26">
      <c r="R201" t="s">
        <v>664</v>
      </c>
      <c r="V201" s="8" t="s">
        <v>212</v>
      </c>
      <c r="X201" s="10">
        <v>0.186</v>
      </c>
      <c r="Y201">
        <v>6.14</v>
      </c>
      <c r="Z201" s="12">
        <f>X201*Y201</f>
        <v>1.1420399999999999</v>
      </c>
    </row>
    <row r="202" spans="18:26">
      <c r="R202" t="s">
        <v>673</v>
      </c>
      <c r="V202" s="8" t="s">
        <v>447</v>
      </c>
      <c r="X202" s="10">
        <v>0.36</v>
      </c>
      <c r="Y202">
        <v>13.93</v>
      </c>
      <c r="Z202" s="12">
        <f>X202*Y202</f>
        <v>5.0148000000000001</v>
      </c>
    </row>
    <row r="203" spans="18:26">
      <c r="R203" t="s">
        <v>682</v>
      </c>
      <c r="V203" s="8" t="s">
        <v>447</v>
      </c>
      <c r="X203" s="10">
        <v>1.5</v>
      </c>
      <c r="Y203" s="17">
        <v>27.88</v>
      </c>
      <c r="Z203" s="12">
        <f>X203*Y203</f>
        <v>41.82</v>
      </c>
    </row>
    <row r="204" spans="18:26">
      <c r="V204" s="8"/>
      <c r="X204" s="10"/>
      <c r="Y204" s="12"/>
      <c r="Z204" s="34">
        <f>SUM(Z198:Z203)</f>
        <v>340.18883999999997</v>
      </c>
    </row>
    <row r="205" spans="18:26">
      <c r="R205" s="35" t="s">
        <v>318</v>
      </c>
    </row>
    <row r="206" spans="18:26">
      <c r="R206" t="s">
        <v>319</v>
      </c>
      <c r="V206" s="8" t="s">
        <v>320</v>
      </c>
      <c r="X206" s="10">
        <v>3</v>
      </c>
      <c r="Y206" s="12">
        <f>Z196</f>
        <v>74.636799999999994</v>
      </c>
      <c r="Z206" s="12">
        <f>X206%*Y206</f>
        <v>2.2391039999999998</v>
      </c>
    </row>
    <row r="207" spans="18:26">
      <c r="R207" t="s">
        <v>675</v>
      </c>
      <c r="V207" s="8" t="s">
        <v>347</v>
      </c>
      <c r="W207" s="9">
        <v>1</v>
      </c>
      <c r="X207" s="10">
        <f>W207*8/$T$190</f>
        <v>0.32</v>
      </c>
      <c r="Y207" s="12">
        <v>25.63</v>
      </c>
      <c r="Z207" s="12">
        <f>X207*Y207</f>
        <v>8.2015999999999991</v>
      </c>
    </row>
    <row r="208" spans="18:26">
      <c r="R208" t="s">
        <v>683</v>
      </c>
      <c r="V208" s="8" t="s">
        <v>347</v>
      </c>
      <c r="W208" s="9">
        <v>0.5</v>
      </c>
      <c r="X208" s="10">
        <f>W208*8/$T$190</f>
        <v>0.16</v>
      </c>
      <c r="Y208" s="12">
        <v>7.07</v>
      </c>
      <c r="Z208" s="12">
        <f>X208*Y208</f>
        <v>1.1312</v>
      </c>
    </row>
    <row r="209" spans="17:26">
      <c r="Q209" s="14"/>
      <c r="R209" s="14"/>
      <c r="S209" s="14"/>
      <c r="T209" s="14"/>
      <c r="U209" s="14"/>
      <c r="V209" s="14"/>
      <c r="W209" s="14"/>
      <c r="X209" s="14"/>
      <c r="Y209" s="14"/>
      <c r="Z209" s="36">
        <f>SUM(Z206:Z208)</f>
        <v>11.571903999999998</v>
      </c>
    </row>
    <row r="211" spans="17:26">
      <c r="Q211" s="31" t="s">
        <v>286</v>
      </c>
      <c r="R211" s="31"/>
      <c r="S211" s="31" t="s">
        <v>1461</v>
      </c>
      <c r="T211" s="31"/>
    </row>
    <row r="212" spans="17:26">
      <c r="Q212" s="31" t="s">
        <v>287</v>
      </c>
      <c r="R212" s="31" t="s">
        <v>288</v>
      </c>
      <c r="S212" s="32" t="s">
        <v>289</v>
      </c>
      <c r="T212" s="33">
        <v>8</v>
      </c>
      <c r="U212" s="32" t="s">
        <v>290</v>
      </c>
      <c r="V212" s="33">
        <f>T212</f>
        <v>8</v>
      </c>
      <c r="W212" s="31" t="s">
        <v>291</v>
      </c>
      <c r="Y212" s="32" t="s">
        <v>142</v>
      </c>
      <c r="Z212" s="34">
        <f>Z217+Z222+Z225</f>
        <v>75.114200000000011</v>
      </c>
    </row>
    <row r="213" spans="17:26">
      <c r="Q213" s="31" t="s">
        <v>292</v>
      </c>
      <c r="R213" s="31" t="s">
        <v>293</v>
      </c>
      <c r="V213" s="32" t="s">
        <v>127</v>
      </c>
      <c r="W213" s="32" t="s">
        <v>294</v>
      </c>
      <c r="X213" s="32" t="s">
        <v>295</v>
      </c>
      <c r="Y213" s="32" t="s">
        <v>296</v>
      </c>
      <c r="Z213" s="32" t="s">
        <v>297</v>
      </c>
    </row>
    <row r="214" spans="17:26">
      <c r="R214" s="35" t="s">
        <v>298</v>
      </c>
    </row>
    <row r="215" spans="17:26">
      <c r="R215" t="s">
        <v>299</v>
      </c>
      <c r="V215" s="8" t="s">
        <v>300</v>
      </c>
      <c r="W215" s="9">
        <v>1</v>
      </c>
      <c r="X215" s="10">
        <f>W215*8/$T$212</f>
        <v>1</v>
      </c>
      <c r="Y215" s="12">
        <v>28.94</v>
      </c>
      <c r="Z215" s="12">
        <f>X215*Y215</f>
        <v>28.94</v>
      </c>
    </row>
    <row r="216" spans="17:26">
      <c r="R216" t="s">
        <v>301</v>
      </c>
      <c r="V216" s="8" t="s">
        <v>300</v>
      </c>
      <c r="W216" s="9">
        <v>1</v>
      </c>
      <c r="X216" s="10">
        <f>W216*8/$T$212</f>
        <v>1</v>
      </c>
      <c r="Y216" s="12">
        <v>23.6</v>
      </c>
      <c r="Z216" s="12">
        <f>X216*Y216</f>
        <v>23.6</v>
      </c>
    </row>
    <row r="217" spans="17:26">
      <c r="V217" s="8"/>
      <c r="W217" s="9"/>
      <c r="X217" s="10"/>
      <c r="Z217" s="34">
        <f>SUM(Z215:Z216)</f>
        <v>52.540000000000006</v>
      </c>
    </row>
    <row r="218" spans="17:26">
      <c r="R218" s="35" t="s">
        <v>662</v>
      </c>
      <c r="V218" s="8"/>
      <c r="W218" s="9"/>
      <c r="X218" s="10"/>
      <c r="Z218" s="12"/>
    </row>
    <row r="219" spans="17:26">
      <c r="R219" t="s">
        <v>690</v>
      </c>
      <c r="V219" s="8" t="s">
        <v>305</v>
      </c>
      <c r="X219" s="10">
        <v>0.26</v>
      </c>
      <c r="Y219" s="12">
        <v>2.64</v>
      </c>
      <c r="Z219" s="12">
        <f>X219*Y219</f>
        <v>0.68640000000000001</v>
      </c>
    </row>
    <row r="220" spans="17:26">
      <c r="R220" t="s">
        <v>310</v>
      </c>
      <c r="V220" s="8" t="s">
        <v>305</v>
      </c>
      <c r="X220" s="10">
        <v>0.16</v>
      </c>
      <c r="Y220" s="12">
        <v>5.51</v>
      </c>
      <c r="Z220" s="12">
        <f>X220*Y220</f>
        <v>0.88159999999999994</v>
      </c>
    </row>
    <row r="221" spans="17:26">
      <c r="R221" t="s">
        <v>677</v>
      </c>
      <c r="V221" s="8" t="s">
        <v>314</v>
      </c>
      <c r="X221" s="10">
        <v>3.35</v>
      </c>
      <c r="Y221" s="12">
        <v>5.8</v>
      </c>
      <c r="Z221" s="12">
        <f>X221*Y221</f>
        <v>19.43</v>
      </c>
    </row>
    <row r="222" spans="17:26">
      <c r="V222" s="8"/>
      <c r="X222" s="10"/>
      <c r="Y222" s="12"/>
      <c r="Z222" s="34">
        <f>SUM(Z219:Z221)</f>
        <v>20.998000000000001</v>
      </c>
    </row>
    <row r="223" spans="17:26">
      <c r="R223" s="35" t="s">
        <v>318</v>
      </c>
    </row>
    <row r="224" spans="17:26">
      <c r="R224" t="s">
        <v>319</v>
      </c>
      <c r="V224" s="8" t="s">
        <v>320</v>
      </c>
      <c r="X224" s="10">
        <v>3</v>
      </c>
      <c r="Y224" s="12">
        <f>Z217</f>
        <v>52.540000000000006</v>
      </c>
      <c r="Z224" s="12">
        <f>X224%*Y224</f>
        <v>1.5762</v>
      </c>
    </row>
    <row r="225" spans="17:26">
      <c r="Q225" s="14"/>
      <c r="R225" s="14"/>
      <c r="S225" s="14"/>
      <c r="T225" s="14"/>
      <c r="U225" s="14"/>
      <c r="V225" s="14"/>
      <c r="W225" s="14"/>
      <c r="X225" s="14"/>
      <c r="Y225" s="14"/>
      <c r="Z225" s="36">
        <f>SUM(Z224)</f>
        <v>1.5762</v>
      </c>
    </row>
    <row r="228" spans="17:26">
      <c r="Q228" s="31" t="s">
        <v>286</v>
      </c>
      <c r="R228" s="31"/>
      <c r="S228" s="31" t="s">
        <v>507</v>
      </c>
      <c r="T228" s="31"/>
    </row>
    <row r="229" spans="17:26">
      <c r="Q229" s="31" t="s">
        <v>287</v>
      </c>
      <c r="R229" s="31" t="s">
        <v>684</v>
      </c>
      <c r="S229" s="32" t="s">
        <v>289</v>
      </c>
      <c r="T229" s="33">
        <v>250</v>
      </c>
      <c r="U229" s="32" t="s">
        <v>290</v>
      </c>
      <c r="V229" s="33">
        <f>T229</f>
        <v>250</v>
      </c>
      <c r="W229" s="31" t="s">
        <v>291</v>
      </c>
      <c r="Y229" s="32" t="s">
        <v>305</v>
      </c>
      <c r="Z229" s="34">
        <f>Z234+Z238+Z242</f>
        <v>5.5639628445000007</v>
      </c>
    </row>
    <row r="230" spans="17:26">
      <c r="Q230" s="31" t="s">
        <v>292</v>
      </c>
      <c r="R230" s="31" t="s">
        <v>293</v>
      </c>
      <c r="V230" s="32" t="s">
        <v>127</v>
      </c>
      <c r="W230" s="32" t="s">
        <v>294</v>
      </c>
      <c r="X230" s="32" t="s">
        <v>295</v>
      </c>
      <c r="Y230" s="32" t="s">
        <v>296</v>
      </c>
      <c r="Z230" s="32" t="s">
        <v>297</v>
      </c>
    </row>
    <row r="231" spans="17:26">
      <c r="R231" s="35" t="s">
        <v>298</v>
      </c>
      <c r="W231" s="9"/>
    </row>
    <row r="232" spans="17:26">
      <c r="R232" t="s">
        <v>299</v>
      </c>
      <c r="V232" s="8" t="s">
        <v>300</v>
      </c>
      <c r="W232" s="9">
        <v>1</v>
      </c>
      <c r="X232" s="18">
        <f>W232*8/$T$229</f>
        <v>3.2000000000000001E-2</v>
      </c>
      <c r="Y232" s="12">
        <v>28.94</v>
      </c>
      <c r="Z232" s="12">
        <f>X232*Y232</f>
        <v>0.92608000000000001</v>
      </c>
    </row>
    <row r="233" spans="17:26">
      <c r="R233" t="s">
        <v>685</v>
      </c>
      <c r="V233" s="8" t="s">
        <v>300</v>
      </c>
      <c r="W233" s="9">
        <v>1</v>
      </c>
      <c r="X233" s="18">
        <f>W233*8/$T$229</f>
        <v>3.2000000000000001E-2</v>
      </c>
      <c r="Y233" s="12">
        <v>23.6</v>
      </c>
      <c r="Z233" s="12">
        <f>X233*Y233</f>
        <v>0.75520000000000009</v>
      </c>
    </row>
    <row r="234" spans="17:26">
      <c r="V234" s="8"/>
      <c r="W234" s="9"/>
      <c r="Z234" s="34">
        <f>SUM(Z232:Z233)</f>
        <v>1.6812800000000001</v>
      </c>
    </row>
    <row r="235" spans="17:26">
      <c r="R235" s="35" t="s">
        <v>303</v>
      </c>
      <c r="V235" s="8"/>
      <c r="W235" s="9"/>
      <c r="X235" s="18"/>
    </row>
    <row r="236" spans="17:26">
      <c r="R236" t="s">
        <v>304</v>
      </c>
      <c r="V236" s="8" t="s">
        <v>305</v>
      </c>
      <c r="W236" s="9"/>
      <c r="X236" s="18">
        <v>0.03</v>
      </c>
      <c r="Y236" s="12">
        <v>2.64</v>
      </c>
      <c r="Z236" s="12">
        <f>X236*Y236</f>
        <v>7.9200000000000007E-2</v>
      </c>
    </row>
    <row r="237" spans="17:26">
      <c r="R237" t="s">
        <v>686</v>
      </c>
      <c r="V237" s="8" t="s">
        <v>305</v>
      </c>
      <c r="W237" s="9"/>
      <c r="X237" s="18">
        <v>1.05</v>
      </c>
      <c r="Y237" s="12">
        <f>1012.71*3.379/1000</f>
        <v>3.4219470900000002</v>
      </c>
      <c r="Z237" s="12">
        <f>X237*Y237</f>
        <v>3.5930444445000003</v>
      </c>
    </row>
    <row r="238" spans="17:26">
      <c r="V238" s="8"/>
      <c r="W238" s="9"/>
      <c r="Z238" s="34">
        <f>SUM(Z236:Z237)</f>
        <v>3.6722444445000004</v>
      </c>
    </row>
    <row r="239" spans="17:26">
      <c r="R239" s="35" t="s">
        <v>327</v>
      </c>
      <c r="V239" s="8"/>
      <c r="W239" s="9"/>
    </row>
    <row r="240" spans="17:26">
      <c r="R240" t="s">
        <v>319</v>
      </c>
      <c r="V240" s="8" t="s">
        <v>320</v>
      </c>
      <c r="X240" s="10">
        <v>3</v>
      </c>
      <c r="Y240" s="12">
        <f>Z234</f>
        <v>1.6812800000000001</v>
      </c>
      <c r="Z240" s="12">
        <f>X240%*Y240</f>
        <v>5.0438400000000001E-2</v>
      </c>
    </row>
    <row r="241" spans="17:26">
      <c r="R241" t="s">
        <v>687</v>
      </c>
      <c r="V241" s="8" t="s">
        <v>300</v>
      </c>
      <c r="W241" s="9">
        <v>1</v>
      </c>
      <c r="X241" s="18">
        <f>W241*8/$T$229</f>
        <v>3.2000000000000001E-2</v>
      </c>
      <c r="Y241" s="50">
        <v>5</v>
      </c>
      <c r="Z241" s="12">
        <f>X241*Y241</f>
        <v>0.16</v>
      </c>
    </row>
    <row r="242" spans="17:26">
      <c r="Q242" s="14"/>
      <c r="R242" s="14"/>
      <c r="S242" s="14"/>
      <c r="T242" s="14"/>
      <c r="U242" s="14"/>
      <c r="V242" s="14"/>
      <c r="W242" s="14"/>
      <c r="X242" s="14"/>
      <c r="Y242" s="14"/>
      <c r="Z242" s="36">
        <f>SUM(Z240:Z241)</f>
        <v>0.2104384</v>
      </c>
    </row>
    <row r="244" spans="17:26">
      <c r="Q244" s="31" t="s">
        <v>286</v>
      </c>
      <c r="R244" s="31"/>
      <c r="S244" s="31" t="s">
        <v>519</v>
      </c>
      <c r="T244" s="31"/>
    </row>
    <row r="245" spans="17:26">
      <c r="Q245" s="31" t="s">
        <v>287</v>
      </c>
      <c r="R245" s="31" t="s">
        <v>425</v>
      </c>
      <c r="S245" s="32" t="s">
        <v>289</v>
      </c>
      <c r="T245" s="33">
        <v>20</v>
      </c>
      <c r="U245" s="32" t="s">
        <v>290</v>
      </c>
      <c r="V245" s="33">
        <f>T245</f>
        <v>20</v>
      </c>
      <c r="W245" s="31" t="s">
        <v>291</v>
      </c>
      <c r="Y245" s="32" t="s">
        <v>212</v>
      </c>
      <c r="Z245" s="34">
        <f>Z251+Z259+Z264</f>
        <v>438.22651999999994</v>
      </c>
    </row>
    <row r="246" spans="17:26">
      <c r="Q246" s="31" t="s">
        <v>292</v>
      </c>
      <c r="R246" s="31" t="s">
        <v>293</v>
      </c>
      <c r="V246" s="32" t="s">
        <v>127</v>
      </c>
      <c r="W246" s="32" t="s">
        <v>294</v>
      </c>
      <c r="X246" s="32" t="s">
        <v>295</v>
      </c>
      <c r="Y246" s="32" t="s">
        <v>296</v>
      </c>
      <c r="Z246" s="32" t="s">
        <v>297</v>
      </c>
    </row>
    <row r="247" spans="17:26">
      <c r="R247" s="35" t="s">
        <v>298</v>
      </c>
    </row>
    <row r="248" spans="17:26">
      <c r="R248" t="s">
        <v>299</v>
      </c>
      <c r="V248" s="8" t="s">
        <v>300</v>
      </c>
      <c r="W248" s="9">
        <v>2</v>
      </c>
      <c r="X248" s="10">
        <f>W248*8/$T$245</f>
        <v>0.8</v>
      </c>
      <c r="Y248" s="12">
        <v>28.94</v>
      </c>
      <c r="Z248" s="12">
        <f>X248*Y248</f>
        <v>23.152000000000001</v>
      </c>
    </row>
    <row r="249" spans="17:26">
      <c r="R249" t="s">
        <v>301</v>
      </c>
      <c r="V249" s="8" t="s">
        <v>300</v>
      </c>
      <c r="W249" s="9">
        <v>1</v>
      </c>
      <c r="X249" s="10">
        <f>W249*8/$T$245</f>
        <v>0.4</v>
      </c>
      <c r="Y249" s="12">
        <v>23.6</v>
      </c>
      <c r="Z249" s="12">
        <f>X249*Y249</f>
        <v>9.4400000000000013</v>
      </c>
    </row>
    <row r="250" spans="17:26">
      <c r="R250" t="s">
        <v>302</v>
      </c>
      <c r="V250" s="8" t="s">
        <v>300</v>
      </c>
      <c r="W250" s="9">
        <v>6</v>
      </c>
      <c r="X250" s="10">
        <f>W250*8/$T$245</f>
        <v>2.4</v>
      </c>
      <c r="Y250" s="12">
        <v>21.36</v>
      </c>
      <c r="Z250" s="12">
        <f>X250*Y250</f>
        <v>51.263999999999996</v>
      </c>
    </row>
    <row r="251" spans="17:26">
      <c r="V251" s="8"/>
      <c r="W251" s="9"/>
      <c r="X251" s="10"/>
      <c r="Z251" s="34">
        <f>SUM(Z248:Z250)</f>
        <v>83.855999999999995</v>
      </c>
    </row>
    <row r="252" spans="17:26">
      <c r="R252" s="35" t="s">
        <v>662</v>
      </c>
      <c r="V252" s="8"/>
      <c r="W252" s="9"/>
      <c r="X252" s="10"/>
      <c r="Z252" s="12"/>
    </row>
    <row r="253" spans="17:26">
      <c r="R253" t="s">
        <v>680</v>
      </c>
      <c r="V253" s="8" t="s">
        <v>212</v>
      </c>
      <c r="X253" s="10">
        <v>0.53</v>
      </c>
      <c r="Y253" s="12">
        <v>55.08</v>
      </c>
      <c r="Z253" s="12">
        <f>X253*Y253</f>
        <v>29.192399999999999</v>
      </c>
    </row>
    <row r="254" spans="17:26">
      <c r="R254" t="s">
        <v>681</v>
      </c>
      <c r="V254" s="8" t="s">
        <v>212</v>
      </c>
      <c r="X254" s="10">
        <v>0.52</v>
      </c>
      <c r="Y254" s="12">
        <v>47</v>
      </c>
      <c r="Z254" s="12">
        <f>X254*Y254</f>
        <v>24.44</v>
      </c>
    </row>
    <row r="255" spans="17:26">
      <c r="R255" t="s">
        <v>315</v>
      </c>
      <c r="V255" s="8" t="s">
        <v>316</v>
      </c>
      <c r="X255" s="10">
        <v>9.73</v>
      </c>
      <c r="Y255" s="12">
        <v>24.52</v>
      </c>
      <c r="Z255" s="12">
        <f>X255*Y255</f>
        <v>238.5796</v>
      </c>
    </row>
    <row r="256" spans="17:26">
      <c r="R256" t="s">
        <v>664</v>
      </c>
      <c r="V256" s="8" t="s">
        <v>212</v>
      </c>
      <c r="X256" s="10">
        <v>0.186</v>
      </c>
      <c r="Y256">
        <v>6.14</v>
      </c>
      <c r="Z256" s="12">
        <f>X256*Y256</f>
        <v>1.1420399999999999</v>
      </c>
    </row>
    <row r="257" spans="17:29">
      <c r="R257" t="s">
        <v>673</v>
      </c>
      <c r="V257" s="8" t="s">
        <v>447</v>
      </c>
      <c r="X257" s="10">
        <v>0.36</v>
      </c>
      <c r="Y257">
        <v>13.93</v>
      </c>
      <c r="Z257" s="12">
        <f>X257*Y257</f>
        <v>5.0148000000000001</v>
      </c>
    </row>
    <row r="258" spans="17:29">
      <c r="R258" t="s">
        <v>682</v>
      </c>
      <c r="V258" s="8" t="s">
        <v>447</v>
      </c>
      <c r="X258" s="10">
        <v>1.5</v>
      </c>
      <c r="Y258" s="17">
        <v>27.88</v>
      </c>
      <c r="Z258" s="12">
        <f>X258*Y258</f>
        <v>41.82</v>
      </c>
    </row>
    <row r="259" spans="17:29">
      <c r="V259" s="8"/>
      <c r="X259" s="10"/>
      <c r="Y259" s="12"/>
      <c r="Z259" s="34">
        <f>SUM(Z253:Z258)</f>
        <v>340.18883999999997</v>
      </c>
    </row>
    <row r="260" spans="17:29">
      <c r="R260" s="35" t="s">
        <v>318</v>
      </c>
    </row>
    <row r="261" spans="17:29">
      <c r="R261" t="s">
        <v>319</v>
      </c>
      <c r="V261" s="8" t="s">
        <v>320</v>
      </c>
      <c r="X261" s="10">
        <v>3</v>
      </c>
      <c r="Y261" s="12">
        <f>Z251</f>
        <v>83.855999999999995</v>
      </c>
      <c r="Z261" s="12">
        <f>X261%*Y261</f>
        <v>2.5156799999999997</v>
      </c>
    </row>
    <row r="262" spans="17:29">
      <c r="R262" t="s">
        <v>675</v>
      </c>
      <c r="V262" s="8" t="s">
        <v>347</v>
      </c>
      <c r="W262" s="9">
        <v>1</v>
      </c>
      <c r="X262" s="10">
        <f>W262*8/$T$245</f>
        <v>0.4</v>
      </c>
      <c r="Y262" s="12">
        <v>25.63</v>
      </c>
      <c r="Z262" s="12">
        <f>X262*Y262</f>
        <v>10.252000000000001</v>
      </c>
    </row>
    <row r="263" spans="17:29">
      <c r="R263" t="s">
        <v>683</v>
      </c>
      <c r="V263" s="8" t="s">
        <v>347</v>
      </c>
      <c r="W263" s="9">
        <v>0.5</v>
      </c>
      <c r="X263" s="10">
        <f>W263*8/$T$245</f>
        <v>0.2</v>
      </c>
      <c r="Y263" s="12">
        <v>7.07</v>
      </c>
      <c r="Z263" s="12">
        <f>X263*Y263</f>
        <v>1.4140000000000001</v>
      </c>
    </row>
    <row r="264" spans="17:29">
      <c r="Q264" s="14"/>
      <c r="R264" s="14"/>
      <c r="S264" s="14"/>
      <c r="T264" s="14"/>
      <c r="U264" s="14"/>
      <c r="V264" s="14"/>
      <c r="W264" s="14"/>
      <c r="X264" s="14"/>
      <c r="Y264" s="14"/>
      <c r="Z264" s="36">
        <f>SUM(Z261:Z263)</f>
        <v>14.18168</v>
      </c>
    </row>
    <row r="265" spans="17:29">
      <c r="Z265" s="34"/>
    </row>
    <row r="266" spans="17:29">
      <c r="Q266" s="31" t="s">
        <v>286</v>
      </c>
      <c r="R266" s="31"/>
      <c r="S266" s="31" t="s">
        <v>521</v>
      </c>
      <c r="T266" s="31"/>
    </row>
    <row r="267" spans="17:29">
      <c r="Q267" s="31" t="s">
        <v>287</v>
      </c>
      <c r="R267" s="31" t="s">
        <v>288</v>
      </c>
      <c r="S267" s="32" t="s">
        <v>289</v>
      </c>
      <c r="T267" s="33">
        <v>20</v>
      </c>
      <c r="U267" s="32" t="s">
        <v>290</v>
      </c>
      <c r="V267" s="33">
        <f>T267</f>
        <v>20</v>
      </c>
      <c r="W267" s="31" t="s">
        <v>291</v>
      </c>
      <c r="Y267" s="32" t="s">
        <v>142</v>
      </c>
      <c r="Z267" s="34">
        <f>Z272+Z277+Z280</f>
        <v>64.026960000000003</v>
      </c>
    </row>
    <row r="268" spans="17:29">
      <c r="Q268" s="31" t="s">
        <v>292</v>
      </c>
      <c r="R268" s="31" t="s">
        <v>293</v>
      </c>
      <c r="V268" s="32" t="s">
        <v>127</v>
      </c>
      <c r="W268" s="32" t="s">
        <v>294</v>
      </c>
      <c r="X268" s="32" t="s">
        <v>295</v>
      </c>
      <c r="Y268" s="32" t="s">
        <v>296</v>
      </c>
      <c r="Z268" s="32" t="s">
        <v>297</v>
      </c>
    </row>
    <row r="269" spans="17:29">
      <c r="R269" s="35" t="s">
        <v>298</v>
      </c>
      <c r="AC269" s="12"/>
    </row>
    <row r="270" spans="17:29">
      <c r="R270" t="s">
        <v>299</v>
      </c>
      <c r="V270" s="8" t="s">
        <v>300</v>
      </c>
      <c r="W270" s="9">
        <v>2</v>
      </c>
      <c r="X270" s="10">
        <f>W270*8/$T$267</f>
        <v>0.8</v>
      </c>
      <c r="Y270" s="12">
        <v>28.94</v>
      </c>
      <c r="Z270" s="12">
        <f>X270*Y270</f>
        <v>23.152000000000001</v>
      </c>
      <c r="AC270" s="12"/>
    </row>
    <row r="271" spans="17:29">
      <c r="R271" t="s">
        <v>301</v>
      </c>
      <c r="V271" s="8" t="s">
        <v>300</v>
      </c>
      <c r="W271" s="9">
        <v>2</v>
      </c>
      <c r="X271" s="10">
        <f>W271*8/$T$267</f>
        <v>0.8</v>
      </c>
      <c r="Y271" s="12">
        <v>23.6</v>
      </c>
      <c r="Z271" s="12">
        <f>X271*Y271</f>
        <v>18.880000000000003</v>
      </c>
    </row>
    <row r="272" spans="17:29">
      <c r="V272" s="8"/>
      <c r="W272" s="9"/>
      <c r="X272" s="10"/>
      <c r="Z272" s="34">
        <f>SUM(Z270:Z271)</f>
        <v>42.032000000000004</v>
      </c>
    </row>
    <row r="273" spans="17:26">
      <c r="R273" s="35" t="s">
        <v>662</v>
      </c>
      <c r="V273" s="8"/>
      <c r="W273" s="9"/>
      <c r="X273" s="10"/>
      <c r="Z273" s="12"/>
    </row>
    <row r="274" spans="17:26">
      <c r="R274" t="s">
        <v>690</v>
      </c>
      <c r="V274" s="8" t="s">
        <v>305</v>
      </c>
      <c r="X274" s="10">
        <v>0.16</v>
      </c>
      <c r="Y274" s="12">
        <v>2.64</v>
      </c>
      <c r="Z274" s="12">
        <f>X274*Y274</f>
        <v>0.42240000000000005</v>
      </c>
    </row>
    <row r="275" spans="17:26">
      <c r="R275" t="s">
        <v>310</v>
      </c>
      <c r="V275" s="8" t="s">
        <v>305</v>
      </c>
      <c r="X275" s="10">
        <v>0.16</v>
      </c>
      <c r="Y275" s="12">
        <v>5.51</v>
      </c>
      <c r="Z275" s="12">
        <f>X275*Y275</f>
        <v>0.88159999999999994</v>
      </c>
    </row>
    <row r="276" spans="17:26">
      <c r="R276" t="s">
        <v>677</v>
      </c>
      <c r="V276" s="8" t="s">
        <v>314</v>
      </c>
      <c r="X276" s="10">
        <v>3.35</v>
      </c>
      <c r="Y276" s="12">
        <v>5.8</v>
      </c>
      <c r="Z276" s="12">
        <f>X276*Y276</f>
        <v>19.43</v>
      </c>
    </row>
    <row r="277" spans="17:26">
      <c r="V277" s="8"/>
      <c r="X277" s="10"/>
      <c r="Y277" s="12"/>
      <c r="Z277" s="34">
        <f>SUM(Z274:Z276)</f>
        <v>20.733999999999998</v>
      </c>
    </row>
    <row r="278" spans="17:26">
      <c r="R278" s="35" t="s">
        <v>318</v>
      </c>
    </row>
    <row r="279" spans="17:26">
      <c r="R279" t="s">
        <v>319</v>
      </c>
      <c r="V279" s="8" t="s">
        <v>320</v>
      </c>
      <c r="X279" s="10">
        <v>3</v>
      </c>
      <c r="Y279" s="12">
        <f>Z272</f>
        <v>42.032000000000004</v>
      </c>
      <c r="Z279" s="12">
        <f>X279%*Y279</f>
        <v>1.2609600000000001</v>
      </c>
    </row>
    <row r="280" spans="17:26">
      <c r="Q280" s="14"/>
      <c r="R280" s="14"/>
      <c r="S280" s="14"/>
      <c r="T280" s="14"/>
      <c r="U280" s="14"/>
      <c r="V280" s="14"/>
      <c r="W280" s="14"/>
      <c r="X280" s="14"/>
      <c r="Y280" s="14"/>
      <c r="Z280" s="36">
        <f>SUM(Z279)</f>
        <v>1.2609600000000001</v>
      </c>
    </row>
    <row r="281" spans="17:26">
      <c r="Z281" s="34"/>
    </row>
    <row r="282" spans="17:26">
      <c r="Q282" s="31" t="s">
        <v>286</v>
      </c>
      <c r="R282" s="31"/>
      <c r="S282" s="31" t="s">
        <v>691</v>
      </c>
      <c r="T282" s="31"/>
    </row>
    <row r="283" spans="17:26">
      <c r="Q283" s="31" t="s">
        <v>287</v>
      </c>
      <c r="R283" s="31" t="s">
        <v>684</v>
      </c>
      <c r="S283" s="32" t="s">
        <v>289</v>
      </c>
      <c r="T283" s="33">
        <v>250</v>
      </c>
      <c r="U283" s="32" t="s">
        <v>290</v>
      </c>
      <c r="V283" s="33">
        <f>T283</f>
        <v>250</v>
      </c>
      <c r="W283" s="31" t="s">
        <v>291</v>
      </c>
      <c r="Y283" s="32" t="s">
        <v>305</v>
      </c>
      <c r="Z283" s="34">
        <f>Z289+Z293+Z297</f>
        <v>5.5639628445000007</v>
      </c>
    </row>
    <row r="284" spans="17:26">
      <c r="Q284" s="31" t="s">
        <v>292</v>
      </c>
      <c r="R284" s="31" t="s">
        <v>293</v>
      </c>
      <c r="V284" s="32" t="s">
        <v>127</v>
      </c>
      <c r="W284" s="32" t="s">
        <v>294</v>
      </c>
      <c r="X284" s="32" t="s">
        <v>295</v>
      </c>
      <c r="Y284" s="32" t="s">
        <v>296</v>
      </c>
      <c r="Z284" s="32" t="s">
        <v>297</v>
      </c>
    </row>
    <row r="285" spans="17:26">
      <c r="R285" s="35" t="s">
        <v>298</v>
      </c>
      <c r="W285" s="9"/>
    </row>
    <row r="286" spans="17:26">
      <c r="R286" t="s">
        <v>299</v>
      </c>
      <c r="V286" s="8" t="s">
        <v>300</v>
      </c>
      <c r="W286" s="9">
        <v>1</v>
      </c>
      <c r="X286" s="18">
        <f>W286*8/$T$229</f>
        <v>3.2000000000000001E-2</v>
      </c>
      <c r="Y286" s="12">
        <v>28.94</v>
      </c>
      <c r="Z286" s="12">
        <f>X286*Y286</f>
        <v>0.92608000000000001</v>
      </c>
    </row>
    <row r="287" spans="17:26">
      <c r="R287" t="s">
        <v>685</v>
      </c>
      <c r="V287" s="8" t="s">
        <v>300</v>
      </c>
      <c r="W287" s="9">
        <v>1</v>
      </c>
      <c r="X287" s="18">
        <f>W287*8/$T$229</f>
        <v>3.2000000000000001E-2</v>
      </c>
      <c r="Y287" s="12">
        <v>23.6</v>
      </c>
      <c r="Z287" s="12">
        <f>X287*Y287</f>
        <v>0.75520000000000009</v>
      </c>
    </row>
    <row r="288" spans="17:26">
      <c r="V288" s="8"/>
      <c r="W288" s="9"/>
      <c r="X288" s="18"/>
      <c r="Y288" s="12"/>
      <c r="Z288" s="12"/>
    </row>
    <row r="289" spans="17:26">
      <c r="V289" s="8"/>
      <c r="W289" s="9"/>
      <c r="Z289" s="34">
        <f>SUM(Z286:Z288)</f>
        <v>1.6812800000000001</v>
      </c>
    </row>
    <row r="290" spans="17:26">
      <c r="R290" s="35" t="s">
        <v>303</v>
      </c>
      <c r="V290" s="8"/>
      <c r="W290" s="9"/>
      <c r="X290" s="18"/>
    </row>
    <row r="291" spans="17:26">
      <c r="R291" t="s">
        <v>304</v>
      </c>
      <c r="V291" s="8" t="s">
        <v>305</v>
      </c>
      <c r="W291" s="9"/>
      <c r="X291" s="18">
        <v>0.03</v>
      </c>
      <c r="Y291" s="12">
        <v>2.64</v>
      </c>
      <c r="Z291" s="12">
        <f>X291*Y291</f>
        <v>7.9200000000000007E-2</v>
      </c>
    </row>
    <row r="292" spans="17:26">
      <c r="R292" t="s">
        <v>686</v>
      </c>
      <c r="V292" s="8" t="s">
        <v>305</v>
      </c>
      <c r="W292" s="9"/>
      <c r="X292" s="18">
        <v>1.05</v>
      </c>
      <c r="Y292" s="12">
        <f>1012.71*3.379/1000</f>
        <v>3.4219470900000002</v>
      </c>
      <c r="Z292" s="12">
        <f>X292*Y292</f>
        <v>3.5930444445000003</v>
      </c>
    </row>
    <row r="293" spans="17:26">
      <c r="V293" s="8"/>
      <c r="W293" s="9"/>
      <c r="Z293" s="34">
        <f>SUM(Z291:Z292)</f>
        <v>3.6722444445000004</v>
      </c>
    </row>
    <row r="294" spans="17:26">
      <c r="R294" s="35" t="s">
        <v>327</v>
      </c>
      <c r="V294" s="8"/>
      <c r="W294" s="9"/>
    </row>
    <row r="295" spans="17:26">
      <c r="R295" t="s">
        <v>319</v>
      </c>
      <c r="V295" s="8" t="s">
        <v>320</v>
      </c>
      <c r="X295" s="10">
        <v>3</v>
      </c>
      <c r="Y295" s="12">
        <f>Z289</f>
        <v>1.6812800000000001</v>
      </c>
      <c r="Z295" s="12">
        <f>X295%*Y295</f>
        <v>5.0438400000000001E-2</v>
      </c>
    </row>
    <row r="296" spans="17:26">
      <c r="R296" t="s">
        <v>687</v>
      </c>
      <c r="V296" s="8" t="s">
        <v>300</v>
      </c>
      <c r="W296" s="9">
        <v>1</v>
      </c>
      <c r="X296" s="10">
        <f>W296*8/$T$283</f>
        <v>3.2000000000000001E-2</v>
      </c>
      <c r="Y296" s="50">
        <v>5</v>
      </c>
      <c r="Z296" s="12">
        <f>X296*Y296</f>
        <v>0.16</v>
      </c>
    </row>
    <row r="297" spans="17:26">
      <c r="Q297" s="14"/>
      <c r="R297" s="14"/>
      <c r="S297" s="14"/>
      <c r="T297" s="14"/>
      <c r="U297" s="14"/>
      <c r="V297" s="14"/>
      <c r="W297" s="14"/>
      <c r="X297" s="14"/>
      <c r="Y297" s="14"/>
      <c r="Z297" s="36">
        <f>SUM(Z295:Z296)</f>
        <v>0.2104384</v>
      </c>
    </row>
    <row r="300" spans="17:26">
      <c r="Q300" s="31" t="s">
        <v>286</v>
      </c>
      <c r="R300" s="31"/>
      <c r="S300" s="31" t="s">
        <v>692</v>
      </c>
      <c r="T300" s="31"/>
    </row>
    <row r="301" spans="17:26">
      <c r="Q301" s="31" t="s">
        <v>287</v>
      </c>
      <c r="R301" s="31" t="s">
        <v>425</v>
      </c>
      <c r="S301" s="32" t="s">
        <v>289</v>
      </c>
      <c r="T301" s="33">
        <v>15</v>
      </c>
      <c r="U301" s="32" t="s">
        <v>290</v>
      </c>
      <c r="V301" s="33">
        <f>T301</f>
        <v>15</v>
      </c>
      <c r="W301" s="31" t="s">
        <v>291</v>
      </c>
      <c r="Y301" s="32" t="s">
        <v>212</v>
      </c>
      <c r="Z301" s="34">
        <f>Z307+Z314+Z319</f>
        <v>424.92179999999996</v>
      </c>
    </row>
    <row r="302" spans="17:26">
      <c r="Q302" s="31" t="s">
        <v>292</v>
      </c>
      <c r="R302" s="31" t="s">
        <v>293</v>
      </c>
      <c r="V302" s="32" t="s">
        <v>127</v>
      </c>
      <c r="W302" s="32" t="s">
        <v>294</v>
      </c>
      <c r="X302" s="32" t="s">
        <v>295</v>
      </c>
      <c r="Y302" s="32" t="s">
        <v>296</v>
      </c>
      <c r="Z302" s="32" t="s">
        <v>297</v>
      </c>
    </row>
    <row r="303" spans="17:26">
      <c r="R303" s="35" t="s">
        <v>298</v>
      </c>
    </row>
    <row r="304" spans="17:26">
      <c r="R304" t="s">
        <v>299</v>
      </c>
      <c r="V304" s="8" t="s">
        <v>300</v>
      </c>
      <c r="W304" s="9">
        <v>1</v>
      </c>
      <c r="X304" s="10">
        <f>W304*8/$T$301</f>
        <v>0.53333333333333333</v>
      </c>
      <c r="Y304" s="12">
        <v>28.94</v>
      </c>
      <c r="Z304" s="12">
        <f>X304*Y304</f>
        <v>15.434666666666667</v>
      </c>
    </row>
    <row r="305" spans="17:26">
      <c r="R305" t="s">
        <v>301</v>
      </c>
      <c r="V305" s="8" t="s">
        <v>300</v>
      </c>
      <c r="W305" s="9">
        <v>1</v>
      </c>
      <c r="X305" s="10">
        <f>W305*8/$T$301</f>
        <v>0.53333333333333333</v>
      </c>
      <c r="Y305" s="12">
        <v>23.6</v>
      </c>
      <c r="Z305" s="12">
        <f>X305*Y305</f>
        <v>12.586666666666668</v>
      </c>
    </row>
    <row r="306" spans="17:26">
      <c r="R306" t="s">
        <v>302</v>
      </c>
      <c r="V306" s="8" t="s">
        <v>300</v>
      </c>
      <c r="W306" s="9">
        <v>7</v>
      </c>
      <c r="X306" s="10">
        <f>W306*8/$T$301</f>
        <v>3.7333333333333334</v>
      </c>
      <c r="Y306" s="12">
        <v>21.36</v>
      </c>
      <c r="Z306" s="12">
        <f>X306*Y306</f>
        <v>79.744</v>
      </c>
    </row>
    <row r="307" spans="17:26">
      <c r="V307" s="8"/>
      <c r="W307" s="9"/>
      <c r="X307" s="10"/>
      <c r="Z307" s="34">
        <f>SUM(Z304:Z306)</f>
        <v>107.76533333333333</v>
      </c>
    </row>
    <row r="308" spans="17:26">
      <c r="R308" s="35" t="s">
        <v>662</v>
      </c>
      <c r="V308" s="8"/>
      <c r="W308" s="9"/>
      <c r="X308" s="10"/>
      <c r="Z308" s="12"/>
    </row>
    <row r="309" spans="17:26">
      <c r="R309" t="s">
        <v>680</v>
      </c>
      <c r="V309" s="8" t="s">
        <v>212</v>
      </c>
      <c r="X309" s="10">
        <v>0.53</v>
      </c>
      <c r="Y309" s="12">
        <v>55.08</v>
      </c>
      <c r="Z309" s="12">
        <f>X309*Y309</f>
        <v>29.192399999999999</v>
      </c>
    </row>
    <row r="310" spans="17:26">
      <c r="R310" t="s">
        <v>681</v>
      </c>
      <c r="V310" s="8" t="s">
        <v>212</v>
      </c>
      <c r="X310" s="10">
        <v>0.52</v>
      </c>
      <c r="Y310" s="12">
        <v>47</v>
      </c>
      <c r="Z310" s="12">
        <f>X310*Y310</f>
        <v>24.44</v>
      </c>
    </row>
    <row r="311" spans="17:26">
      <c r="R311" t="s">
        <v>315</v>
      </c>
      <c r="V311" s="8" t="s">
        <v>316</v>
      </c>
      <c r="X311" s="10">
        <v>9.73</v>
      </c>
      <c r="Y311" s="12">
        <v>24.52</v>
      </c>
      <c r="Z311" s="12">
        <f>X311*Y311</f>
        <v>238.5796</v>
      </c>
    </row>
    <row r="312" spans="17:26">
      <c r="R312" t="s">
        <v>664</v>
      </c>
      <c r="V312" s="8" t="s">
        <v>212</v>
      </c>
      <c r="X312" s="10">
        <v>0.186</v>
      </c>
      <c r="Y312">
        <v>6.14</v>
      </c>
      <c r="Z312" s="12">
        <f>X312*Y312</f>
        <v>1.1420399999999999</v>
      </c>
    </row>
    <row r="313" spans="17:26">
      <c r="R313" t="s">
        <v>673</v>
      </c>
      <c r="V313" s="8" t="s">
        <v>447</v>
      </c>
      <c r="X313" s="10">
        <v>0.36</v>
      </c>
      <c r="Y313">
        <v>13.93</v>
      </c>
      <c r="Z313" s="12">
        <f>X313*Y313</f>
        <v>5.0148000000000001</v>
      </c>
    </row>
    <row r="314" spans="17:26">
      <c r="V314" s="8"/>
      <c r="X314" s="10"/>
      <c r="Y314" s="12"/>
      <c r="Z314" s="34">
        <f>SUM(Z309:Z313)</f>
        <v>298.36883999999998</v>
      </c>
    </row>
    <row r="315" spans="17:26">
      <c r="R315" s="35" t="s">
        <v>318</v>
      </c>
    </row>
    <row r="316" spans="17:26">
      <c r="R316" t="s">
        <v>319</v>
      </c>
      <c r="V316" s="8" t="s">
        <v>320</v>
      </c>
      <c r="X316" s="10">
        <v>3</v>
      </c>
      <c r="Y316" s="12">
        <f>Z307</f>
        <v>107.76533333333333</v>
      </c>
      <c r="Z316" s="12">
        <f>X316%*Y316</f>
        <v>3.2329599999999998</v>
      </c>
    </row>
    <row r="317" spans="17:26">
      <c r="R317" t="s">
        <v>675</v>
      </c>
      <c r="V317" s="8" t="s">
        <v>347</v>
      </c>
      <c r="W317" s="9">
        <v>1</v>
      </c>
      <c r="X317" s="10">
        <f>W317*8/$T$301</f>
        <v>0.53333333333333333</v>
      </c>
      <c r="Y317" s="12">
        <v>25.63</v>
      </c>
      <c r="Z317" s="12">
        <f>X317*Y317</f>
        <v>13.669333333333332</v>
      </c>
    </row>
    <row r="318" spans="17:26">
      <c r="R318" t="s">
        <v>683</v>
      </c>
      <c r="V318" s="8" t="s">
        <v>347</v>
      </c>
      <c r="W318" s="9">
        <v>0.5</v>
      </c>
      <c r="X318" s="10">
        <f>W318*8/$T$301</f>
        <v>0.26666666666666666</v>
      </c>
      <c r="Y318" s="12">
        <v>7.07</v>
      </c>
      <c r="Z318" s="12">
        <f>X318*Y318</f>
        <v>1.8853333333333333</v>
      </c>
    </row>
    <row r="319" spans="17:26">
      <c r="Q319" s="14"/>
      <c r="R319" s="14"/>
      <c r="S319" s="14"/>
      <c r="T319" s="14"/>
      <c r="U319" s="14"/>
      <c r="V319" s="14"/>
      <c r="W319" s="14"/>
      <c r="X319" s="14"/>
      <c r="Y319" s="14"/>
      <c r="Z319" s="36">
        <f>SUM(Z316:Z318)</f>
        <v>18.787626666666664</v>
      </c>
    </row>
    <row r="321" spans="17:26">
      <c r="Q321" s="31" t="s">
        <v>286</v>
      </c>
      <c r="R321" s="31"/>
      <c r="S321" s="31" t="s">
        <v>693</v>
      </c>
      <c r="T321" s="31"/>
    </row>
    <row r="322" spans="17:26">
      <c r="Q322" s="31" t="s">
        <v>287</v>
      </c>
      <c r="R322" s="31" t="s">
        <v>288</v>
      </c>
      <c r="S322" s="32" t="s">
        <v>289</v>
      </c>
      <c r="T322" s="33">
        <v>20</v>
      </c>
      <c r="U322" s="32" t="s">
        <v>290</v>
      </c>
      <c r="V322" s="33">
        <f>T322</f>
        <v>20</v>
      </c>
      <c r="W322" s="31" t="s">
        <v>291</v>
      </c>
      <c r="Y322" s="32" t="s">
        <v>142</v>
      </c>
      <c r="Z322" s="34">
        <f>Z327+Z332+Z335</f>
        <v>42.644480000000001</v>
      </c>
    </row>
    <row r="323" spans="17:26">
      <c r="Q323" s="31" t="s">
        <v>292</v>
      </c>
      <c r="R323" s="31" t="s">
        <v>293</v>
      </c>
      <c r="V323" s="32" t="s">
        <v>127</v>
      </c>
      <c r="W323" s="32" t="s">
        <v>294</v>
      </c>
      <c r="X323" s="32" t="s">
        <v>295</v>
      </c>
      <c r="Y323" s="32" t="s">
        <v>296</v>
      </c>
      <c r="Z323" s="32" t="s">
        <v>297</v>
      </c>
    </row>
    <row r="324" spans="17:26">
      <c r="R324" s="35" t="s">
        <v>298</v>
      </c>
    </row>
    <row r="325" spans="17:26">
      <c r="R325" t="s">
        <v>299</v>
      </c>
      <c r="V325" s="8" t="s">
        <v>300</v>
      </c>
      <c r="W325" s="9">
        <v>1</v>
      </c>
      <c r="X325" s="10">
        <f>W325*8/$T$322</f>
        <v>0.4</v>
      </c>
      <c r="Y325" s="12">
        <v>28.94</v>
      </c>
      <c r="Z325" s="12">
        <f>X325*Y325</f>
        <v>11.576000000000001</v>
      </c>
    </row>
    <row r="326" spans="17:26">
      <c r="R326" t="s">
        <v>301</v>
      </c>
      <c r="V326" s="8" t="s">
        <v>300</v>
      </c>
      <c r="W326" s="9">
        <v>1</v>
      </c>
      <c r="X326" s="10">
        <f>W326*8/$T$322</f>
        <v>0.4</v>
      </c>
      <c r="Y326" s="12">
        <v>23.6</v>
      </c>
      <c r="Z326" s="12">
        <f>X326*Y326</f>
        <v>9.4400000000000013</v>
      </c>
    </row>
    <row r="327" spans="17:26">
      <c r="V327" s="8"/>
      <c r="W327" s="9"/>
      <c r="X327" s="10"/>
      <c r="Z327" s="34">
        <f>SUM(Z325:Z326)</f>
        <v>21.016000000000002</v>
      </c>
    </row>
    <row r="328" spans="17:26">
      <c r="R328" s="35" t="s">
        <v>662</v>
      </c>
      <c r="V328" s="8"/>
      <c r="W328" s="9"/>
      <c r="X328" s="10"/>
      <c r="Z328" s="12"/>
    </row>
    <row r="329" spans="17:26">
      <c r="R329" t="s">
        <v>690</v>
      </c>
      <c r="V329" s="8" t="s">
        <v>305</v>
      </c>
      <c r="X329" s="10">
        <v>0.26</v>
      </c>
      <c r="Y329" s="12">
        <v>2.64</v>
      </c>
      <c r="Z329" s="12">
        <f>X329*Y329</f>
        <v>0.68640000000000001</v>
      </c>
    </row>
    <row r="330" spans="17:26">
      <c r="R330" t="s">
        <v>310</v>
      </c>
      <c r="V330" s="8" t="s">
        <v>305</v>
      </c>
      <c r="X330" s="10">
        <v>0.16</v>
      </c>
      <c r="Y330" s="12">
        <v>5.51</v>
      </c>
      <c r="Z330" s="12">
        <f>X330*Y330</f>
        <v>0.88159999999999994</v>
      </c>
    </row>
    <row r="331" spans="17:26">
      <c r="R331" t="s">
        <v>677</v>
      </c>
      <c r="V331" s="8" t="s">
        <v>314</v>
      </c>
      <c r="X331" s="10">
        <v>3.35</v>
      </c>
      <c r="Y331" s="12">
        <v>5.8</v>
      </c>
      <c r="Z331" s="12">
        <f>X331*Y331</f>
        <v>19.43</v>
      </c>
    </row>
    <row r="332" spans="17:26">
      <c r="V332" s="8"/>
      <c r="X332" s="10"/>
      <c r="Y332" s="12"/>
      <c r="Z332" s="34">
        <f>SUM(Z329:Z331)</f>
        <v>20.998000000000001</v>
      </c>
    </row>
    <row r="333" spans="17:26">
      <c r="R333" s="35" t="s">
        <v>318</v>
      </c>
    </row>
    <row r="334" spans="17:26">
      <c r="R334" t="s">
        <v>319</v>
      </c>
      <c r="V334" s="8" t="s">
        <v>320</v>
      </c>
      <c r="X334" s="10">
        <v>3</v>
      </c>
      <c r="Y334" s="12">
        <f>Z327</f>
        <v>21.016000000000002</v>
      </c>
      <c r="Z334" s="12">
        <f>X334%*Y334</f>
        <v>0.63048000000000004</v>
      </c>
    </row>
    <row r="335" spans="17:26">
      <c r="Q335" s="14"/>
      <c r="R335" s="14"/>
      <c r="S335" s="14"/>
      <c r="T335" s="14"/>
      <c r="U335" s="14"/>
      <c r="V335" s="14"/>
      <c r="W335" s="14"/>
      <c r="X335" s="14"/>
      <c r="Y335" s="14"/>
      <c r="Z335" s="36">
        <f>SUM(Z334)</f>
        <v>0.63048000000000004</v>
      </c>
    </row>
    <row r="337" spans="17:26">
      <c r="Q337" s="31" t="s">
        <v>286</v>
      </c>
      <c r="R337" s="31"/>
      <c r="S337" s="31" t="s">
        <v>694</v>
      </c>
      <c r="T337" s="31"/>
    </row>
    <row r="338" spans="17:26">
      <c r="Q338" s="31" t="s">
        <v>287</v>
      </c>
      <c r="R338" s="31" t="s">
        <v>684</v>
      </c>
      <c r="S338" s="32" t="s">
        <v>289</v>
      </c>
      <c r="T338" s="33">
        <v>250</v>
      </c>
      <c r="U338" s="32" t="s">
        <v>290</v>
      </c>
      <c r="V338" s="33">
        <f>T338</f>
        <v>250</v>
      </c>
      <c r="W338" s="31" t="s">
        <v>291</v>
      </c>
      <c r="Y338" s="32" t="s">
        <v>305</v>
      </c>
      <c r="Z338" s="34">
        <f>Z343+Z347+Z351</f>
        <v>5.5639628445000007</v>
      </c>
    </row>
    <row r="339" spans="17:26">
      <c r="Q339" s="31" t="s">
        <v>292</v>
      </c>
      <c r="R339" s="31" t="s">
        <v>293</v>
      </c>
      <c r="V339" s="32" t="s">
        <v>127</v>
      </c>
      <c r="W339" s="32" t="s">
        <v>294</v>
      </c>
      <c r="X339" s="32" t="s">
        <v>295</v>
      </c>
      <c r="Y339" s="32" t="s">
        <v>296</v>
      </c>
      <c r="Z339" s="32" t="s">
        <v>297</v>
      </c>
    </row>
    <row r="340" spans="17:26">
      <c r="R340" s="35" t="s">
        <v>298</v>
      </c>
      <c r="W340" s="9"/>
    </row>
    <row r="341" spans="17:26">
      <c r="R341" t="s">
        <v>299</v>
      </c>
      <c r="V341" s="8" t="s">
        <v>300</v>
      </c>
      <c r="W341" s="9">
        <v>1</v>
      </c>
      <c r="X341" s="10">
        <f>W341*8/$T$338</f>
        <v>3.2000000000000001E-2</v>
      </c>
      <c r="Y341" s="12">
        <v>28.94</v>
      </c>
      <c r="Z341" s="12">
        <f>X341*Y341</f>
        <v>0.92608000000000001</v>
      </c>
    </row>
    <row r="342" spans="17:26">
      <c r="R342" t="s">
        <v>685</v>
      </c>
      <c r="V342" s="8" t="s">
        <v>300</v>
      </c>
      <c r="W342" s="9">
        <v>1</v>
      </c>
      <c r="X342" s="10">
        <f>W342*8/$T$338</f>
        <v>3.2000000000000001E-2</v>
      </c>
      <c r="Y342" s="12">
        <v>23.6</v>
      </c>
      <c r="Z342" s="12">
        <f>X342*Y342</f>
        <v>0.75520000000000009</v>
      </c>
    </row>
    <row r="343" spans="17:26">
      <c r="V343" s="8"/>
      <c r="W343" s="9"/>
      <c r="Z343" s="34">
        <f>SUM(Z341:Z342)</f>
        <v>1.6812800000000001</v>
      </c>
    </row>
    <row r="344" spans="17:26">
      <c r="R344" s="35" t="s">
        <v>303</v>
      </c>
      <c r="V344" s="8"/>
      <c r="W344" s="9"/>
      <c r="X344" s="18"/>
    </row>
    <row r="345" spans="17:26">
      <c r="R345" t="s">
        <v>304</v>
      </c>
      <c r="V345" s="8" t="s">
        <v>305</v>
      </c>
      <c r="W345" s="9"/>
      <c r="X345" s="18">
        <v>0.03</v>
      </c>
      <c r="Y345" s="12">
        <v>2.64</v>
      </c>
      <c r="Z345" s="12">
        <f>X345*Y345</f>
        <v>7.9200000000000007E-2</v>
      </c>
    </row>
    <row r="346" spans="17:26">
      <c r="R346" t="s">
        <v>686</v>
      </c>
      <c r="V346" s="8" t="s">
        <v>305</v>
      </c>
      <c r="W346" s="9"/>
      <c r="X346" s="18">
        <v>1.05</v>
      </c>
      <c r="Y346" s="12">
        <f>1012.71*3.379/1000</f>
        <v>3.4219470900000002</v>
      </c>
      <c r="Z346" s="12">
        <f>X346*Y346</f>
        <v>3.5930444445000003</v>
      </c>
    </row>
    <row r="347" spans="17:26">
      <c r="V347" s="8"/>
      <c r="W347" s="9"/>
      <c r="Z347" s="34">
        <f>SUM(Z345:Z346)</f>
        <v>3.6722444445000004</v>
      </c>
    </row>
    <row r="348" spans="17:26">
      <c r="R348" s="35" t="s">
        <v>327</v>
      </c>
      <c r="V348" s="8"/>
      <c r="W348" s="9"/>
    </row>
    <row r="349" spans="17:26">
      <c r="R349" t="s">
        <v>319</v>
      </c>
      <c r="V349" s="8" t="s">
        <v>320</v>
      </c>
      <c r="X349" s="10">
        <v>3</v>
      </c>
      <c r="Y349" s="12">
        <f>Z343</f>
        <v>1.6812800000000001</v>
      </c>
      <c r="Z349" s="12">
        <f>X349%*Y349</f>
        <v>5.0438400000000001E-2</v>
      </c>
    </row>
    <row r="350" spans="17:26">
      <c r="R350" t="s">
        <v>687</v>
      </c>
      <c r="V350" s="8" t="s">
        <v>300</v>
      </c>
      <c r="W350" s="9">
        <v>1</v>
      </c>
      <c r="X350" s="10">
        <f>W350*8/$T$338</f>
        <v>3.2000000000000001E-2</v>
      </c>
      <c r="Y350" s="50">
        <v>5</v>
      </c>
      <c r="Z350" s="12">
        <f>X350*Y350</f>
        <v>0.16</v>
      </c>
    </row>
    <row r="351" spans="17:26">
      <c r="Q351" s="14"/>
      <c r="R351" s="14"/>
      <c r="S351" s="14"/>
      <c r="T351" s="14"/>
      <c r="U351" s="14"/>
      <c r="V351" s="14"/>
      <c r="W351" s="14"/>
      <c r="X351" s="14"/>
      <c r="Y351" s="14"/>
      <c r="Z351" s="36">
        <f>SUM(Z349:Z350)</f>
        <v>0.2104384</v>
      </c>
    </row>
    <row r="352" spans="17:26">
      <c r="Z352" s="34"/>
    </row>
    <row r="354" spans="17:26">
      <c r="Q354" s="31"/>
      <c r="R354" s="31"/>
      <c r="S354" s="31"/>
      <c r="T354" s="31"/>
    </row>
    <row r="355" spans="17:26">
      <c r="Q355" s="31"/>
      <c r="R355" s="31"/>
      <c r="S355" s="32"/>
      <c r="T355" s="33"/>
      <c r="U355" s="32"/>
      <c r="V355" s="33"/>
      <c r="W355" s="31"/>
      <c r="Y355" s="32"/>
      <c r="Z355" s="3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75C0-C7A3-4D45-8908-8E7DE735AA5E}">
  <sheetPr>
    <tabColor rgb="FFFFC000"/>
  </sheetPr>
  <dimension ref="A1:AA351"/>
  <sheetViews>
    <sheetView topLeftCell="E1" workbookViewId="0">
      <selection activeCell="N2" sqref="N2"/>
    </sheetView>
  </sheetViews>
  <sheetFormatPr defaultRowHeight="15"/>
  <cols>
    <col min="6" max="6" width="9.28515625" bestFit="1" customWidth="1"/>
    <col min="8" max="8" width="10.42578125" bestFit="1" customWidth="1"/>
    <col min="9" max="9" width="11.42578125" bestFit="1" customWidth="1"/>
    <col min="10" max="10" width="14.85546875" bestFit="1" customWidth="1"/>
    <col min="20" max="20" width="9.28515625" bestFit="1" customWidth="1"/>
    <col min="22" max="22" width="9.28515625" bestFit="1" customWidth="1"/>
    <col min="26" max="26" width="10.42578125" bestFit="1" customWidth="1"/>
  </cols>
  <sheetData>
    <row r="1" spans="1:27">
      <c r="A1" s="196"/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</row>
    <row r="2" spans="1:27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231" t="s">
        <v>1462</v>
      </c>
      <c r="N2" s="232">
        <f>SUM('Datos iniciales '!E5:E8)</f>
        <v>100</v>
      </c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</row>
    <row r="3" spans="1:27">
      <c r="A3" s="196"/>
      <c r="B3" s="196"/>
      <c r="C3" s="196"/>
      <c r="D3" s="196"/>
      <c r="E3" s="4" t="s">
        <v>1239</v>
      </c>
      <c r="F3" s="4" t="s">
        <v>1240</v>
      </c>
      <c r="G3" s="4" t="s">
        <v>127</v>
      </c>
      <c r="H3" s="4" t="s">
        <v>132</v>
      </c>
      <c r="I3" s="4" t="s">
        <v>133</v>
      </c>
      <c r="J3" s="4" t="s">
        <v>462</v>
      </c>
      <c r="K3" s="4" t="s">
        <v>463</v>
      </c>
      <c r="L3" s="196"/>
      <c r="M3" s="233" t="s">
        <v>679</v>
      </c>
      <c r="N3" s="234" t="s">
        <v>679</v>
      </c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</row>
    <row r="4" spans="1:27">
      <c r="A4" s="196"/>
      <c r="B4" s="196"/>
      <c r="C4" s="196"/>
      <c r="D4" s="196"/>
      <c r="E4" s="196"/>
      <c r="F4" s="196"/>
      <c r="G4" s="23"/>
      <c r="H4" s="21"/>
      <c r="I4" s="196"/>
      <c r="J4" s="196"/>
      <c r="K4" s="196">
        <f>SUM(J4:J37)</f>
        <v>167202.30163242159</v>
      </c>
      <c r="L4" s="196"/>
      <c r="M4" s="233" t="s">
        <v>1452</v>
      </c>
      <c r="N4" s="234">
        <f>K4/N2</f>
        <v>1672.0230163242159</v>
      </c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</row>
    <row r="5" spans="1:27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</row>
    <row r="6" spans="1:27">
      <c r="A6" s="28"/>
      <c r="B6" s="28"/>
      <c r="C6" s="196"/>
      <c r="D6" s="196"/>
      <c r="E6" s="196"/>
      <c r="F6" s="196"/>
      <c r="G6" s="235"/>
      <c r="H6" s="196"/>
      <c r="I6" s="196"/>
      <c r="J6" s="196"/>
      <c r="K6" s="196"/>
      <c r="Q6" s="196"/>
      <c r="R6" s="196"/>
      <c r="S6" s="196"/>
      <c r="T6" s="196"/>
      <c r="U6" s="196"/>
      <c r="V6" s="196"/>
      <c r="W6" s="196"/>
      <c r="X6" s="196"/>
      <c r="Y6" s="235"/>
      <c r="Z6" s="249"/>
      <c r="AA6" s="196"/>
    </row>
    <row r="7" spans="1:27">
      <c r="A7" s="196"/>
      <c r="B7" s="196"/>
      <c r="C7" s="196"/>
      <c r="D7" s="196"/>
      <c r="E7" s="196"/>
      <c r="F7" s="218"/>
      <c r="G7" s="196"/>
      <c r="H7" s="218"/>
      <c r="I7" s="218"/>
      <c r="J7" s="218"/>
      <c r="K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</row>
    <row r="8" spans="1:27">
      <c r="A8" s="28" t="s">
        <v>465</v>
      </c>
      <c r="B8" s="28"/>
      <c r="C8" s="196"/>
      <c r="D8" s="196"/>
      <c r="E8" s="196"/>
      <c r="F8" s="218"/>
      <c r="G8" s="196"/>
      <c r="H8" s="218"/>
      <c r="I8" s="196"/>
      <c r="J8" s="218"/>
      <c r="K8" s="196"/>
      <c r="L8" s="196"/>
      <c r="M8" s="196"/>
      <c r="Q8" s="235" t="s">
        <v>286</v>
      </c>
      <c r="R8" s="235"/>
      <c r="S8" s="235" t="s">
        <v>467</v>
      </c>
      <c r="T8" s="235"/>
      <c r="U8" s="235"/>
      <c r="V8" s="235"/>
      <c r="W8" s="196"/>
      <c r="X8" s="196"/>
      <c r="Y8" s="196"/>
      <c r="Z8" s="196"/>
      <c r="AA8" s="196"/>
    </row>
    <row r="9" spans="1:27">
      <c r="A9" s="236" t="s">
        <v>467</v>
      </c>
      <c r="B9" s="196"/>
      <c r="C9" s="196"/>
      <c r="D9" s="196"/>
      <c r="E9" s="196"/>
      <c r="F9" s="218">
        <v>3.4</v>
      </c>
      <c r="G9" s="196" t="s">
        <v>212</v>
      </c>
      <c r="H9" s="218">
        <f>F9*$N$2</f>
        <v>340</v>
      </c>
      <c r="I9" s="218">
        <f>Z9</f>
        <v>8.4582044799999991</v>
      </c>
      <c r="J9" s="218">
        <f>H9*I9</f>
        <v>2875.7895231999996</v>
      </c>
      <c r="L9" s="196"/>
      <c r="M9" s="196"/>
      <c r="N9" s="196"/>
      <c r="O9" s="196"/>
      <c r="P9" s="196"/>
      <c r="Q9" s="235" t="s">
        <v>287</v>
      </c>
      <c r="R9" s="235" t="s">
        <v>425</v>
      </c>
      <c r="S9" s="235" t="s">
        <v>289</v>
      </c>
      <c r="T9" s="251">
        <v>250</v>
      </c>
      <c r="U9" s="251" t="s">
        <v>290</v>
      </c>
      <c r="V9" s="251">
        <f>T9</f>
        <v>250</v>
      </c>
      <c r="W9" s="235" t="s">
        <v>291</v>
      </c>
      <c r="X9" s="235"/>
      <c r="Y9" s="235" t="s">
        <v>212</v>
      </c>
      <c r="Z9" s="249">
        <f>Z15+Z19</f>
        <v>8.4582044799999991</v>
      </c>
      <c r="AA9" s="196"/>
    </row>
    <row r="10" spans="1:27">
      <c r="A10" s="236" t="s">
        <v>469</v>
      </c>
      <c r="B10" s="196"/>
      <c r="C10" s="196"/>
      <c r="D10" s="196"/>
      <c r="E10" s="196"/>
      <c r="F10" s="218">
        <v>0.03</v>
      </c>
      <c r="G10" s="196" t="s">
        <v>212</v>
      </c>
      <c r="H10" s="218">
        <f>F10*$N$2</f>
        <v>3</v>
      </c>
      <c r="I10" s="218">
        <f>Z25</f>
        <v>49.404980000000002</v>
      </c>
      <c r="J10" s="218">
        <f t="shared" ref="J10:J30" si="0">H10*I10</f>
        <v>148.21494000000001</v>
      </c>
      <c r="K10" s="196"/>
      <c r="L10" s="196"/>
      <c r="M10" s="196"/>
      <c r="N10" s="196"/>
      <c r="O10" s="196"/>
      <c r="P10" s="196"/>
      <c r="Q10" s="235" t="s">
        <v>292</v>
      </c>
      <c r="R10" s="235" t="s">
        <v>293</v>
      </c>
      <c r="S10" s="235"/>
      <c r="T10" s="196"/>
      <c r="U10" s="196"/>
      <c r="V10" s="235" t="s">
        <v>127</v>
      </c>
      <c r="W10" s="235" t="s">
        <v>294</v>
      </c>
      <c r="X10" s="235" t="s">
        <v>295</v>
      </c>
      <c r="Y10" s="235" t="s">
        <v>296</v>
      </c>
      <c r="Z10" s="235" t="s">
        <v>297</v>
      </c>
      <c r="AA10" s="196"/>
    </row>
    <row r="11" spans="1:27">
      <c r="A11" s="236" t="s">
        <v>471</v>
      </c>
      <c r="B11" s="196"/>
      <c r="C11" s="196"/>
      <c r="D11" s="196"/>
      <c r="E11" s="196"/>
      <c r="F11" s="218">
        <v>0.15</v>
      </c>
      <c r="G11" s="196" t="s">
        <v>212</v>
      </c>
      <c r="H11" s="218">
        <f t="shared" ref="H11:H17" si="1">F11*$N$2</f>
        <v>15</v>
      </c>
      <c r="I11" s="196">
        <f>Z36</f>
        <v>66.234217333333333</v>
      </c>
      <c r="J11" s="218">
        <f t="shared" si="0"/>
        <v>993.51325999999995</v>
      </c>
      <c r="K11" s="196"/>
      <c r="L11" s="196"/>
      <c r="M11" s="196"/>
      <c r="N11" s="196"/>
      <c r="O11" s="196"/>
      <c r="P11" s="196"/>
      <c r="Q11" s="196"/>
      <c r="R11" s="237" t="s">
        <v>298</v>
      </c>
      <c r="S11" s="196"/>
      <c r="T11" s="196"/>
      <c r="U11" s="196"/>
      <c r="V11" s="196"/>
      <c r="W11" s="196"/>
      <c r="X11" s="196"/>
      <c r="Y11" s="196"/>
      <c r="Z11" s="196"/>
      <c r="AA11" s="196"/>
    </row>
    <row r="12" spans="1:27">
      <c r="A12" s="236" t="s">
        <v>473</v>
      </c>
      <c r="B12" s="196"/>
      <c r="C12" s="196"/>
      <c r="D12" s="196"/>
      <c r="E12" s="196"/>
      <c r="F12" s="218">
        <v>2.8</v>
      </c>
      <c r="G12" s="196" t="s">
        <v>212</v>
      </c>
      <c r="H12" s="218">
        <f t="shared" si="1"/>
        <v>280</v>
      </c>
      <c r="I12" s="196">
        <f>Z53</f>
        <v>19.79083</v>
      </c>
      <c r="J12" s="218">
        <f t="shared" si="0"/>
        <v>5541.4323999999997</v>
      </c>
      <c r="K12" s="23"/>
      <c r="L12" s="196"/>
      <c r="M12" s="196"/>
      <c r="N12" s="196"/>
      <c r="O12" s="196"/>
      <c r="P12" s="196"/>
      <c r="Q12" s="196"/>
      <c r="R12" s="196" t="s">
        <v>659</v>
      </c>
      <c r="S12" s="196"/>
      <c r="T12" s="196"/>
      <c r="U12" s="196"/>
      <c r="V12" s="196" t="s">
        <v>300</v>
      </c>
      <c r="W12" s="247">
        <v>0.1</v>
      </c>
      <c r="X12" s="248">
        <f>W12*8/$T$9</f>
        <v>3.2000000000000002E-3</v>
      </c>
      <c r="Y12" s="196">
        <v>34.729999999999997</v>
      </c>
      <c r="Z12" s="218">
        <f t="shared" ref="Z12:Z14" si="2">X12*Y12</f>
        <v>0.111136</v>
      </c>
      <c r="AA12" s="196"/>
    </row>
    <row r="13" spans="1:27">
      <c r="A13" s="236" t="s">
        <v>1463</v>
      </c>
      <c r="B13" s="196"/>
      <c r="C13" s="196"/>
      <c r="D13" s="196"/>
      <c r="E13" s="196"/>
      <c r="F13" s="218">
        <v>1</v>
      </c>
      <c r="G13" s="196" t="s">
        <v>142</v>
      </c>
      <c r="H13" s="218">
        <f t="shared" si="1"/>
        <v>100</v>
      </c>
      <c r="I13" s="196">
        <f>Z70</f>
        <v>7.9984480000000007</v>
      </c>
      <c r="J13" s="218">
        <f t="shared" si="0"/>
        <v>799.84480000000008</v>
      </c>
      <c r="K13" s="196"/>
      <c r="L13" s="196"/>
      <c r="M13" s="196"/>
      <c r="N13" s="196"/>
      <c r="O13" s="196"/>
      <c r="P13" s="196"/>
      <c r="Q13" s="196"/>
      <c r="R13" s="196" t="s">
        <v>299</v>
      </c>
      <c r="S13" s="196"/>
      <c r="T13" s="196"/>
      <c r="U13" s="196"/>
      <c r="V13" s="196" t="s">
        <v>300</v>
      </c>
      <c r="W13" s="247">
        <v>2</v>
      </c>
      <c r="X13" s="248">
        <f>W13*8/$T$9</f>
        <v>6.4000000000000001E-2</v>
      </c>
      <c r="Y13" s="196">
        <v>28.94</v>
      </c>
      <c r="Z13" s="218">
        <f t="shared" si="2"/>
        <v>1.85216</v>
      </c>
      <c r="AA13" s="196"/>
    </row>
    <row r="14" spans="1:27">
      <c r="A14" s="236" t="s">
        <v>477</v>
      </c>
      <c r="B14" s="196"/>
      <c r="C14" s="196"/>
      <c r="D14" s="196"/>
      <c r="E14" s="196"/>
      <c r="F14" s="218">
        <v>0.6</v>
      </c>
      <c r="G14" s="196" t="s">
        <v>142</v>
      </c>
      <c r="H14" s="218">
        <f t="shared" si="1"/>
        <v>60</v>
      </c>
      <c r="I14" s="196">
        <f>Z85</f>
        <v>12.11253</v>
      </c>
      <c r="J14" s="218">
        <f t="shared" si="0"/>
        <v>726.7518</v>
      </c>
      <c r="K14" s="23"/>
      <c r="L14" s="196"/>
      <c r="M14" s="196"/>
      <c r="N14" s="196"/>
      <c r="O14" s="196"/>
      <c r="P14" s="196"/>
      <c r="Q14" s="196"/>
      <c r="R14" s="196" t="s">
        <v>302</v>
      </c>
      <c r="S14" s="196"/>
      <c r="T14" s="196"/>
      <c r="U14" s="196"/>
      <c r="V14" s="196" t="s">
        <v>300</v>
      </c>
      <c r="W14" s="247">
        <v>1</v>
      </c>
      <c r="X14" s="248">
        <f>W14*8/$T$9</f>
        <v>3.2000000000000001E-2</v>
      </c>
      <c r="Y14" s="196">
        <v>20.51</v>
      </c>
      <c r="Z14" s="218">
        <f t="shared" si="2"/>
        <v>0.65632000000000001</v>
      </c>
      <c r="AA14" s="196"/>
    </row>
    <row r="15" spans="1:27">
      <c r="A15" s="236" t="s">
        <v>479</v>
      </c>
      <c r="B15" s="196"/>
      <c r="C15" s="196"/>
      <c r="D15" s="196"/>
      <c r="E15" s="196"/>
      <c r="F15" s="218">
        <v>0.6</v>
      </c>
      <c r="G15" s="196" t="s">
        <v>212</v>
      </c>
      <c r="H15" s="218">
        <f t="shared" si="1"/>
        <v>60</v>
      </c>
      <c r="I15" s="196">
        <f>Z96</f>
        <v>22.910007466666666</v>
      </c>
      <c r="J15" s="218">
        <f t="shared" si="0"/>
        <v>1374.6004479999999</v>
      </c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247"/>
      <c r="X15" s="196"/>
      <c r="Y15" s="196"/>
      <c r="Z15" s="249">
        <f>SUM(Z12:Z14)</f>
        <v>2.6196159999999997</v>
      </c>
      <c r="AA15" s="196"/>
    </row>
    <row r="16" spans="1:27">
      <c r="A16" s="28" t="s">
        <v>484</v>
      </c>
      <c r="B16" s="28"/>
      <c r="C16" s="196"/>
      <c r="D16" s="196"/>
      <c r="E16" s="196"/>
      <c r="F16" s="218"/>
      <c r="G16" s="196"/>
      <c r="H16" s="218"/>
      <c r="I16" s="196"/>
      <c r="J16" s="218"/>
      <c r="K16" s="196"/>
      <c r="L16" s="196"/>
      <c r="M16" s="196"/>
      <c r="N16" s="196"/>
      <c r="O16" s="196"/>
      <c r="P16" s="196"/>
      <c r="Q16" s="196"/>
      <c r="R16" s="237" t="s">
        <v>318</v>
      </c>
      <c r="S16" s="196"/>
      <c r="T16" s="196"/>
      <c r="U16" s="196"/>
      <c r="V16" s="196"/>
      <c r="W16" s="247"/>
      <c r="X16" s="196"/>
      <c r="Y16" s="196"/>
      <c r="Z16" s="196"/>
      <c r="AA16" s="196"/>
    </row>
    <row r="17" spans="1:27">
      <c r="A17" s="236" t="s">
        <v>1465</v>
      </c>
      <c r="B17" s="196"/>
      <c r="C17" s="196"/>
      <c r="D17" s="196"/>
      <c r="E17" s="196"/>
      <c r="F17" s="218">
        <v>1</v>
      </c>
      <c r="G17" s="196"/>
      <c r="H17" s="218">
        <f>F17*$N$2</f>
        <v>100</v>
      </c>
      <c r="I17" s="196">
        <f>Z109</f>
        <v>238.34357440000002</v>
      </c>
      <c r="J17" s="218">
        <f t="shared" si="0"/>
        <v>23834.357440000003</v>
      </c>
      <c r="K17" s="196"/>
      <c r="L17" s="196"/>
      <c r="M17" s="196"/>
      <c r="N17" s="196"/>
      <c r="O17" s="196"/>
      <c r="P17" s="196"/>
      <c r="Q17" s="196"/>
      <c r="R17" s="196" t="s">
        <v>319</v>
      </c>
      <c r="S17" s="196"/>
      <c r="T17" s="196"/>
      <c r="U17" s="196"/>
      <c r="V17" s="196" t="s">
        <v>320</v>
      </c>
      <c r="W17" s="247"/>
      <c r="X17" s="248">
        <v>3</v>
      </c>
      <c r="Y17" s="218">
        <f>Z15</f>
        <v>2.6196159999999997</v>
      </c>
      <c r="Z17" s="218">
        <f>X17%*Y17</f>
        <v>7.8588479999999988E-2</v>
      </c>
      <c r="AA17" s="196"/>
    </row>
    <row r="18" spans="1:27">
      <c r="A18" s="198" t="s">
        <v>494</v>
      </c>
      <c r="B18" s="198"/>
      <c r="C18" s="196"/>
      <c r="D18" s="196"/>
      <c r="E18" s="196"/>
      <c r="F18" s="218"/>
      <c r="G18" s="196"/>
      <c r="H18" s="218"/>
      <c r="I18" s="196"/>
      <c r="J18" s="218"/>
      <c r="K18" s="196"/>
      <c r="L18" s="198"/>
      <c r="M18" s="196"/>
      <c r="N18" s="196"/>
      <c r="O18" s="196"/>
      <c r="P18" s="196"/>
      <c r="Q18" s="196"/>
      <c r="R18" s="196" t="s">
        <v>660</v>
      </c>
      <c r="S18" s="196"/>
      <c r="T18" s="196"/>
      <c r="U18" s="196"/>
      <c r="V18" s="196" t="s">
        <v>347</v>
      </c>
      <c r="W18" s="247">
        <v>1</v>
      </c>
      <c r="X18" s="248">
        <f>W18*8/$T$9</f>
        <v>3.2000000000000001E-2</v>
      </c>
      <c r="Y18" s="218">
        <v>180</v>
      </c>
      <c r="Z18" s="218">
        <f t="shared" ref="Z18" si="3">X18*Y18</f>
        <v>5.76</v>
      </c>
      <c r="AA18" s="196"/>
    </row>
    <row r="19" spans="1:27">
      <c r="A19" s="265" t="s">
        <v>496</v>
      </c>
      <c r="B19" s="236"/>
      <c r="C19" s="236"/>
      <c r="D19" s="265" t="s">
        <v>679</v>
      </c>
      <c r="E19" s="265"/>
      <c r="F19" s="218">
        <v>1</v>
      </c>
      <c r="G19" s="196" t="s">
        <v>142</v>
      </c>
      <c r="H19" s="218">
        <f>F19*$N$2</f>
        <v>100</v>
      </c>
      <c r="I19" s="196">
        <f>Z135</f>
        <v>39.620881818181815</v>
      </c>
      <c r="J19" s="218">
        <f t="shared" si="0"/>
        <v>3962.0881818181815</v>
      </c>
      <c r="K19" s="196"/>
      <c r="L19" s="236"/>
      <c r="M19" s="196"/>
      <c r="N19" s="196"/>
      <c r="O19" s="196"/>
      <c r="P19" s="196"/>
      <c r="Q19" s="238" t="s">
        <v>679</v>
      </c>
      <c r="R19" s="238" t="s">
        <v>679</v>
      </c>
      <c r="S19" s="238" t="s">
        <v>679</v>
      </c>
      <c r="T19" s="238" t="s">
        <v>679</v>
      </c>
      <c r="U19" s="238" t="s">
        <v>679</v>
      </c>
      <c r="V19" s="238" t="s">
        <v>679</v>
      </c>
      <c r="W19" s="238" t="s">
        <v>679</v>
      </c>
      <c r="X19" s="238" t="s">
        <v>679</v>
      </c>
      <c r="Y19" s="238" t="s">
        <v>679</v>
      </c>
      <c r="Z19" s="250">
        <f>SUM(Z17:Z18)</f>
        <v>5.8385884799999994</v>
      </c>
      <c r="AA19" s="196"/>
    </row>
    <row r="20" spans="1:27">
      <c r="A20" s="198" t="s">
        <v>498</v>
      </c>
      <c r="B20" s="196"/>
      <c r="C20" s="196"/>
      <c r="D20" s="196"/>
      <c r="E20" s="196"/>
      <c r="F20" s="218"/>
      <c r="G20" s="196"/>
      <c r="H20" s="218"/>
      <c r="I20" s="196"/>
      <c r="J20" s="218"/>
      <c r="K20" s="23"/>
      <c r="L20" s="198"/>
      <c r="M20" s="196"/>
      <c r="N20" s="196"/>
      <c r="O20" s="196" t="s">
        <v>679</v>
      </c>
      <c r="P20" s="196" t="s">
        <v>679</v>
      </c>
      <c r="Q20" s="196"/>
      <c r="R20" s="237"/>
      <c r="S20" s="196"/>
      <c r="T20" s="196"/>
      <c r="U20" s="196"/>
      <c r="V20" s="196"/>
      <c r="W20" s="196"/>
      <c r="X20" s="196"/>
      <c r="Y20" s="196"/>
      <c r="Z20" s="196"/>
      <c r="AA20" s="196"/>
    </row>
    <row r="21" spans="1:27">
      <c r="A21" s="253" t="s">
        <v>1466</v>
      </c>
      <c r="B21" s="196"/>
      <c r="C21" s="196"/>
      <c r="D21" s="196"/>
      <c r="E21" s="196"/>
      <c r="F21" s="218">
        <v>1</v>
      </c>
      <c r="G21" s="196" t="s">
        <v>142</v>
      </c>
      <c r="H21" s="218">
        <f>F21*$N$2</f>
        <v>100</v>
      </c>
      <c r="I21" s="196">
        <f>Z154</f>
        <v>27.126394000000001</v>
      </c>
      <c r="J21" s="218">
        <f t="shared" si="0"/>
        <v>2712.6394</v>
      </c>
      <c r="K21" s="23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</row>
    <row r="22" spans="1:27">
      <c r="A22" s="198" t="s">
        <v>1456</v>
      </c>
      <c r="B22" s="198"/>
      <c r="C22" s="198"/>
      <c r="D22" s="196"/>
      <c r="E22" s="196"/>
      <c r="F22" s="218"/>
      <c r="G22" s="196"/>
      <c r="H22" s="218"/>
      <c r="I22" s="196"/>
      <c r="J22" s="218"/>
      <c r="K22" s="23"/>
      <c r="L22" s="198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235"/>
      <c r="Z22" s="235"/>
      <c r="AA22" s="196"/>
    </row>
    <row r="23" spans="1:27">
      <c r="A23" s="198" t="s">
        <v>1467</v>
      </c>
      <c r="B23" s="196"/>
      <c r="C23" s="196"/>
      <c r="D23" s="196"/>
      <c r="E23" s="196"/>
      <c r="F23" s="218"/>
      <c r="G23" s="196"/>
      <c r="H23" s="218"/>
      <c r="I23" s="196"/>
      <c r="J23" s="218"/>
      <c r="K23" s="196"/>
      <c r="L23" s="198"/>
      <c r="M23" s="198"/>
      <c r="N23" s="198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</row>
    <row r="24" spans="1:27">
      <c r="A24" s="196" t="s">
        <v>1468</v>
      </c>
      <c r="B24" s="196"/>
      <c r="C24" s="196"/>
      <c r="D24" s="196"/>
      <c r="E24" s="196"/>
      <c r="F24" s="218">
        <v>0.6</v>
      </c>
      <c r="G24" s="196" t="s">
        <v>212</v>
      </c>
      <c r="H24" s="218">
        <f>F24*$N$2</f>
        <v>60</v>
      </c>
      <c r="I24" s="196">
        <f>Z173</f>
        <v>426.39754399999998</v>
      </c>
      <c r="J24" s="218">
        <f t="shared" si="0"/>
        <v>25583.852639999997</v>
      </c>
      <c r="K24" s="196"/>
      <c r="L24" s="196"/>
      <c r="M24" s="198"/>
      <c r="N24" s="198"/>
      <c r="O24" s="196"/>
      <c r="P24" s="196"/>
      <c r="Q24" s="235" t="s">
        <v>286</v>
      </c>
      <c r="R24" s="235"/>
      <c r="S24" s="235" t="s">
        <v>469</v>
      </c>
      <c r="T24" s="235"/>
      <c r="U24" s="196"/>
      <c r="V24" s="196"/>
      <c r="W24" s="196"/>
      <c r="X24" s="196"/>
      <c r="Y24" s="196"/>
      <c r="Z24" s="196"/>
      <c r="AA24" s="196"/>
    </row>
    <row r="25" spans="1:27">
      <c r="A25" s="196" t="s">
        <v>1469</v>
      </c>
      <c r="B25" s="196"/>
      <c r="C25" s="196"/>
      <c r="D25" s="196"/>
      <c r="E25" s="196"/>
      <c r="F25" s="218">
        <v>0.5</v>
      </c>
      <c r="G25" s="196" t="s">
        <v>142</v>
      </c>
      <c r="H25" s="218">
        <f>F25*$N$2</f>
        <v>50</v>
      </c>
      <c r="I25" s="196">
        <f>Z195</f>
        <v>75.114200000000011</v>
      </c>
      <c r="J25" s="218">
        <f t="shared" si="0"/>
        <v>3755.7100000000005</v>
      </c>
      <c r="K25" s="196"/>
      <c r="L25" s="196"/>
      <c r="M25" s="196"/>
      <c r="N25" s="196"/>
      <c r="O25" s="196"/>
      <c r="P25" s="196"/>
      <c r="Q25" s="235" t="s">
        <v>287</v>
      </c>
      <c r="R25" s="235" t="s">
        <v>425</v>
      </c>
      <c r="S25" s="235" t="s">
        <v>289</v>
      </c>
      <c r="T25" s="251">
        <v>4</v>
      </c>
      <c r="U25" s="251" t="s">
        <v>290</v>
      </c>
      <c r="V25" s="251">
        <f>T25</f>
        <v>4</v>
      </c>
      <c r="W25" s="235" t="s">
        <v>291</v>
      </c>
      <c r="X25" s="235"/>
      <c r="Y25" s="235" t="s">
        <v>212</v>
      </c>
      <c r="Z25" s="249">
        <f>Z30+Z33</f>
        <v>49.404980000000002</v>
      </c>
      <c r="AA25" s="196"/>
    </row>
    <row r="26" spans="1:27">
      <c r="A26" s="196" t="s">
        <v>1470</v>
      </c>
      <c r="B26" s="196"/>
      <c r="C26" s="196"/>
      <c r="D26" s="196"/>
      <c r="E26" s="196"/>
      <c r="F26" s="218"/>
      <c r="G26" s="23" t="s">
        <v>305</v>
      </c>
      <c r="H26" s="27">
        <f>H24*240</f>
        <v>14400</v>
      </c>
      <c r="I26" s="196">
        <f>Z212</f>
        <v>5.5639628445000007</v>
      </c>
      <c r="J26" s="218">
        <f t="shared" si="0"/>
        <v>80121.064960800009</v>
      </c>
      <c r="K26" s="23"/>
      <c r="L26" s="196"/>
      <c r="M26" s="196"/>
      <c r="N26" s="196"/>
      <c r="O26" s="196"/>
      <c r="P26" s="196"/>
      <c r="Q26" s="235" t="s">
        <v>292</v>
      </c>
      <c r="R26" s="235" t="s">
        <v>293</v>
      </c>
      <c r="S26" s="235"/>
      <c r="T26" s="196"/>
      <c r="U26" s="196"/>
      <c r="V26" s="235" t="s">
        <v>127</v>
      </c>
      <c r="W26" s="235" t="s">
        <v>294</v>
      </c>
      <c r="X26" s="235" t="s">
        <v>295</v>
      </c>
      <c r="Y26" s="235" t="s">
        <v>296</v>
      </c>
      <c r="Z26" s="235" t="s">
        <v>297</v>
      </c>
      <c r="AA26" s="196"/>
    </row>
    <row r="27" spans="1:27">
      <c r="A27" s="241" t="s">
        <v>517</v>
      </c>
      <c r="B27" s="196"/>
      <c r="C27" s="196"/>
      <c r="D27" s="196"/>
      <c r="E27" s="196"/>
      <c r="F27" s="218"/>
      <c r="G27" s="23"/>
      <c r="H27" s="218"/>
      <c r="I27" s="196"/>
      <c r="J27" s="218"/>
      <c r="K27" s="196"/>
      <c r="L27" s="241"/>
      <c r="M27" s="196"/>
      <c r="N27" s="196"/>
      <c r="O27" s="196"/>
      <c r="P27" s="196"/>
      <c r="Q27" s="196"/>
      <c r="R27" s="237" t="s">
        <v>298</v>
      </c>
      <c r="S27" s="196"/>
      <c r="T27" s="196"/>
      <c r="U27" s="196"/>
      <c r="V27" s="196"/>
      <c r="W27" s="196"/>
      <c r="X27" s="196"/>
      <c r="Y27" s="196"/>
      <c r="Z27" s="196"/>
      <c r="AA27" s="196"/>
    </row>
    <row r="28" spans="1:27">
      <c r="A28" s="196" t="s">
        <v>519</v>
      </c>
      <c r="B28" s="196"/>
      <c r="C28" s="196"/>
      <c r="D28" s="196"/>
      <c r="E28" s="196"/>
      <c r="F28" s="218">
        <v>0.1202</v>
      </c>
      <c r="G28" s="23" t="s">
        <v>212</v>
      </c>
      <c r="H28" s="218">
        <f>F28*$N$2</f>
        <v>12.02</v>
      </c>
      <c r="I28" s="196">
        <f>Z228</f>
        <v>438.22651999999994</v>
      </c>
      <c r="J28" s="218">
        <f t="shared" si="0"/>
        <v>5267.482770399999</v>
      </c>
      <c r="K28" s="196"/>
      <c r="L28" s="196"/>
      <c r="M28" s="196"/>
      <c r="N28" s="196"/>
      <c r="O28" s="196"/>
      <c r="P28" s="196"/>
      <c r="Q28" s="196"/>
      <c r="R28" s="196" t="s">
        <v>659</v>
      </c>
      <c r="S28" s="196"/>
      <c r="T28" s="196"/>
      <c r="U28" s="196"/>
      <c r="V28" s="196" t="s">
        <v>300</v>
      </c>
      <c r="W28" s="247">
        <v>0.1</v>
      </c>
      <c r="X28" s="248">
        <f>W28*8/$T$25</f>
        <v>0.2</v>
      </c>
      <c r="Y28" s="218">
        <v>34.729999999999997</v>
      </c>
      <c r="Z28" s="218">
        <f>X28*Y28</f>
        <v>6.9459999999999997</v>
      </c>
      <c r="AA28" s="196"/>
    </row>
    <row r="29" spans="1:27">
      <c r="A29" s="196" t="s">
        <v>521</v>
      </c>
      <c r="B29" s="196"/>
      <c r="C29" s="196"/>
      <c r="D29" s="196"/>
      <c r="E29" s="196"/>
      <c r="F29" s="218">
        <v>0.64910000000000001</v>
      </c>
      <c r="G29" s="23" t="s">
        <v>142</v>
      </c>
      <c r="H29" s="218">
        <f>F29*$N$2</f>
        <v>64.91</v>
      </c>
      <c r="I29" s="196">
        <f>Z250</f>
        <v>64.026960000000003</v>
      </c>
      <c r="J29" s="218">
        <f t="shared" si="0"/>
        <v>4155.9899735999998</v>
      </c>
      <c r="K29" s="196"/>
      <c r="L29" s="196"/>
      <c r="M29" s="196"/>
      <c r="N29" s="196"/>
      <c r="O29" s="196"/>
      <c r="P29" s="196"/>
      <c r="Q29" s="196"/>
      <c r="R29" s="196" t="s">
        <v>302</v>
      </c>
      <c r="S29" s="196"/>
      <c r="T29" s="196"/>
      <c r="U29" s="196"/>
      <c r="V29" s="196" t="s">
        <v>300</v>
      </c>
      <c r="W29" s="247">
        <v>1</v>
      </c>
      <c r="X29" s="248">
        <f>W29*8/$T$25</f>
        <v>2</v>
      </c>
      <c r="Y29" s="218">
        <v>20.51</v>
      </c>
      <c r="Z29" s="218">
        <f>X29*Y29</f>
        <v>41.02</v>
      </c>
      <c r="AA29" s="196"/>
    </row>
    <row r="30" spans="1:27">
      <c r="A30" s="196" t="s">
        <v>523</v>
      </c>
      <c r="B30" s="196"/>
      <c r="C30" s="196"/>
      <c r="D30" s="196"/>
      <c r="E30" s="196"/>
      <c r="F30" s="218"/>
      <c r="G30" s="23" t="s">
        <v>305</v>
      </c>
      <c r="H30" s="218">
        <f>H28*79.98</f>
        <v>961.3596</v>
      </c>
      <c r="I30" s="196">
        <f>Z266</f>
        <v>5.5639628445000007</v>
      </c>
      <c r="J30" s="218">
        <f t="shared" si="0"/>
        <v>5348.9690946033825</v>
      </c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248"/>
      <c r="Y30" s="218"/>
      <c r="Z30" s="249">
        <f>SUM(Z28:Z29)</f>
        <v>47.966000000000001</v>
      </c>
      <c r="AA30" s="196"/>
    </row>
    <row r="31" spans="1:27">
      <c r="A31" s="28"/>
      <c r="B31" s="28"/>
      <c r="C31" s="196"/>
      <c r="D31" s="196"/>
      <c r="E31" s="196"/>
      <c r="F31" s="218"/>
      <c r="G31" s="196"/>
      <c r="H31" s="218"/>
      <c r="I31" s="196"/>
      <c r="J31" s="218"/>
      <c r="K31" s="196"/>
      <c r="M31" s="196"/>
      <c r="N31" s="196"/>
      <c r="O31" s="196"/>
      <c r="P31" s="196"/>
      <c r="Q31" s="196"/>
      <c r="R31" s="237" t="s">
        <v>318</v>
      </c>
      <c r="S31" s="196"/>
      <c r="T31" s="196"/>
      <c r="U31" s="196"/>
      <c r="V31" s="196"/>
      <c r="W31" s="196"/>
      <c r="X31" s="248"/>
      <c r="Y31" s="218"/>
      <c r="Z31" s="218"/>
      <c r="AA31" s="196"/>
    </row>
    <row r="32" spans="1:27">
      <c r="A32" s="196"/>
      <c r="B32" s="196"/>
      <c r="C32" s="196"/>
      <c r="D32" s="196"/>
      <c r="E32" s="196"/>
      <c r="F32" s="218"/>
      <c r="G32" s="196"/>
      <c r="H32" s="218"/>
      <c r="I32" s="196"/>
      <c r="J32" s="218"/>
      <c r="K32" s="196"/>
      <c r="M32" s="196"/>
      <c r="N32" s="196"/>
      <c r="O32" s="196"/>
      <c r="P32" s="196"/>
      <c r="Q32" s="196"/>
      <c r="R32" s="196" t="s">
        <v>319</v>
      </c>
      <c r="S32" s="196"/>
      <c r="T32" s="196"/>
      <c r="U32" s="196"/>
      <c r="V32" s="196" t="s">
        <v>320</v>
      </c>
      <c r="W32" s="196"/>
      <c r="X32" s="248">
        <v>3</v>
      </c>
      <c r="Y32" s="218">
        <f>Z30</f>
        <v>47.966000000000001</v>
      </c>
      <c r="Z32" s="218">
        <f>X32%*Y32</f>
        <v>1.4389799999999999</v>
      </c>
      <c r="AA32" s="196"/>
    </row>
    <row r="33" spans="1:27">
      <c r="A33" s="196"/>
      <c r="B33" s="196"/>
      <c r="C33" s="196"/>
      <c r="D33" s="196"/>
      <c r="E33" s="196"/>
      <c r="F33" s="218"/>
      <c r="G33" s="196"/>
      <c r="H33" s="218"/>
      <c r="I33" s="196"/>
      <c r="J33" s="218"/>
      <c r="K33" s="196"/>
      <c r="M33" s="196"/>
      <c r="N33" s="196"/>
      <c r="O33" s="196"/>
      <c r="P33" s="196"/>
      <c r="Q33" s="238" t="s">
        <v>679</v>
      </c>
      <c r="R33" s="238" t="s">
        <v>679</v>
      </c>
      <c r="S33" s="238" t="s">
        <v>679</v>
      </c>
      <c r="T33" s="238" t="s">
        <v>679</v>
      </c>
      <c r="U33" s="238" t="s">
        <v>679</v>
      </c>
      <c r="V33" s="238" t="s">
        <v>679</v>
      </c>
      <c r="W33" s="238" t="s">
        <v>679</v>
      </c>
      <c r="X33" s="238" t="s">
        <v>679</v>
      </c>
      <c r="Y33" s="239" t="s">
        <v>679</v>
      </c>
      <c r="Z33" s="250">
        <f>SUM(Z32)</f>
        <v>1.4389799999999999</v>
      </c>
      <c r="AA33" s="196"/>
    </row>
    <row r="34" spans="1:27">
      <c r="A34" s="196"/>
      <c r="B34" s="196"/>
      <c r="C34" s="196"/>
      <c r="D34" s="196"/>
      <c r="E34" s="196"/>
      <c r="F34" s="218"/>
      <c r="G34" s="196"/>
      <c r="H34" s="218"/>
      <c r="I34" s="196"/>
      <c r="J34" s="218"/>
      <c r="K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</row>
    <row r="35" spans="1:27">
      <c r="A35" s="196"/>
      <c r="B35" s="196"/>
      <c r="C35" s="196"/>
      <c r="D35" s="196"/>
      <c r="E35" s="196"/>
      <c r="F35" s="196"/>
      <c r="G35" s="196"/>
      <c r="H35" s="218"/>
      <c r="I35" s="196"/>
      <c r="J35" s="196"/>
      <c r="K35" s="196"/>
      <c r="L35" s="196"/>
      <c r="M35" s="196"/>
      <c r="N35" s="196"/>
      <c r="O35" s="196"/>
      <c r="P35" s="196"/>
      <c r="Q35" s="235" t="s">
        <v>286</v>
      </c>
      <c r="R35" s="235"/>
      <c r="S35" s="235" t="s">
        <v>471</v>
      </c>
      <c r="T35" s="235"/>
      <c r="U35" s="235"/>
      <c r="V35" s="235"/>
      <c r="W35" s="235"/>
      <c r="X35" s="235"/>
      <c r="Y35" s="235"/>
      <c r="Z35" s="235"/>
      <c r="AA35" s="196"/>
    </row>
    <row r="36" spans="1:27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235" t="s">
        <v>287</v>
      </c>
      <c r="R36" s="235" t="s">
        <v>425</v>
      </c>
      <c r="S36" s="235" t="s">
        <v>289</v>
      </c>
      <c r="T36" s="251">
        <v>30</v>
      </c>
      <c r="U36" s="251" t="s">
        <v>290</v>
      </c>
      <c r="V36" s="251">
        <f>T36</f>
        <v>30</v>
      </c>
      <c r="W36" s="235" t="s">
        <v>291</v>
      </c>
      <c r="X36" s="235"/>
      <c r="Y36" s="235" t="s">
        <v>212</v>
      </c>
      <c r="Z36" s="249">
        <f>Z42+Z46+Z50</f>
        <v>66.234217333333333</v>
      </c>
      <c r="AA36" s="196"/>
    </row>
    <row r="37" spans="1:27">
      <c r="A37" s="236" t="s">
        <v>679</v>
      </c>
      <c r="B37" s="196"/>
      <c r="C37" s="196"/>
      <c r="D37" s="196"/>
      <c r="E37" s="196"/>
      <c r="F37" s="196"/>
      <c r="G37" s="63"/>
      <c r="H37" s="63"/>
      <c r="I37" s="23"/>
      <c r="J37" s="196"/>
      <c r="K37" s="196"/>
      <c r="L37" s="196"/>
      <c r="M37" s="196"/>
      <c r="N37" s="196"/>
      <c r="O37" s="196"/>
      <c r="P37" s="196"/>
      <c r="Q37" s="235" t="s">
        <v>292</v>
      </c>
      <c r="R37" s="235" t="s">
        <v>293</v>
      </c>
      <c r="S37" s="235"/>
      <c r="T37" s="196"/>
      <c r="U37" s="196"/>
      <c r="V37" s="235" t="s">
        <v>127</v>
      </c>
      <c r="W37" s="235" t="s">
        <v>294</v>
      </c>
      <c r="X37" s="235" t="s">
        <v>295</v>
      </c>
      <c r="Y37" s="235" t="s">
        <v>296</v>
      </c>
      <c r="Z37" s="235" t="s">
        <v>297</v>
      </c>
      <c r="AA37" s="196"/>
    </row>
    <row r="38" spans="1:27">
      <c r="A38" s="196"/>
      <c r="B38" s="196"/>
      <c r="C38" s="196"/>
      <c r="D38" s="196"/>
      <c r="E38" s="196"/>
      <c r="F38" s="196"/>
      <c r="G38" s="196"/>
      <c r="H38" s="196"/>
      <c r="I38" s="196"/>
      <c r="J38" s="218"/>
      <c r="K38" s="196"/>
      <c r="L38" s="196"/>
      <c r="M38" s="196"/>
      <c r="N38" s="196"/>
      <c r="O38" s="196"/>
      <c r="P38" s="196"/>
      <c r="Q38" s="196"/>
      <c r="R38" s="237" t="s">
        <v>298</v>
      </c>
      <c r="S38" s="196"/>
      <c r="T38" s="196"/>
      <c r="U38" s="196"/>
      <c r="V38" s="196"/>
      <c r="W38" s="196"/>
      <c r="X38" s="196"/>
      <c r="Y38" s="196"/>
      <c r="Z38" s="196"/>
      <c r="AA38" s="196"/>
    </row>
    <row r="39" spans="1:27">
      <c r="A39" s="196"/>
      <c r="B39" s="196"/>
      <c r="C39" s="196"/>
      <c r="D39" s="196"/>
      <c r="E39" s="196"/>
      <c r="F39" s="196"/>
      <c r="G39" s="23"/>
      <c r="H39" s="23"/>
      <c r="I39" s="23"/>
      <c r="J39" s="218"/>
      <c r="K39" s="196"/>
      <c r="L39" s="196"/>
      <c r="M39" s="196"/>
      <c r="N39" s="196"/>
      <c r="O39" s="196"/>
      <c r="P39" s="196"/>
      <c r="Q39" s="196"/>
      <c r="R39" s="196" t="s">
        <v>659</v>
      </c>
      <c r="S39" s="196"/>
      <c r="T39" s="196"/>
      <c r="U39" s="196"/>
      <c r="V39" s="196" t="s">
        <v>300</v>
      </c>
      <c r="W39" s="247">
        <v>0.1</v>
      </c>
      <c r="X39" s="248">
        <f>W39*8/$T$36</f>
        <v>2.6666666666666668E-2</v>
      </c>
      <c r="Y39" s="196">
        <v>34.729999999999997</v>
      </c>
      <c r="Z39" s="218">
        <f>X39*Y39</f>
        <v>0.92613333333333336</v>
      </c>
      <c r="AA39" s="196"/>
    </row>
    <row r="40" spans="1:27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 t="s">
        <v>302</v>
      </c>
      <c r="S40" s="196"/>
      <c r="T40" s="196"/>
      <c r="U40" s="196"/>
      <c r="V40" s="196" t="s">
        <v>300</v>
      </c>
      <c r="W40" s="247">
        <v>1</v>
      </c>
      <c r="X40" s="248">
        <f>W40*8/$T$36</f>
        <v>0.26666666666666666</v>
      </c>
      <c r="Y40" s="196">
        <v>20.51</v>
      </c>
      <c r="Z40" s="218">
        <f t="shared" ref="Z40:Z41" si="4">X40*Y40</f>
        <v>5.469333333333334</v>
      </c>
      <c r="AA40" s="196"/>
    </row>
    <row r="41" spans="1:27">
      <c r="A41" s="196"/>
      <c r="B41" s="196"/>
      <c r="C41" s="196"/>
      <c r="D41" s="196"/>
      <c r="E41" s="196"/>
      <c r="F41" s="196"/>
      <c r="G41" s="23"/>
      <c r="H41" s="21"/>
      <c r="I41" s="196"/>
      <c r="J41" s="196"/>
      <c r="K41" s="196"/>
      <c r="L41" s="196"/>
      <c r="M41" s="196"/>
      <c r="N41" s="196"/>
      <c r="O41" s="196"/>
      <c r="P41" s="196"/>
      <c r="Q41" s="196"/>
      <c r="R41" s="196" t="s">
        <v>661</v>
      </c>
      <c r="S41" s="196"/>
      <c r="T41" s="196"/>
      <c r="U41" s="196"/>
      <c r="V41" s="196" t="s">
        <v>300</v>
      </c>
      <c r="W41" s="247">
        <v>1</v>
      </c>
      <c r="X41" s="248">
        <f>W41*8/$T$36</f>
        <v>0.26666666666666666</v>
      </c>
      <c r="Y41" s="196">
        <v>29.94</v>
      </c>
      <c r="Z41" s="218">
        <f t="shared" si="4"/>
        <v>7.984</v>
      </c>
      <c r="AA41" s="196"/>
    </row>
    <row r="42" spans="1:27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247"/>
      <c r="X42" s="248"/>
      <c r="Y42" s="196"/>
      <c r="Z42" s="249">
        <f>SUM(Z39:Z41)</f>
        <v>14.379466666666668</v>
      </c>
      <c r="AA42" s="196"/>
    </row>
    <row r="43" spans="1:27">
      <c r="A43" s="28"/>
      <c r="B43" s="235"/>
      <c r="C43" s="196"/>
      <c r="D43" s="196"/>
      <c r="E43" s="196"/>
      <c r="F43" s="196"/>
      <c r="G43" s="235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237" t="s">
        <v>662</v>
      </c>
      <c r="S43" s="196"/>
      <c r="T43" s="196"/>
      <c r="U43" s="196"/>
      <c r="V43" s="196"/>
      <c r="W43" s="247"/>
      <c r="X43" s="248"/>
      <c r="Y43" s="196"/>
      <c r="Z43" s="196"/>
      <c r="AA43" s="196"/>
    </row>
    <row r="44" spans="1:27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 t="s">
        <v>663</v>
      </c>
      <c r="S44" s="196"/>
      <c r="T44" s="196"/>
      <c r="U44" s="196"/>
      <c r="V44" s="196" t="s">
        <v>212</v>
      </c>
      <c r="W44" s="247"/>
      <c r="X44" s="248">
        <v>1.05</v>
      </c>
      <c r="Y44" s="242">
        <v>44.07</v>
      </c>
      <c r="Z44" s="218">
        <f t="shared" ref="Z44:Z45" si="5">X44*Y44</f>
        <v>46.273500000000006</v>
      </c>
      <c r="AA44" s="196"/>
    </row>
    <row r="45" spans="1:27">
      <c r="A45" s="28"/>
      <c r="B45" s="28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 t="s">
        <v>664</v>
      </c>
      <c r="S45" s="196"/>
      <c r="T45" s="196"/>
      <c r="U45" s="196"/>
      <c r="V45" s="196" t="s">
        <v>212</v>
      </c>
      <c r="W45" s="247"/>
      <c r="X45" s="248">
        <v>0.08</v>
      </c>
      <c r="Y45" s="196">
        <v>6.14</v>
      </c>
      <c r="Z45" s="218">
        <f t="shared" si="5"/>
        <v>0.49119999999999997</v>
      </c>
      <c r="AA45" s="196"/>
    </row>
    <row r="46" spans="1:27">
      <c r="A46" s="236"/>
      <c r="B46" s="196"/>
      <c r="C46" s="196"/>
      <c r="D46" s="196"/>
      <c r="E46" s="196"/>
      <c r="F46" s="196"/>
      <c r="G46" s="196"/>
      <c r="I46" s="218"/>
      <c r="J46" s="218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247"/>
      <c r="X46" s="248"/>
      <c r="Y46" s="196"/>
      <c r="Z46" s="249">
        <f>SUM(Z44:Z45)</f>
        <v>46.764700000000005</v>
      </c>
      <c r="AA46" s="196"/>
    </row>
    <row r="47" spans="1:27">
      <c r="A47" s="236"/>
      <c r="B47" s="196"/>
      <c r="C47" s="196"/>
      <c r="D47" s="196"/>
      <c r="E47" s="196"/>
      <c r="F47" s="196"/>
      <c r="G47" s="196"/>
      <c r="I47" s="218"/>
      <c r="J47" s="218"/>
      <c r="K47" s="196"/>
      <c r="L47" s="196"/>
      <c r="M47" s="196"/>
      <c r="N47" s="196"/>
      <c r="O47" s="196"/>
      <c r="P47" s="196"/>
      <c r="Q47" s="196"/>
      <c r="R47" s="237" t="s">
        <v>318</v>
      </c>
      <c r="S47" s="196"/>
      <c r="T47" s="196"/>
      <c r="U47" s="196"/>
      <c r="V47" s="196"/>
      <c r="W47" s="247"/>
      <c r="X47" s="248"/>
      <c r="Y47" s="196"/>
      <c r="Z47" s="196"/>
      <c r="AA47" s="196"/>
    </row>
    <row r="48" spans="1:27">
      <c r="A48" s="236"/>
      <c r="B48" s="196"/>
      <c r="C48" s="196"/>
      <c r="D48" s="196"/>
      <c r="E48" s="196"/>
      <c r="F48" s="196"/>
      <c r="G48" s="196"/>
      <c r="I48" s="218"/>
      <c r="J48" s="218"/>
      <c r="K48" s="196"/>
      <c r="L48" s="196"/>
      <c r="M48" s="196"/>
      <c r="N48" s="196"/>
      <c r="O48" s="196"/>
      <c r="P48" s="196"/>
      <c r="Q48" s="196"/>
      <c r="R48" s="196" t="s">
        <v>319</v>
      </c>
      <c r="S48" s="196"/>
      <c r="T48" s="196"/>
      <c r="U48" s="196"/>
      <c r="V48" s="196" t="s">
        <v>320</v>
      </c>
      <c r="W48" s="247"/>
      <c r="X48" s="248">
        <v>3</v>
      </c>
      <c r="Y48" s="218">
        <f>Z42</f>
        <v>14.379466666666668</v>
      </c>
      <c r="Z48" s="218">
        <f>X48%*Y48</f>
        <v>0.43138399999999999</v>
      </c>
      <c r="AA48" s="196"/>
    </row>
    <row r="49" spans="1:27">
      <c r="A49" s="236"/>
      <c r="B49" s="196"/>
      <c r="C49" s="196"/>
      <c r="D49" s="196"/>
      <c r="E49" s="196"/>
      <c r="F49" s="196"/>
      <c r="G49" s="196"/>
      <c r="I49" s="218"/>
      <c r="J49" s="218"/>
      <c r="K49" s="23"/>
      <c r="L49" s="196"/>
      <c r="M49" s="196"/>
      <c r="N49" s="196"/>
      <c r="O49" s="196"/>
      <c r="P49" s="196"/>
      <c r="Q49" s="196"/>
      <c r="R49" s="196" t="s">
        <v>665</v>
      </c>
      <c r="S49" s="196"/>
      <c r="T49" s="196"/>
      <c r="U49" s="196"/>
      <c r="V49" s="196" t="s">
        <v>347</v>
      </c>
      <c r="W49" s="247">
        <v>1</v>
      </c>
      <c r="X49" s="248">
        <f>W49*8/$T$36</f>
        <v>0.26666666666666666</v>
      </c>
      <c r="Y49" s="196">
        <v>17.47</v>
      </c>
      <c r="Z49" s="218">
        <f t="shared" ref="Z49" si="6">X49*Y49</f>
        <v>4.6586666666666661</v>
      </c>
      <c r="AA49" s="196"/>
    </row>
    <row r="50" spans="1:27">
      <c r="A50" s="236"/>
      <c r="B50" s="196"/>
      <c r="C50" s="196"/>
      <c r="D50" s="196"/>
      <c r="E50" s="196"/>
      <c r="F50" s="196"/>
      <c r="G50" s="196"/>
      <c r="I50" s="218"/>
      <c r="J50" s="218"/>
      <c r="K50" s="196"/>
      <c r="L50" s="196"/>
      <c r="M50" s="196"/>
      <c r="N50" s="196"/>
      <c r="O50" s="196"/>
      <c r="P50" s="196"/>
      <c r="Q50" s="238" t="s">
        <v>679</v>
      </c>
      <c r="R50" s="238" t="s">
        <v>679</v>
      </c>
      <c r="S50" s="238" t="s">
        <v>679</v>
      </c>
      <c r="T50" s="238" t="s">
        <v>679</v>
      </c>
      <c r="U50" s="238" t="s">
        <v>679</v>
      </c>
      <c r="V50" s="238" t="s">
        <v>679</v>
      </c>
      <c r="W50" s="238" t="s">
        <v>679</v>
      </c>
      <c r="X50" s="238" t="s">
        <v>679</v>
      </c>
      <c r="Y50" s="239" t="s">
        <v>679</v>
      </c>
      <c r="Z50" s="250">
        <f>SUM(Z48:Z49)</f>
        <v>5.0900506666666665</v>
      </c>
      <c r="AA50" s="196"/>
    </row>
    <row r="51" spans="1:27">
      <c r="A51" s="236"/>
      <c r="B51" s="196"/>
      <c r="C51" s="196"/>
      <c r="D51" s="196"/>
      <c r="E51" s="196"/>
      <c r="F51" s="196"/>
      <c r="G51" s="196"/>
      <c r="I51" s="218"/>
      <c r="J51" s="218"/>
      <c r="K51" s="23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</row>
    <row r="52" spans="1:27">
      <c r="A52" s="236"/>
      <c r="B52" s="196"/>
      <c r="C52" s="196"/>
      <c r="D52" s="196"/>
      <c r="E52" s="196"/>
      <c r="F52" s="196"/>
      <c r="G52" s="196"/>
      <c r="I52" s="218"/>
      <c r="J52" s="218"/>
      <c r="K52" s="196"/>
      <c r="L52" s="196"/>
      <c r="M52" s="196"/>
      <c r="N52" s="196"/>
      <c r="O52" s="196"/>
      <c r="P52" s="196"/>
      <c r="Q52" s="235" t="s">
        <v>286</v>
      </c>
      <c r="R52" s="235"/>
      <c r="S52" s="235" t="s">
        <v>473</v>
      </c>
      <c r="T52" s="235"/>
      <c r="U52" s="235"/>
      <c r="V52" s="235"/>
      <c r="W52" s="235"/>
      <c r="X52" s="235"/>
      <c r="Y52" s="235"/>
      <c r="Z52" s="196"/>
      <c r="AA52" s="196"/>
    </row>
    <row r="53" spans="1:27">
      <c r="A53" s="28"/>
      <c r="B53" s="28"/>
      <c r="C53" s="196"/>
      <c r="D53" s="196"/>
      <c r="E53" s="196"/>
      <c r="F53" s="196"/>
      <c r="G53" s="196"/>
      <c r="I53" s="218"/>
      <c r="J53" s="218"/>
      <c r="K53" s="196"/>
      <c r="L53" s="196"/>
      <c r="M53" s="196"/>
      <c r="N53" s="196"/>
      <c r="O53" s="196"/>
      <c r="P53" s="196"/>
      <c r="Q53" s="235" t="s">
        <v>287</v>
      </c>
      <c r="R53" s="235" t="s">
        <v>425</v>
      </c>
      <c r="S53" s="235" t="s">
        <v>289</v>
      </c>
      <c r="T53" s="251">
        <v>40</v>
      </c>
      <c r="U53" s="251" t="s">
        <v>290</v>
      </c>
      <c r="V53" s="251">
        <f>T53</f>
        <v>40</v>
      </c>
      <c r="W53" s="235" t="s">
        <v>291</v>
      </c>
      <c r="X53" s="235"/>
      <c r="Y53" s="235" t="s">
        <v>212</v>
      </c>
      <c r="Z53" s="249">
        <f>Z59+Z62+Z67</f>
        <v>19.79083</v>
      </c>
      <c r="AA53" s="196"/>
    </row>
    <row r="54" spans="1:27">
      <c r="A54" s="196"/>
      <c r="B54" s="196"/>
      <c r="C54" s="196"/>
      <c r="D54" s="196"/>
      <c r="E54" s="196"/>
      <c r="F54" s="196"/>
      <c r="G54" s="196"/>
      <c r="I54" s="218"/>
      <c r="J54" s="218"/>
      <c r="K54" s="196"/>
      <c r="L54" s="196"/>
      <c r="M54" s="196"/>
      <c r="N54" s="196"/>
      <c r="O54" s="196"/>
      <c r="P54" s="196"/>
      <c r="Q54" s="235" t="s">
        <v>292</v>
      </c>
      <c r="R54" s="235" t="s">
        <v>293</v>
      </c>
      <c r="S54" s="235"/>
      <c r="T54" s="196"/>
      <c r="U54" s="196"/>
      <c r="V54" s="235" t="s">
        <v>127</v>
      </c>
      <c r="W54" s="235" t="s">
        <v>294</v>
      </c>
      <c r="X54" s="235" t="s">
        <v>295</v>
      </c>
      <c r="Y54" s="235" t="s">
        <v>296</v>
      </c>
      <c r="Z54" s="235" t="s">
        <v>297</v>
      </c>
      <c r="AA54" s="196"/>
    </row>
    <row r="55" spans="1:27">
      <c r="A55" s="198"/>
      <c r="B55" s="198"/>
      <c r="C55" s="196"/>
      <c r="D55" s="196"/>
      <c r="E55" s="196"/>
      <c r="F55" s="196"/>
      <c r="G55" s="196"/>
      <c r="I55" s="218"/>
      <c r="J55" s="218"/>
      <c r="K55" s="196"/>
      <c r="L55" s="196"/>
      <c r="M55" s="196"/>
      <c r="N55" s="196"/>
      <c r="O55" s="196"/>
      <c r="P55" s="196"/>
      <c r="Q55" s="196"/>
      <c r="R55" s="237" t="s">
        <v>298</v>
      </c>
      <c r="S55" s="196"/>
      <c r="T55" s="196"/>
      <c r="U55" s="196"/>
      <c r="V55" s="196"/>
      <c r="W55" s="196"/>
      <c r="X55" s="196"/>
      <c r="Y55" s="196"/>
      <c r="Z55" s="196"/>
      <c r="AA55" s="196"/>
    </row>
    <row r="56" spans="1:27">
      <c r="A56" s="236"/>
      <c r="B56" s="236"/>
      <c r="C56" s="236"/>
      <c r="D56" s="236"/>
      <c r="E56" s="236"/>
      <c r="F56" s="196"/>
      <c r="G56" s="196"/>
      <c r="I56" s="252"/>
      <c r="J56" s="218"/>
      <c r="K56" s="196"/>
      <c r="L56" s="196"/>
      <c r="M56" s="196"/>
      <c r="N56" s="196"/>
      <c r="O56" s="196"/>
      <c r="P56" s="196"/>
      <c r="Q56" s="196"/>
      <c r="R56" s="196" t="s">
        <v>659</v>
      </c>
      <c r="S56" s="196"/>
      <c r="T56" s="196"/>
      <c r="U56" s="196"/>
      <c r="V56" s="196" t="s">
        <v>300</v>
      </c>
      <c r="W56" s="247">
        <v>0.1</v>
      </c>
      <c r="X56" s="248">
        <f>W56*8/$T$53</f>
        <v>0.02</v>
      </c>
      <c r="Y56" s="196">
        <v>34.729999999999997</v>
      </c>
      <c r="Z56" s="218">
        <f t="shared" ref="Z56:Z58" si="7">X56*Y56</f>
        <v>0.6946</v>
      </c>
      <c r="AA56" s="196"/>
    </row>
    <row r="57" spans="1:27">
      <c r="A57" s="198"/>
      <c r="B57" s="196"/>
      <c r="C57" s="196"/>
      <c r="D57" s="196"/>
      <c r="E57" s="196"/>
      <c r="F57" s="196"/>
      <c r="G57" s="196"/>
      <c r="I57" s="27"/>
      <c r="J57" s="218"/>
      <c r="K57" s="23"/>
      <c r="L57" s="196"/>
      <c r="M57" s="196"/>
      <c r="N57" s="196"/>
      <c r="O57" s="196"/>
      <c r="P57" s="196"/>
      <c r="Q57" s="196"/>
      <c r="R57" s="196" t="s">
        <v>302</v>
      </c>
      <c r="S57" s="196"/>
      <c r="T57" s="196"/>
      <c r="U57" s="196"/>
      <c r="V57" s="196" t="s">
        <v>300</v>
      </c>
      <c r="W57" s="247">
        <v>2</v>
      </c>
      <c r="X57" s="248">
        <f>W57*8/$T$53</f>
        <v>0.4</v>
      </c>
      <c r="Y57" s="196">
        <v>20.51</v>
      </c>
      <c r="Z57" s="218">
        <f t="shared" si="7"/>
        <v>8.2040000000000006</v>
      </c>
      <c r="AA57" s="196"/>
    </row>
    <row r="58" spans="1:27">
      <c r="A58" s="196"/>
      <c r="B58" s="196"/>
      <c r="C58" s="196"/>
      <c r="D58" s="196"/>
      <c r="E58" s="196"/>
      <c r="F58" s="196"/>
      <c r="G58" s="196"/>
      <c r="I58" s="27"/>
      <c r="J58" s="218"/>
      <c r="K58" s="23"/>
      <c r="L58" s="196"/>
      <c r="M58" s="196"/>
      <c r="N58" s="196"/>
      <c r="O58" s="196"/>
      <c r="P58" s="196"/>
      <c r="Q58" s="196"/>
      <c r="R58" s="196" t="s">
        <v>661</v>
      </c>
      <c r="S58" s="196"/>
      <c r="T58" s="196"/>
      <c r="U58" s="196"/>
      <c r="V58" s="196" t="s">
        <v>300</v>
      </c>
      <c r="W58" s="247">
        <v>1</v>
      </c>
      <c r="X58" s="248">
        <f>W58*8/$T$53</f>
        <v>0.2</v>
      </c>
      <c r="Y58" s="196">
        <v>29.94</v>
      </c>
      <c r="Z58" s="218">
        <f t="shared" si="7"/>
        <v>5.9880000000000004</v>
      </c>
      <c r="AA58" s="196"/>
    </row>
    <row r="59" spans="1:27">
      <c r="A59" s="198"/>
      <c r="B59" s="198"/>
      <c r="C59" s="198"/>
      <c r="D59" s="196"/>
      <c r="E59" s="196"/>
      <c r="F59" s="196"/>
      <c r="G59" s="196"/>
      <c r="I59" s="27"/>
      <c r="J59" s="218"/>
      <c r="K59" s="23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247"/>
      <c r="X59" s="248"/>
      <c r="Y59" s="196"/>
      <c r="Z59" s="249">
        <f>SUM(Z56:Z58)</f>
        <v>14.886600000000001</v>
      </c>
      <c r="AA59" s="196"/>
    </row>
    <row r="60" spans="1:27">
      <c r="A60" s="198"/>
      <c r="B60" s="198"/>
      <c r="C60" s="198"/>
      <c r="D60" s="196"/>
      <c r="E60" s="196"/>
      <c r="F60" s="196"/>
      <c r="G60" s="196"/>
      <c r="I60" s="27"/>
      <c r="J60" s="218"/>
      <c r="K60" s="196"/>
      <c r="L60" s="196"/>
      <c r="M60" s="196"/>
      <c r="N60" s="196"/>
      <c r="O60" s="196"/>
      <c r="P60" s="196"/>
      <c r="Q60" s="196"/>
      <c r="R60" s="237" t="s">
        <v>662</v>
      </c>
      <c r="S60" s="196"/>
      <c r="T60" s="196"/>
      <c r="U60" s="196"/>
      <c r="V60" s="196"/>
      <c r="W60" s="247"/>
      <c r="X60" s="248"/>
      <c r="Y60" s="196"/>
      <c r="Z60" s="196"/>
      <c r="AA60" s="196"/>
    </row>
    <row r="61" spans="1:27">
      <c r="A61" s="196"/>
      <c r="B61" s="196"/>
      <c r="C61" s="196"/>
      <c r="D61" s="196"/>
      <c r="E61" s="196"/>
      <c r="F61" s="196"/>
      <c r="G61" s="196"/>
      <c r="I61" s="27"/>
      <c r="J61" s="218"/>
      <c r="K61" s="196"/>
      <c r="L61" s="196"/>
      <c r="M61" s="196"/>
      <c r="N61" s="196"/>
      <c r="O61" s="196"/>
      <c r="P61" s="196"/>
      <c r="Q61" s="196"/>
      <c r="R61" s="196" t="s">
        <v>664</v>
      </c>
      <c r="S61" s="196"/>
      <c r="T61" s="196"/>
      <c r="U61" s="196"/>
      <c r="V61" s="196" t="s">
        <v>212</v>
      </c>
      <c r="W61" s="247"/>
      <c r="X61" s="248">
        <v>0.08</v>
      </c>
      <c r="Y61" s="196">
        <v>6.14</v>
      </c>
      <c r="Z61" s="218">
        <f t="shared" ref="Z61" si="8">X61*Y61</f>
        <v>0.49119999999999997</v>
      </c>
      <c r="AA61" s="196"/>
    </row>
    <row r="62" spans="1:27">
      <c r="A62" s="196"/>
      <c r="B62" s="196"/>
      <c r="C62" s="196"/>
      <c r="D62" s="196"/>
      <c r="E62" s="196"/>
      <c r="F62" s="196"/>
      <c r="G62" s="196"/>
      <c r="I62" s="218"/>
      <c r="J62" s="218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247"/>
      <c r="X62" s="248"/>
      <c r="Y62" s="196"/>
      <c r="Z62" s="249">
        <f>SUM(Z61)</f>
        <v>0.49119999999999997</v>
      </c>
      <c r="AA62" s="196"/>
    </row>
    <row r="63" spans="1:27">
      <c r="A63" s="196"/>
      <c r="B63" s="196"/>
      <c r="C63" s="196"/>
      <c r="D63" s="196"/>
      <c r="E63" s="196"/>
      <c r="F63" s="196"/>
      <c r="G63" s="196"/>
      <c r="I63" s="27"/>
      <c r="J63" s="218"/>
      <c r="K63" s="23"/>
      <c r="L63" s="196"/>
      <c r="M63" s="196"/>
      <c r="N63" s="196"/>
      <c r="O63" s="196"/>
      <c r="P63" s="196"/>
      <c r="Q63" s="196"/>
      <c r="R63" s="237" t="s">
        <v>318</v>
      </c>
      <c r="S63" s="196"/>
      <c r="T63" s="196"/>
      <c r="U63" s="196"/>
      <c r="V63" s="196"/>
      <c r="W63" s="247"/>
      <c r="X63" s="248"/>
      <c r="Y63" s="196"/>
      <c r="Z63" s="196"/>
      <c r="AA63" s="196"/>
    </row>
    <row r="64" spans="1:27">
      <c r="A64" s="241"/>
      <c r="B64" s="196"/>
      <c r="C64" s="196"/>
      <c r="D64" s="196"/>
      <c r="E64" s="196"/>
      <c r="F64" s="196"/>
      <c r="G64" s="23"/>
      <c r="I64" s="27"/>
      <c r="J64" s="218"/>
      <c r="K64" s="196"/>
      <c r="L64" s="196"/>
      <c r="M64" s="196"/>
      <c r="N64" s="196"/>
      <c r="O64" s="196"/>
      <c r="P64" s="196"/>
      <c r="Q64" s="196"/>
      <c r="R64" s="196" t="s">
        <v>319</v>
      </c>
      <c r="S64" s="196"/>
      <c r="T64" s="196"/>
      <c r="U64" s="196"/>
      <c r="V64" s="196" t="s">
        <v>320</v>
      </c>
      <c r="W64" s="247"/>
      <c r="X64" s="248">
        <v>5</v>
      </c>
      <c r="Y64" s="218">
        <f>Z59</f>
        <v>14.886600000000001</v>
      </c>
      <c r="Z64" s="218">
        <f>X64%*Y64</f>
        <v>0.74433000000000016</v>
      </c>
      <c r="AA64" s="196"/>
    </row>
    <row r="65" spans="1:27">
      <c r="A65" s="196"/>
      <c r="B65" s="196"/>
      <c r="C65" s="196"/>
      <c r="D65" s="196"/>
      <c r="E65" s="196"/>
      <c r="F65" s="196"/>
      <c r="G65" s="23"/>
      <c r="I65" s="27"/>
      <c r="J65" s="218"/>
      <c r="K65" s="196"/>
      <c r="L65" s="196"/>
      <c r="M65" s="196"/>
      <c r="N65" s="196"/>
      <c r="O65" s="196"/>
      <c r="P65" s="196"/>
      <c r="Q65" s="196"/>
      <c r="R65" s="196" t="s">
        <v>665</v>
      </c>
      <c r="S65" s="196"/>
      <c r="T65" s="196"/>
      <c r="U65" s="196"/>
      <c r="V65" s="196" t="s">
        <v>347</v>
      </c>
      <c r="W65" s="247">
        <v>1</v>
      </c>
      <c r="X65" s="248">
        <f>W65*8/$T$53</f>
        <v>0.2</v>
      </c>
      <c r="Y65" s="196">
        <v>17.47</v>
      </c>
      <c r="Z65" s="218">
        <f t="shared" ref="Z65:Z66" si="9">X65*Y65</f>
        <v>3.4939999999999998</v>
      </c>
      <c r="AA65" s="196"/>
    </row>
    <row r="66" spans="1:27">
      <c r="A66" s="196"/>
      <c r="B66" s="196"/>
      <c r="C66" s="196"/>
      <c r="D66" s="196"/>
      <c r="E66" s="196"/>
      <c r="F66" s="196"/>
      <c r="G66" s="23"/>
      <c r="I66" s="27"/>
      <c r="J66" s="218"/>
      <c r="K66" s="196"/>
      <c r="L66" s="196"/>
      <c r="M66" s="196"/>
      <c r="N66" s="196"/>
      <c r="O66" s="196"/>
      <c r="P66" s="196"/>
      <c r="Q66" s="196"/>
      <c r="R66" s="196" t="s">
        <v>666</v>
      </c>
      <c r="S66" s="196"/>
      <c r="T66" s="196"/>
      <c r="U66" s="196"/>
      <c r="V66" s="196" t="s">
        <v>347</v>
      </c>
      <c r="W66" s="247">
        <v>0.05</v>
      </c>
      <c r="X66" s="248">
        <f>W66*8/$T$53</f>
        <v>0.01</v>
      </c>
      <c r="Y66" s="196">
        <v>17.47</v>
      </c>
      <c r="Z66" s="218">
        <f t="shared" si="9"/>
        <v>0.17469999999999999</v>
      </c>
      <c r="AA66" s="196"/>
    </row>
    <row r="67" spans="1:27">
      <c r="A67" s="196"/>
      <c r="B67" s="196"/>
      <c r="C67" s="196"/>
      <c r="D67" s="196"/>
      <c r="E67" s="196"/>
      <c r="F67" s="196"/>
      <c r="G67" s="23"/>
      <c r="I67" s="27"/>
      <c r="J67" s="218"/>
      <c r="K67" s="196"/>
      <c r="L67" s="196"/>
      <c r="M67" s="196"/>
      <c r="N67" s="196"/>
      <c r="O67" s="196"/>
      <c r="P67" s="196"/>
      <c r="Q67" s="238" t="s">
        <v>679</v>
      </c>
      <c r="R67" s="238" t="s">
        <v>679</v>
      </c>
      <c r="S67" s="238" t="s">
        <v>679</v>
      </c>
      <c r="T67" s="238" t="s">
        <v>679</v>
      </c>
      <c r="U67" s="238" t="s">
        <v>679</v>
      </c>
      <c r="V67" s="238" t="s">
        <v>679</v>
      </c>
      <c r="W67" s="238" t="s">
        <v>679</v>
      </c>
      <c r="X67" s="238" t="s">
        <v>679</v>
      </c>
      <c r="Y67" s="239" t="s">
        <v>679</v>
      </c>
      <c r="Z67" s="250">
        <f>SUM(Z64:Z66)</f>
        <v>4.4130299999999991</v>
      </c>
      <c r="AA67" s="196"/>
    </row>
    <row r="68" spans="1:27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</row>
    <row r="69" spans="1:27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235" t="s">
        <v>286</v>
      </c>
      <c r="R69" s="235"/>
      <c r="S69" s="235" t="s">
        <v>1365</v>
      </c>
      <c r="T69" s="235"/>
      <c r="U69" s="235"/>
      <c r="V69" s="235"/>
      <c r="W69" s="235"/>
      <c r="X69" s="196"/>
      <c r="Y69" s="196"/>
      <c r="Z69" s="196"/>
      <c r="AA69" s="196"/>
    </row>
    <row r="70" spans="1:27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235" t="s">
        <v>287</v>
      </c>
      <c r="R70" s="235" t="s">
        <v>288</v>
      </c>
      <c r="S70" s="235" t="s">
        <v>289</v>
      </c>
      <c r="T70" s="251">
        <v>500</v>
      </c>
      <c r="U70" s="251" t="s">
        <v>290</v>
      </c>
      <c r="V70" s="251">
        <f>T70</f>
        <v>500</v>
      </c>
      <c r="W70" s="235" t="s">
        <v>291</v>
      </c>
      <c r="X70" s="235"/>
      <c r="Y70" s="235" t="s">
        <v>142</v>
      </c>
      <c r="Z70" s="249">
        <f>Z76+Z82</f>
        <v>7.9984480000000007</v>
      </c>
      <c r="AA70" s="196"/>
    </row>
    <row r="71" spans="1:27">
      <c r="A71" s="196"/>
      <c r="B71" s="196"/>
      <c r="C71" s="196"/>
      <c r="D71" s="196"/>
      <c r="E71" s="196"/>
      <c r="F71" s="196"/>
      <c r="G71" s="196"/>
      <c r="H71" s="240"/>
      <c r="I71" s="196"/>
      <c r="J71" s="196"/>
      <c r="K71" s="196"/>
      <c r="L71" s="196"/>
      <c r="M71" s="196"/>
      <c r="N71" s="196"/>
      <c r="O71" s="196"/>
      <c r="P71" s="196"/>
      <c r="Q71" s="235" t="s">
        <v>292</v>
      </c>
      <c r="R71" s="235" t="s">
        <v>293</v>
      </c>
      <c r="S71" s="235"/>
      <c r="T71" s="196"/>
      <c r="U71" s="196"/>
      <c r="V71" s="235" t="s">
        <v>127</v>
      </c>
      <c r="W71" s="235" t="s">
        <v>294</v>
      </c>
      <c r="X71" s="235" t="s">
        <v>295</v>
      </c>
      <c r="Y71" s="235" t="s">
        <v>296</v>
      </c>
      <c r="Z71" s="235" t="s">
        <v>297</v>
      </c>
      <c r="AA71" s="196"/>
    </row>
    <row r="72" spans="1:27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237" t="s">
        <v>298</v>
      </c>
      <c r="S72" s="196"/>
      <c r="T72" s="196"/>
      <c r="U72" s="196"/>
      <c r="V72" s="196"/>
      <c r="W72" s="196"/>
      <c r="X72" s="196"/>
      <c r="Y72" s="196"/>
      <c r="Z72" s="196"/>
      <c r="AA72" s="196"/>
    </row>
    <row r="73" spans="1:27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 t="s">
        <v>659</v>
      </c>
      <c r="S73" s="196"/>
      <c r="T73" s="196"/>
      <c r="U73" s="196"/>
      <c r="V73" s="196" t="s">
        <v>300</v>
      </c>
      <c r="W73" s="247">
        <v>1</v>
      </c>
      <c r="X73" s="248">
        <f>W73*8/$T$70</f>
        <v>1.6E-2</v>
      </c>
      <c r="Y73" s="196">
        <v>34.729999999999997</v>
      </c>
      <c r="Z73" s="218">
        <f t="shared" ref="Z73:Z75" si="10">X73*Y73</f>
        <v>0.55567999999999995</v>
      </c>
      <c r="AA73" s="196"/>
    </row>
    <row r="74" spans="1:27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 t="s">
        <v>301</v>
      </c>
      <c r="S74" s="196"/>
      <c r="T74" s="196"/>
      <c r="U74" s="196"/>
      <c r="V74" s="196" t="s">
        <v>300</v>
      </c>
      <c r="W74" s="247">
        <v>1</v>
      </c>
      <c r="X74" s="248">
        <f>W74*8/$T$70</f>
        <v>1.6E-2</v>
      </c>
      <c r="Y74" s="196">
        <v>23.6</v>
      </c>
      <c r="Z74" s="218">
        <f t="shared" si="10"/>
        <v>0.37760000000000005</v>
      </c>
      <c r="AA74" s="196"/>
    </row>
    <row r="75" spans="1:27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 t="s">
        <v>302</v>
      </c>
      <c r="S75" s="196"/>
      <c r="T75" s="196"/>
      <c r="U75" s="196"/>
      <c r="V75" s="196" t="s">
        <v>300</v>
      </c>
      <c r="W75" s="247">
        <v>3</v>
      </c>
      <c r="X75" s="248">
        <f>W75*8/$T$70</f>
        <v>4.8000000000000001E-2</v>
      </c>
      <c r="Y75" s="196">
        <v>20.51</v>
      </c>
      <c r="Z75" s="218">
        <f t="shared" si="10"/>
        <v>0.98448000000000013</v>
      </c>
      <c r="AA75" s="196"/>
    </row>
    <row r="76" spans="1:27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247"/>
      <c r="X76" s="248"/>
      <c r="Y76" s="196"/>
      <c r="Z76" s="249">
        <f>SUM(Z73:Z75)</f>
        <v>1.9177600000000001</v>
      </c>
      <c r="AA76" s="196"/>
    </row>
    <row r="77" spans="1:2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237" t="s">
        <v>318</v>
      </c>
      <c r="S77" s="196"/>
      <c r="T77" s="196"/>
      <c r="U77" s="196"/>
      <c r="V77" s="196"/>
      <c r="W77" s="247"/>
      <c r="X77" s="248"/>
      <c r="Y77" s="196"/>
      <c r="Z77" s="196"/>
      <c r="AA77" s="196"/>
    </row>
    <row r="78" spans="1:27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 t="s">
        <v>319</v>
      </c>
      <c r="S78" s="196"/>
      <c r="T78" s="196"/>
      <c r="U78" s="196"/>
      <c r="V78" s="196" t="s">
        <v>320</v>
      </c>
      <c r="W78" s="247"/>
      <c r="X78" s="248">
        <v>5</v>
      </c>
      <c r="Y78" s="218">
        <f>Z76</f>
        <v>1.9177600000000001</v>
      </c>
      <c r="Z78" s="218">
        <f>X78%*Y78</f>
        <v>9.5888000000000015E-2</v>
      </c>
      <c r="AA78" s="196"/>
    </row>
    <row r="79" spans="1:27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 t="s">
        <v>665</v>
      </c>
      <c r="S79" s="196"/>
      <c r="T79" s="196"/>
      <c r="U79" s="196"/>
      <c r="V79" s="196" t="s">
        <v>347</v>
      </c>
      <c r="W79" s="247">
        <v>1</v>
      </c>
      <c r="X79" s="248">
        <f>W79*8/$T$70</f>
        <v>1.6E-2</v>
      </c>
      <c r="Y79" s="196">
        <v>17.47</v>
      </c>
      <c r="Z79" s="218">
        <f t="shared" ref="Z79:Z81" si="11">X79*Y79</f>
        <v>0.27951999999999999</v>
      </c>
      <c r="AA79" s="196"/>
    </row>
    <row r="80" spans="1:27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 t="s">
        <v>667</v>
      </c>
      <c r="S80" s="196"/>
      <c r="T80" s="196"/>
      <c r="U80" s="196"/>
      <c r="V80" s="196" t="s">
        <v>347</v>
      </c>
      <c r="W80" s="247">
        <v>1</v>
      </c>
      <c r="X80" s="248">
        <f>W80*8/$T$70</f>
        <v>1.6E-2</v>
      </c>
      <c r="Y80" s="196">
        <v>136.06</v>
      </c>
      <c r="Z80" s="218">
        <f t="shared" si="11"/>
        <v>2.1769600000000002</v>
      </c>
      <c r="AA80" s="196"/>
    </row>
    <row r="81" spans="1:27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 t="s">
        <v>668</v>
      </c>
      <c r="S81" s="243"/>
      <c r="T81" s="243"/>
      <c r="U81" s="243"/>
      <c r="V81" s="196" t="s">
        <v>347</v>
      </c>
      <c r="W81" s="247">
        <v>1</v>
      </c>
      <c r="X81" s="248">
        <f>W81*8/$T$70</f>
        <v>1.6E-2</v>
      </c>
      <c r="Y81" s="196">
        <v>220.52</v>
      </c>
      <c r="Z81" s="218">
        <f t="shared" si="11"/>
        <v>3.5283200000000003</v>
      </c>
      <c r="AA81" s="196"/>
    </row>
    <row r="82" spans="1:27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238" t="s">
        <v>679</v>
      </c>
      <c r="R82" s="238" t="s">
        <v>679</v>
      </c>
      <c r="S82" s="238" t="s">
        <v>679</v>
      </c>
      <c r="T82" s="238" t="s">
        <v>679</v>
      </c>
      <c r="U82" s="238" t="s">
        <v>679</v>
      </c>
      <c r="V82" s="238" t="s">
        <v>679</v>
      </c>
      <c r="W82" s="238" t="s">
        <v>679</v>
      </c>
      <c r="X82" s="238" t="s">
        <v>679</v>
      </c>
      <c r="Y82" s="239" t="s">
        <v>679</v>
      </c>
      <c r="Z82" s="250">
        <f>SUM(Z78:Z81)</f>
        <v>6.0806880000000003</v>
      </c>
      <c r="AA82" s="196"/>
    </row>
    <row r="83" spans="1:27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</row>
    <row r="84" spans="1:27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235" t="s">
        <v>286</v>
      </c>
      <c r="R84" s="235"/>
      <c r="S84" s="235" t="s">
        <v>477</v>
      </c>
      <c r="T84" s="235"/>
      <c r="U84" s="235"/>
      <c r="V84" s="235"/>
      <c r="W84" s="196"/>
      <c r="X84" s="196"/>
      <c r="Y84" s="196"/>
      <c r="Z84" s="196"/>
      <c r="AA84" s="196"/>
    </row>
    <row r="85" spans="1:27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235" t="s">
        <v>287</v>
      </c>
      <c r="R85" s="235" t="s">
        <v>323</v>
      </c>
      <c r="S85" s="235" t="s">
        <v>289</v>
      </c>
      <c r="T85" s="251">
        <v>80</v>
      </c>
      <c r="U85" s="251" t="s">
        <v>290</v>
      </c>
      <c r="V85" s="251">
        <f>T85</f>
        <v>80</v>
      </c>
      <c r="W85" s="235" t="s">
        <v>291</v>
      </c>
      <c r="X85" s="235"/>
      <c r="Y85" s="235" t="s">
        <v>153</v>
      </c>
      <c r="Z85" s="249">
        <f>Z89+Z93</f>
        <v>12.11253</v>
      </c>
      <c r="AA85" s="196"/>
    </row>
    <row r="86" spans="1:27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235" t="s">
        <v>292</v>
      </c>
      <c r="R86" s="235" t="s">
        <v>293</v>
      </c>
      <c r="S86" s="235"/>
      <c r="T86" s="247"/>
      <c r="U86" s="247"/>
      <c r="V86" s="251" t="s">
        <v>127</v>
      </c>
      <c r="W86" s="235" t="s">
        <v>294</v>
      </c>
      <c r="X86" s="235" t="s">
        <v>295</v>
      </c>
      <c r="Y86" s="235" t="s">
        <v>296</v>
      </c>
      <c r="Z86" s="235" t="s">
        <v>297</v>
      </c>
      <c r="AA86" s="196"/>
    </row>
    <row r="87" spans="1:2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237" t="s">
        <v>298</v>
      </c>
      <c r="S87" s="196"/>
      <c r="T87" s="196"/>
      <c r="U87" s="196"/>
      <c r="V87" s="196"/>
      <c r="W87" s="196"/>
      <c r="X87" s="196"/>
      <c r="Y87" s="196"/>
      <c r="Z87" s="196"/>
      <c r="AA87" s="196"/>
    </row>
    <row r="88" spans="1:27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 t="s">
        <v>302</v>
      </c>
      <c r="S88" s="196"/>
      <c r="T88" s="196"/>
      <c r="U88" s="196"/>
      <c r="V88" s="196" t="s">
        <v>300</v>
      </c>
      <c r="W88" s="247">
        <v>1</v>
      </c>
      <c r="X88" s="248">
        <f>W88*8/$T$85</f>
        <v>0.1</v>
      </c>
      <c r="Y88" s="218">
        <v>20.51</v>
      </c>
      <c r="Z88" s="218">
        <f t="shared" ref="Z88" si="12">X88*Y88</f>
        <v>2.0510000000000002</v>
      </c>
      <c r="AA88" s="196"/>
    </row>
    <row r="89" spans="1:27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247"/>
      <c r="X89" s="248"/>
      <c r="Y89" s="218"/>
      <c r="Z89" s="249">
        <f>SUM(Z88)</f>
        <v>2.0510000000000002</v>
      </c>
      <c r="AA89" s="196"/>
    </row>
    <row r="90" spans="1:27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237" t="s">
        <v>318</v>
      </c>
      <c r="S90" s="196"/>
      <c r="T90" s="196"/>
      <c r="U90" s="196"/>
      <c r="V90" s="196"/>
      <c r="W90" s="247"/>
      <c r="X90" s="248"/>
      <c r="Y90" s="218"/>
      <c r="Z90" s="218"/>
      <c r="AA90" s="196"/>
    </row>
    <row r="91" spans="1:27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 t="s">
        <v>319</v>
      </c>
      <c r="S91" s="196"/>
      <c r="T91" s="196"/>
      <c r="U91" s="196"/>
      <c r="V91" s="196" t="s">
        <v>320</v>
      </c>
      <c r="W91" s="247"/>
      <c r="X91" s="248">
        <v>3</v>
      </c>
      <c r="Y91" s="218">
        <f>Z89</f>
        <v>2.0510000000000002</v>
      </c>
      <c r="Z91" s="218">
        <f>X91%*Y91</f>
        <v>6.1530000000000001E-2</v>
      </c>
      <c r="AA91" s="196"/>
    </row>
    <row r="92" spans="1:27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 t="s">
        <v>669</v>
      </c>
      <c r="S92" s="196"/>
      <c r="T92" s="196"/>
      <c r="U92" s="196"/>
      <c r="V92" s="196" t="s">
        <v>347</v>
      </c>
      <c r="W92" s="247">
        <v>1</v>
      </c>
      <c r="X92" s="248">
        <f>W92*8/$T$85</f>
        <v>0.1</v>
      </c>
      <c r="Y92" s="218">
        <v>100</v>
      </c>
      <c r="Z92" s="218">
        <f t="shared" ref="Z92" si="13">X92*Y92</f>
        <v>10</v>
      </c>
      <c r="AA92" s="196"/>
    </row>
    <row r="93" spans="1:27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238" t="s">
        <v>679</v>
      </c>
      <c r="R93" s="238" t="s">
        <v>679</v>
      </c>
      <c r="S93" s="238" t="s">
        <v>679</v>
      </c>
      <c r="T93" s="238" t="s">
        <v>679</v>
      </c>
      <c r="U93" s="238" t="s">
        <v>679</v>
      </c>
      <c r="V93" s="238" t="s">
        <v>679</v>
      </c>
      <c r="W93" s="238" t="s">
        <v>679</v>
      </c>
      <c r="X93" s="238" t="s">
        <v>679</v>
      </c>
      <c r="Y93" s="250" t="s">
        <v>679</v>
      </c>
      <c r="Z93" s="250">
        <f>SUM(Z91:Z92)</f>
        <v>10.061529999999999</v>
      </c>
      <c r="AA93" s="196"/>
    </row>
    <row r="94" spans="1:27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</row>
    <row r="95" spans="1:27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235" t="s">
        <v>286</v>
      </c>
      <c r="R95" s="235"/>
      <c r="S95" s="235" t="s">
        <v>479</v>
      </c>
      <c r="T95" s="235"/>
      <c r="U95" s="235"/>
      <c r="V95" s="235"/>
      <c r="W95" s="235"/>
      <c r="X95" s="196"/>
      <c r="Y95" s="196"/>
      <c r="Z95" s="196"/>
      <c r="AA95" s="196"/>
    </row>
    <row r="96" spans="1:27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235" t="s">
        <v>287</v>
      </c>
      <c r="R96" s="235" t="s">
        <v>425</v>
      </c>
      <c r="S96" s="235" t="s">
        <v>289</v>
      </c>
      <c r="T96" s="251">
        <v>187.5</v>
      </c>
      <c r="U96" s="251" t="s">
        <v>290</v>
      </c>
      <c r="V96" s="251">
        <f>T96</f>
        <v>187.5</v>
      </c>
      <c r="W96" s="235" t="s">
        <v>291</v>
      </c>
      <c r="X96" s="235"/>
      <c r="Y96" s="235" t="s">
        <v>212</v>
      </c>
      <c r="Z96" s="249">
        <f>Z101+Z106</f>
        <v>22.910007466666666</v>
      </c>
      <c r="AA96" s="196"/>
    </row>
    <row r="97" spans="1:2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235" t="s">
        <v>292</v>
      </c>
      <c r="R97" s="235" t="s">
        <v>293</v>
      </c>
      <c r="S97" s="235"/>
      <c r="T97" s="196"/>
      <c r="U97" s="196"/>
      <c r="V97" s="235" t="s">
        <v>127</v>
      </c>
      <c r="W97" s="235" t="s">
        <v>294</v>
      </c>
      <c r="X97" s="235" t="s">
        <v>295</v>
      </c>
      <c r="Y97" s="235" t="s">
        <v>296</v>
      </c>
      <c r="Z97" s="235" t="s">
        <v>297</v>
      </c>
      <c r="AA97" s="196"/>
    </row>
    <row r="98" spans="1:27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237" t="s">
        <v>298</v>
      </c>
      <c r="S98" s="196"/>
      <c r="T98" s="196"/>
      <c r="U98" s="196"/>
      <c r="V98" s="196"/>
      <c r="W98" s="196"/>
      <c r="X98" s="196"/>
      <c r="Y98" s="196"/>
      <c r="Z98" s="196"/>
      <c r="AA98" s="196"/>
    </row>
    <row r="99" spans="1:27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 t="s">
        <v>301</v>
      </c>
      <c r="S99" s="196"/>
      <c r="T99" s="196"/>
      <c r="U99" s="196"/>
      <c r="V99" s="196" t="s">
        <v>300</v>
      </c>
      <c r="W99" s="247">
        <v>1</v>
      </c>
      <c r="X99" s="248">
        <f>W99*8/$T$96</f>
        <v>4.2666666666666665E-2</v>
      </c>
      <c r="Y99" s="196">
        <v>23.6</v>
      </c>
      <c r="Z99" s="218">
        <f t="shared" ref="Z99:Z100" si="14">X99*Y99</f>
        <v>1.0069333333333335</v>
      </c>
      <c r="AA99" s="196"/>
    </row>
    <row r="100" spans="1:27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 t="s">
        <v>302</v>
      </c>
      <c r="S100" s="196"/>
      <c r="T100" s="196"/>
      <c r="U100" s="196"/>
      <c r="V100" s="196" t="s">
        <v>300</v>
      </c>
      <c r="W100" s="247">
        <v>1</v>
      </c>
      <c r="X100" s="248">
        <f>W100*8/$T$96</f>
        <v>4.2666666666666665E-2</v>
      </c>
      <c r="Y100" s="196">
        <v>20.51</v>
      </c>
      <c r="Z100" s="218">
        <f t="shared" si="14"/>
        <v>0.87509333333333339</v>
      </c>
      <c r="AA100" s="196"/>
    </row>
    <row r="101" spans="1:27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247"/>
      <c r="X101" s="248"/>
      <c r="Y101" s="196"/>
      <c r="Z101" s="249">
        <f>SUM(Z99:Z100)</f>
        <v>1.882026666666667</v>
      </c>
      <c r="AA101" s="196"/>
    </row>
    <row r="102" spans="1:27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237" t="s">
        <v>318</v>
      </c>
      <c r="S102" s="196"/>
      <c r="T102" s="196"/>
      <c r="U102" s="196"/>
      <c r="V102" s="196"/>
      <c r="W102" s="247"/>
      <c r="X102" s="248"/>
      <c r="Y102" s="196"/>
      <c r="Z102" s="196"/>
      <c r="AA102" s="196"/>
    </row>
    <row r="103" spans="1:27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 t="s">
        <v>319</v>
      </c>
      <c r="S103" s="196"/>
      <c r="T103" s="196"/>
      <c r="U103" s="196"/>
      <c r="V103" s="196" t="s">
        <v>320</v>
      </c>
      <c r="W103" s="247"/>
      <c r="X103" s="248">
        <v>3</v>
      </c>
      <c r="Y103" s="218">
        <f>Z101</f>
        <v>1.882026666666667</v>
      </c>
      <c r="Z103" s="218">
        <f>X103%*Y103</f>
        <v>5.6460800000000005E-2</v>
      </c>
      <c r="AA103" s="196"/>
    </row>
    <row r="104" spans="1:27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 t="s">
        <v>670</v>
      </c>
      <c r="S104" s="196"/>
      <c r="T104" s="196"/>
      <c r="U104" s="196"/>
      <c r="V104" s="196" t="s">
        <v>347</v>
      </c>
      <c r="W104" s="247">
        <v>1</v>
      </c>
      <c r="X104" s="248">
        <f>W104*8/$T$96</f>
        <v>4.2666666666666665E-2</v>
      </c>
      <c r="Y104" s="242">
        <v>118.64</v>
      </c>
      <c r="Z104" s="218">
        <f t="shared" ref="Z104:Z105" si="15">X104*Y104</f>
        <v>5.0619733333333334</v>
      </c>
      <c r="AA104" s="196"/>
    </row>
    <row r="105" spans="1:27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 t="s">
        <v>671</v>
      </c>
      <c r="S105" s="196"/>
      <c r="T105" s="196"/>
      <c r="U105" s="196"/>
      <c r="V105" s="196" t="s">
        <v>347</v>
      </c>
      <c r="W105" s="247">
        <v>2</v>
      </c>
      <c r="X105" s="248">
        <f>W105*8/$T$96</f>
        <v>8.533333333333333E-2</v>
      </c>
      <c r="Y105" s="242">
        <v>186.44</v>
      </c>
      <c r="Z105" s="218">
        <f t="shared" si="15"/>
        <v>15.909546666666666</v>
      </c>
      <c r="AA105" s="196"/>
    </row>
    <row r="106" spans="1:27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238" t="s">
        <v>679</v>
      </c>
      <c r="R106" s="238" t="s">
        <v>679</v>
      </c>
      <c r="S106" s="238" t="s">
        <v>679</v>
      </c>
      <c r="T106" s="238" t="s">
        <v>679</v>
      </c>
      <c r="U106" s="238" t="s">
        <v>679</v>
      </c>
      <c r="V106" s="238" t="s">
        <v>679</v>
      </c>
      <c r="W106" s="238" t="s">
        <v>679</v>
      </c>
      <c r="X106" s="238" t="s">
        <v>679</v>
      </c>
      <c r="Y106" s="239" t="s">
        <v>679</v>
      </c>
      <c r="Z106" s="250">
        <f>SUM(Z103:Z105)</f>
        <v>21.027980799999998</v>
      </c>
      <c r="AA106" s="196"/>
    </row>
    <row r="107" spans="1:2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</row>
    <row r="108" spans="1:27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244" t="s">
        <v>286</v>
      </c>
      <c r="R108" s="244"/>
      <c r="S108" s="244" t="s">
        <v>488</v>
      </c>
      <c r="T108" s="244"/>
      <c r="U108" s="244"/>
      <c r="V108" s="244"/>
      <c r="W108" s="244"/>
      <c r="X108" s="244"/>
      <c r="Y108" s="196"/>
      <c r="Z108" s="196"/>
      <c r="AA108" s="196"/>
    </row>
    <row r="109" spans="1:27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244" t="s">
        <v>287</v>
      </c>
      <c r="R109" s="244" t="s">
        <v>288</v>
      </c>
      <c r="S109" s="244" t="s">
        <v>289</v>
      </c>
      <c r="T109" s="256">
        <v>50</v>
      </c>
      <c r="U109" s="256" t="s">
        <v>290</v>
      </c>
      <c r="V109" s="256">
        <f>T109</f>
        <v>50</v>
      </c>
      <c r="W109" s="244" t="s">
        <v>291</v>
      </c>
      <c r="X109" s="244"/>
      <c r="Y109" s="244" t="s">
        <v>142</v>
      </c>
      <c r="Z109" s="254">
        <f>Z117+Z124+Z128</f>
        <v>238.34357440000002</v>
      </c>
      <c r="AA109" s="196"/>
    </row>
    <row r="110" spans="1:27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244" t="s">
        <v>292</v>
      </c>
      <c r="R110" s="244" t="s">
        <v>293</v>
      </c>
      <c r="S110" s="244"/>
      <c r="T110" s="196"/>
      <c r="U110" s="196"/>
      <c r="V110" s="244" t="s">
        <v>127</v>
      </c>
      <c r="W110" s="244" t="s">
        <v>294</v>
      </c>
      <c r="X110" s="244" t="s">
        <v>295</v>
      </c>
      <c r="Y110" s="244" t="s">
        <v>296</v>
      </c>
      <c r="Z110" s="244" t="s">
        <v>297</v>
      </c>
      <c r="AA110" s="196"/>
    </row>
    <row r="111" spans="1:27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245" t="s">
        <v>298</v>
      </c>
      <c r="S111" s="196"/>
      <c r="T111" s="196"/>
      <c r="U111" s="196"/>
      <c r="V111" s="196"/>
      <c r="W111" s="196"/>
      <c r="X111" s="196"/>
      <c r="Y111" s="196"/>
      <c r="Z111" s="196"/>
      <c r="AA111" s="196"/>
    </row>
    <row r="112" spans="1:27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 t="s">
        <v>659</v>
      </c>
      <c r="S112" s="196"/>
      <c r="T112" s="196"/>
      <c r="U112" s="196"/>
      <c r="V112" s="196" t="s">
        <v>300</v>
      </c>
      <c r="W112" s="247">
        <v>0.1</v>
      </c>
      <c r="X112" s="248">
        <f>W112*8/$T$109</f>
        <v>1.6E-2</v>
      </c>
      <c r="Y112" s="218">
        <v>34.729999999999997</v>
      </c>
      <c r="Z112" s="218">
        <f t="shared" ref="Z112:Z116" si="16">X112*Y112</f>
        <v>0.55567999999999995</v>
      </c>
      <c r="AA112" s="196"/>
    </row>
    <row r="113" spans="1:27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 t="s">
        <v>299</v>
      </c>
      <c r="S113" s="196"/>
      <c r="T113" s="196"/>
      <c r="U113" s="196"/>
      <c r="V113" s="196" t="s">
        <v>300</v>
      </c>
      <c r="W113" s="247">
        <v>1</v>
      </c>
      <c r="X113" s="248">
        <f>W113*8/$T$109</f>
        <v>0.16</v>
      </c>
      <c r="Y113" s="218">
        <v>28.94</v>
      </c>
      <c r="Z113" s="218">
        <f t="shared" si="16"/>
        <v>4.6304000000000007</v>
      </c>
      <c r="AA113" s="196"/>
    </row>
    <row r="114" spans="1:27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 t="s">
        <v>301</v>
      </c>
      <c r="S114" s="196"/>
      <c r="T114" s="196"/>
      <c r="U114" s="196"/>
      <c r="V114" s="196" t="s">
        <v>300</v>
      </c>
      <c r="W114" s="247">
        <v>2</v>
      </c>
      <c r="X114" s="248">
        <f>W114*8/$T$109</f>
        <v>0.32</v>
      </c>
      <c r="Y114" s="218">
        <v>23.6</v>
      </c>
      <c r="Z114" s="218">
        <f t="shared" si="16"/>
        <v>7.5520000000000005</v>
      </c>
      <c r="AA114" s="196"/>
    </row>
    <row r="115" spans="1:27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 t="s">
        <v>302</v>
      </c>
      <c r="S115" s="196"/>
      <c r="T115" s="196"/>
      <c r="U115" s="196"/>
      <c r="V115" s="196" t="s">
        <v>300</v>
      </c>
      <c r="W115" s="247">
        <v>5</v>
      </c>
      <c r="X115" s="248">
        <f>W115*8/$T$109</f>
        <v>0.8</v>
      </c>
      <c r="Y115" s="218">
        <v>21.36</v>
      </c>
      <c r="Z115" s="218">
        <f t="shared" si="16"/>
        <v>17.088000000000001</v>
      </c>
      <c r="AA115" s="196"/>
    </row>
    <row r="116" spans="1:27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 t="s">
        <v>661</v>
      </c>
      <c r="S116" s="196"/>
      <c r="T116" s="196"/>
      <c r="U116" s="196"/>
      <c r="V116" s="196" t="s">
        <v>300</v>
      </c>
      <c r="W116" s="247">
        <v>1</v>
      </c>
      <c r="X116" s="248">
        <f>W116*8/$T$109</f>
        <v>0.16</v>
      </c>
      <c r="Y116" s="218">
        <v>29.94</v>
      </c>
      <c r="Z116" s="218">
        <f t="shared" si="16"/>
        <v>4.7904</v>
      </c>
      <c r="AA116" s="196"/>
    </row>
    <row r="117" spans="1:2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247"/>
      <c r="X117" s="248"/>
      <c r="Y117" s="218"/>
      <c r="Z117" s="254">
        <f>SUM(Z112:Z116)</f>
        <v>34.616480000000003</v>
      </c>
      <c r="AA117" s="196"/>
    </row>
    <row r="118" spans="1:27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245" t="s">
        <v>662</v>
      </c>
      <c r="S118" s="196"/>
      <c r="T118" s="196"/>
      <c r="U118" s="196"/>
      <c r="V118" s="196"/>
      <c r="W118" s="247"/>
      <c r="X118" s="248"/>
      <c r="Y118" s="218"/>
      <c r="Z118" s="218"/>
      <c r="AA118" s="196"/>
    </row>
    <row r="119" spans="1:27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 t="s">
        <v>315</v>
      </c>
      <c r="S119" s="196"/>
      <c r="T119" s="196"/>
      <c r="U119" s="196"/>
      <c r="V119" s="196" t="s">
        <v>316</v>
      </c>
      <c r="W119" s="247"/>
      <c r="X119" s="248">
        <v>3.8</v>
      </c>
      <c r="Y119" s="218">
        <v>24.52</v>
      </c>
      <c r="Z119" s="218">
        <f t="shared" ref="Z119:Z123" si="17">X119*Y119</f>
        <v>93.175999999999988</v>
      </c>
      <c r="AA119" s="196"/>
    </row>
    <row r="120" spans="1:27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 t="s">
        <v>664</v>
      </c>
      <c r="S120" s="196"/>
      <c r="T120" s="196"/>
      <c r="U120" s="196"/>
      <c r="V120" s="196" t="s">
        <v>212</v>
      </c>
      <c r="W120" s="247"/>
      <c r="X120" s="248">
        <v>0.08</v>
      </c>
      <c r="Y120" s="218">
        <v>6.14</v>
      </c>
      <c r="Z120" s="218">
        <f t="shared" si="17"/>
        <v>0.49119999999999997</v>
      </c>
      <c r="AA120" s="196"/>
    </row>
    <row r="121" spans="1:27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 t="s">
        <v>673</v>
      </c>
      <c r="S121" s="196"/>
      <c r="T121" s="196"/>
      <c r="U121" s="196"/>
      <c r="V121" s="196" t="s">
        <v>447</v>
      </c>
      <c r="W121" s="247"/>
      <c r="X121" s="248">
        <v>0.5</v>
      </c>
      <c r="Y121" s="218">
        <v>13.93</v>
      </c>
      <c r="Z121" s="218">
        <f t="shared" si="17"/>
        <v>6.9649999999999999</v>
      </c>
      <c r="AA121" s="196"/>
    </row>
    <row r="122" spans="1:27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 t="s">
        <v>321</v>
      </c>
      <c r="S122" s="196"/>
      <c r="T122" s="196"/>
      <c r="U122" s="196"/>
      <c r="V122" s="196" t="s">
        <v>212</v>
      </c>
      <c r="W122" s="247"/>
      <c r="X122" s="248">
        <v>0.93</v>
      </c>
      <c r="Y122" s="258">
        <v>70.92</v>
      </c>
      <c r="Z122" s="218">
        <f t="shared" si="17"/>
        <v>65.955600000000004</v>
      </c>
      <c r="AA122" s="196"/>
    </row>
    <row r="123" spans="1:27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 t="s">
        <v>674</v>
      </c>
      <c r="S123" s="196"/>
      <c r="T123" s="196"/>
      <c r="U123" s="196"/>
      <c r="V123" s="196" t="s">
        <v>212</v>
      </c>
      <c r="W123" s="247"/>
      <c r="X123" s="248">
        <v>0.4</v>
      </c>
      <c r="Y123" s="258">
        <v>80</v>
      </c>
      <c r="Z123" s="218">
        <f t="shared" si="17"/>
        <v>32</v>
      </c>
      <c r="AA123" s="196"/>
    </row>
    <row r="124" spans="1:27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247"/>
      <c r="X124" s="248"/>
      <c r="Y124" s="218"/>
      <c r="Z124" s="254">
        <f>SUM(Z119:Z123)</f>
        <v>198.58780000000002</v>
      </c>
      <c r="AA124" s="196"/>
    </row>
    <row r="125" spans="1:27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245" t="s">
        <v>318</v>
      </c>
      <c r="S125" s="196"/>
      <c r="T125" s="196"/>
      <c r="U125" s="196"/>
      <c r="V125" s="196"/>
      <c r="W125" s="247"/>
      <c r="X125" s="248"/>
      <c r="Y125" s="218"/>
      <c r="Z125" s="218"/>
      <c r="AA125" s="196"/>
    </row>
    <row r="126" spans="1:27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 t="s">
        <v>319</v>
      </c>
      <c r="S126" s="196"/>
      <c r="T126" s="196"/>
      <c r="U126" s="196"/>
      <c r="V126" s="196" t="s">
        <v>320</v>
      </c>
      <c r="W126" s="247"/>
      <c r="X126" s="248">
        <v>3</v>
      </c>
      <c r="Y126" s="218">
        <f>Z117</f>
        <v>34.616480000000003</v>
      </c>
      <c r="Z126" s="218">
        <f>X126%*Y126</f>
        <v>1.0384944</v>
      </c>
      <c r="AA126" s="196"/>
    </row>
    <row r="127" spans="1: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 t="s">
        <v>675</v>
      </c>
      <c r="S127" s="196"/>
      <c r="T127" s="196"/>
      <c r="U127" s="196"/>
      <c r="V127" s="196" t="s">
        <v>347</v>
      </c>
      <c r="W127" s="247">
        <v>1</v>
      </c>
      <c r="X127" s="248">
        <f>W127*8/$T$109</f>
        <v>0.16</v>
      </c>
      <c r="Y127" s="218">
        <v>25.63</v>
      </c>
      <c r="Z127" s="218">
        <f t="shared" ref="Z127" si="18">X127*Y127</f>
        <v>4.1007999999999996</v>
      </c>
      <c r="AA127" s="196"/>
    </row>
    <row r="128" spans="1:27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238" t="s">
        <v>679</v>
      </c>
      <c r="R128" s="238" t="s">
        <v>679</v>
      </c>
      <c r="S128" s="238" t="s">
        <v>679</v>
      </c>
      <c r="T128" s="238" t="s">
        <v>679</v>
      </c>
      <c r="U128" s="238" t="s">
        <v>679</v>
      </c>
      <c r="V128" s="238" t="s">
        <v>679</v>
      </c>
      <c r="W128" s="238" t="s">
        <v>679</v>
      </c>
      <c r="X128" s="238" t="s">
        <v>679</v>
      </c>
      <c r="Y128" s="259" t="s">
        <v>679</v>
      </c>
      <c r="Z128" s="255">
        <f>SUM(Z126:Z127)</f>
        <v>5.1392943999999998</v>
      </c>
      <c r="AA128" s="196"/>
    </row>
    <row r="129" spans="1:27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</row>
    <row r="130" spans="1:27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</row>
    <row r="131" spans="1:27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</row>
    <row r="132" spans="1:27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</row>
    <row r="133" spans="1:27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</row>
    <row r="134" spans="1:27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244" t="s">
        <v>286</v>
      </c>
      <c r="R134" s="244"/>
      <c r="S134" s="244" t="s">
        <v>676</v>
      </c>
      <c r="T134" s="244"/>
      <c r="U134" s="244"/>
      <c r="V134" s="196"/>
      <c r="W134" s="196"/>
      <c r="X134" s="196"/>
      <c r="Y134" s="196"/>
      <c r="Z134" s="196"/>
      <c r="AA134" s="196"/>
    </row>
    <row r="135" spans="1:27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244" t="s">
        <v>287</v>
      </c>
      <c r="R135" s="244" t="s">
        <v>288</v>
      </c>
      <c r="S135" s="244" t="s">
        <v>289</v>
      </c>
      <c r="T135" s="256">
        <v>110</v>
      </c>
      <c r="U135" s="256" t="s">
        <v>290</v>
      </c>
      <c r="V135" s="256">
        <f>T135</f>
        <v>110</v>
      </c>
      <c r="W135" s="256" t="s">
        <v>291</v>
      </c>
      <c r="X135" s="244"/>
      <c r="Y135" s="244" t="s">
        <v>142</v>
      </c>
      <c r="Z135" s="254">
        <f>Z141+Z147+Z151</f>
        <v>39.620881818181815</v>
      </c>
      <c r="AA135" s="196"/>
    </row>
    <row r="136" spans="1:27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244" t="s">
        <v>292</v>
      </c>
      <c r="R136" s="244" t="s">
        <v>293</v>
      </c>
      <c r="S136" s="244"/>
      <c r="T136" s="247"/>
      <c r="U136" s="247"/>
      <c r="V136" s="256" t="s">
        <v>127</v>
      </c>
      <c r="W136" s="256" t="s">
        <v>294</v>
      </c>
      <c r="X136" s="244" t="s">
        <v>295</v>
      </c>
      <c r="Y136" s="244" t="s">
        <v>296</v>
      </c>
      <c r="Z136" s="244" t="s">
        <v>297</v>
      </c>
      <c r="AA136" s="196"/>
    </row>
    <row r="137" spans="1:2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245" t="s">
        <v>298</v>
      </c>
      <c r="S137" s="196"/>
      <c r="T137" s="247"/>
      <c r="U137" s="247"/>
      <c r="V137" s="247"/>
      <c r="W137" s="247"/>
      <c r="X137" s="196"/>
      <c r="Y137" s="196"/>
      <c r="Z137" s="196"/>
      <c r="AA137" s="196"/>
    </row>
    <row r="138" spans="1:27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 t="s">
        <v>299</v>
      </c>
      <c r="S138" s="196"/>
      <c r="T138" s="247"/>
      <c r="U138" s="247"/>
      <c r="V138" s="247" t="s">
        <v>300</v>
      </c>
      <c r="W138" s="247">
        <v>2</v>
      </c>
      <c r="X138" s="248">
        <f>W138*8/$T$135</f>
        <v>0.14545454545454545</v>
      </c>
      <c r="Y138" s="196">
        <v>28.94</v>
      </c>
      <c r="Z138" s="218">
        <f t="shared" ref="Z138:Z140" si="19">X138*Y138</f>
        <v>4.2094545454545456</v>
      </c>
      <c r="AA138" s="196"/>
    </row>
    <row r="139" spans="1:27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 t="s">
        <v>301</v>
      </c>
      <c r="S139" s="196"/>
      <c r="T139" s="247"/>
      <c r="U139" s="247"/>
      <c r="V139" s="247" t="s">
        <v>300</v>
      </c>
      <c r="W139" s="247">
        <v>1</v>
      </c>
      <c r="X139" s="248">
        <f>W139*8/$T$135</f>
        <v>7.2727272727272724E-2</v>
      </c>
      <c r="Y139" s="196">
        <v>23.6</v>
      </c>
      <c r="Z139" s="218">
        <f t="shared" si="19"/>
        <v>1.7163636363636363</v>
      </c>
      <c r="AA139" s="196"/>
    </row>
    <row r="140" spans="1:27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 t="s">
        <v>302</v>
      </c>
      <c r="S140" s="196"/>
      <c r="T140" s="247"/>
      <c r="U140" s="247"/>
      <c r="V140" s="247" t="s">
        <v>300</v>
      </c>
      <c r="W140" s="247">
        <v>6</v>
      </c>
      <c r="X140" s="248">
        <f>W140*8/$T$135</f>
        <v>0.43636363636363634</v>
      </c>
      <c r="Y140" s="196">
        <v>21.36</v>
      </c>
      <c r="Z140" s="218">
        <f t="shared" si="19"/>
        <v>9.3207272727272716</v>
      </c>
      <c r="AA140" s="196"/>
    </row>
    <row r="141" spans="1:27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247"/>
      <c r="U141" s="247"/>
      <c r="V141" s="247"/>
      <c r="W141" s="247"/>
      <c r="X141" s="248"/>
      <c r="Y141" s="196"/>
      <c r="Z141" s="254">
        <f>SUM(Z138:Z140)</f>
        <v>15.246545454545453</v>
      </c>
      <c r="AA141" s="196"/>
    </row>
    <row r="142" spans="1:27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245" t="s">
        <v>662</v>
      </c>
      <c r="S142" s="196"/>
      <c r="T142" s="247"/>
      <c r="U142" s="247"/>
      <c r="V142" s="247"/>
      <c r="W142" s="247"/>
      <c r="X142" s="248"/>
      <c r="Y142" s="196"/>
      <c r="Z142" s="196"/>
      <c r="AA142" s="196"/>
    </row>
    <row r="143" spans="1:27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 t="s">
        <v>315</v>
      </c>
      <c r="S143" s="196"/>
      <c r="T143" s="247"/>
      <c r="U143" s="247"/>
      <c r="V143" s="247" t="s">
        <v>316</v>
      </c>
      <c r="W143" s="247"/>
      <c r="X143" s="248">
        <v>0.42</v>
      </c>
      <c r="Y143" s="196">
        <v>24.52</v>
      </c>
      <c r="Z143" s="218">
        <f t="shared" ref="Z143:Z146" si="20">X143*Y143</f>
        <v>10.298399999999999</v>
      </c>
      <c r="AA143" s="196"/>
    </row>
    <row r="144" spans="1:27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 t="s">
        <v>664</v>
      </c>
      <c r="S144" s="196"/>
      <c r="T144" s="247"/>
      <c r="U144" s="247"/>
      <c r="V144" s="247" t="s">
        <v>212</v>
      </c>
      <c r="W144" s="247"/>
      <c r="X144" s="248">
        <v>2.5000000000000001E-2</v>
      </c>
      <c r="Y144" s="196">
        <v>6.14</v>
      </c>
      <c r="Z144" s="218">
        <f t="shared" si="20"/>
        <v>0.1535</v>
      </c>
      <c r="AA144" s="196"/>
    </row>
    <row r="145" spans="1:27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 t="s">
        <v>321</v>
      </c>
      <c r="S145" s="196"/>
      <c r="T145" s="247"/>
      <c r="U145" s="247"/>
      <c r="V145" s="247" t="s">
        <v>212</v>
      </c>
      <c r="W145" s="247"/>
      <c r="X145" s="248">
        <v>0.16200000000000001</v>
      </c>
      <c r="Y145" s="242">
        <v>70.92</v>
      </c>
      <c r="Z145" s="218">
        <f t="shared" si="20"/>
        <v>11.489040000000001</v>
      </c>
      <c r="AA145" s="196"/>
    </row>
    <row r="146" spans="1:27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 t="s">
        <v>677</v>
      </c>
      <c r="S146" s="196"/>
      <c r="T146" s="247"/>
      <c r="U146" s="247"/>
      <c r="V146" s="247" t="s">
        <v>314</v>
      </c>
      <c r="W146" s="247"/>
      <c r="X146" s="248">
        <v>0.18</v>
      </c>
      <c r="Y146" s="218">
        <v>5.8</v>
      </c>
      <c r="Z146" s="218">
        <f t="shared" si="20"/>
        <v>1.044</v>
      </c>
      <c r="AA146" s="196"/>
    </row>
    <row r="147" spans="1:2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247"/>
      <c r="U147" s="247"/>
      <c r="V147" s="247"/>
      <c r="W147" s="247"/>
      <c r="X147" s="248"/>
      <c r="Y147" s="196"/>
      <c r="Z147" s="254">
        <f>SUM(Z143:Z146)</f>
        <v>22.984939999999998</v>
      </c>
      <c r="AA147" s="196"/>
    </row>
    <row r="148" spans="1:27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245" t="s">
        <v>318</v>
      </c>
      <c r="S148" s="196"/>
      <c r="T148" s="247"/>
      <c r="U148" s="247"/>
      <c r="V148" s="247"/>
      <c r="W148" s="247"/>
      <c r="X148" s="248"/>
      <c r="Y148" s="196"/>
      <c r="Z148" s="196"/>
      <c r="AA148" s="196"/>
    </row>
    <row r="149" spans="1:27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 t="s">
        <v>319</v>
      </c>
      <c r="S149" s="196"/>
      <c r="T149" s="247"/>
      <c r="U149" s="247"/>
      <c r="V149" s="247" t="s">
        <v>320</v>
      </c>
      <c r="W149" s="247"/>
      <c r="X149" s="248">
        <v>3</v>
      </c>
      <c r="Y149" s="218">
        <f>Z141</f>
        <v>15.246545454545453</v>
      </c>
      <c r="Z149" s="218">
        <f>X149%*Y149</f>
        <v>0.4573963636363636</v>
      </c>
      <c r="AA149" s="196"/>
    </row>
    <row r="150" spans="1:27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 t="s">
        <v>675</v>
      </c>
      <c r="S150" s="196"/>
      <c r="T150" s="247"/>
      <c r="U150" s="247"/>
      <c r="V150" s="247" t="s">
        <v>347</v>
      </c>
      <c r="W150" s="247">
        <v>0.5</v>
      </c>
      <c r="X150" s="248">
        <f>W150*8/$T$135</f>
        <v>3.6363636363636362E-2</v>
      </c>
      <c r="Y150" s="196">
        <v>25.63</v>
      </c>
      <c r="Z150" s="218">
        <f t="shared" ref="Z150" si="21">X150*Y150</f>
        <v>0.93199999999999994</v>
      </c>
      <c r="AA150" s="196"/>
    </row>
    <row r="151" spans="1:27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238" t="s">
        <v>679</v>
      </c>
      <c r="R151" s="238" t="s">
        <v>679</v>
      </c>
      <c r="S151" s="238" t="s">
        <v>679</v>
      </c>
      <c r="T151" s="238" t="s">
        <v>679</v>
      </c>
      <c r="U151" s="238" t="s">
        <v>679</v>
      </c>
      <c r="V151" s="238" t="s">
        <v>679</v>
      </c>
      <c r="W151" s="238" t="s">
        <v>679</v>
      </c>
      <c r="X151" s="238" t="s">
        <v>679</v>
      </c>
      <c r="Y151" s="238" t="s">
        <v>679</v>
      </c>
      <c r="Z151" s="255">
        <f>SUM(Z149:Z150)</f>
        <v>1.3893963636363635</v>
      </c>
      <c r="AA151" s="196"/>
    </row>
    <row r="152" spans="1:27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</row>
    <row r="153" spans="1:27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244" t="s">
        <v>286</v>
      </c>
      <c r="R153" s="244"/>
      <c r="S153" s="244" t="s">
        <v>678</v>
      </c>
      <c r="T153" s="244"/>
      <c r="U153" s="244"/>
      <c r="V153" s="196"/>
      <c r="W153" s="196"/>
      <c r="X153" s="196"/>
      <c r="Y153" s="196"/>
      <c r="Z153" s="196"/>
      <c r="AA153" s="196"/>
    </row>
    <row r="154" spans="1:27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244" t="s">
        <v>287</v>
      </c>
      <c r="R154" s="244" t="s">
        <v>288</v>
      </c>
      <c r="S154" s="244" t="s">
        <v>289</v>
      </c>
      <c r="T154" s="256">
        <v>120</v>
      </c>
      <c r="U154" s="256" t="s">
        <v>290</v>
      </c>
      <c r="V154" s="256">
        <f>T154</f>
        <v>120</v>
      </c>
      <c r="W154" s="256" t="s">
        <v>291</v>
      </c>
      <c r="X154" s="244"/>
      <c r="Y154" s="244" t="s">
        <v>142</v>
      </c>
      <c r="Z154" s="254">
        <f>Z160+Z166+Z170</f>
        <v>27.126394000000001</v>
      </c>
      <c r="AA154" s="196"/>
    </row>
    <row r="155" spans="1:27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244" t="s">
        <v>292</v>
      </c>
      <c r="R155" s="244" t="s">
        <v>293</v>
      </c>
      <c r="S155" s="244"/>
      <c r="T155" s="247"/>
      <c r="U155" s="247"/>
      <c r="V155" s="256" t="s">
        <v>127</v>
      </c>
      <c r="W155" s="256" t="s">
        <v>294</v>
      </c>
      <c r="X155" s="244" t="s">
        <v>295</v>
      </c>
      <c r="Y155" s="244" t="s">
        <v>296</v>
      </c>
      <c r="Z155" s="244" t="s">
        <v>297</v>
      </c>
      <c r="AA155" s="196"/>
    </row>
    <row r="156" spans="1:27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245" t="s">
        <v>298</v>
      </c>
      <c r="S156" s="196"/>
      <c r="T156" s="247"/>
      <c r="U156" s="247"/>
      <c r="V156" s="247"/>
      <c r="W156" s="247"/>
      <c r="X156" s="196"/>
      <c r="Y156" s="196"/>
      <c r="Z156" s="196"/>
      <c r="AA156" s="196"/>
    </row>
    <row r="157" spans="1:2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 t="s">
        <v>299</v>
      </c>
      <c r="S157" s="196"/>
      <c r="T157" s="247"/>
      <c r="U157" s="247"/>
      <c r="V157" s="247" t="s">
        <v>300</v>
      </c>
      <c r="W157" s="247">
        <v>2</v>
      </c>
      <c r="X157" s="248">
        <f>W157*8/$T$154</f>
        <v>0.13333333333333333</v>
      </c>
      <c r="Y157" s="196">
        <v>28.94</v>
      </c>
      <c r="Z157" s="218">
        <f t="shared" ref="Z157:Z159" si="22">X157*Y157</f>
        <v>3.8586666666666667</v>
      </c>
      <c r="AA157" s="196"/>
    </row>
    <row r="158" spans="1:27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 t="s">
        <v>301</v>
      </c>
      <c r="S158" s="196"/>
      <c r="T158" s="247"/>
      <c r="U158" s="247"/>
      <c r="V158" s="247" t="s">
        <v>300</v>
      </c>
      <c r="W158" s="247">
        <v>2</v>
      </c>
      <c r="X158" s="248">
        <f>W158*8/$T$154</f>
        <v>0.13333333333333333</v>
      </c>
      <c r="Y158" s="196">
        <v>23.6</v>
      </c>
      <c r="Z158" s="218">
        <f t="shared" si="22"/>
        <v>3.1466666666666669</v>
      </c>
      <c r="AA158" s="196"/>
    </row>
    <row r="159" spans="1:27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 t="s">
        <v>302</v>
      </c>
      <c r="S159" s="196"/>
      <c r="T159" s="247"/>
      <c r="U159" s="247"/>
      <c r="V159" s="247" t="s">
        <v>300</v>
      </c>
      <c r="W159" s="247">
        <v>6</v>
      </c>
      <c r="X159" s="248">
        <f>W159*8/$T$154</f>
        <v>0.4</v>
      </c>
      <c r="Y159" s="196">
        <v>21.36</v>
      </c>
      <c r="Z159" s="218">
        <f t="shared" si="22"/>
        <v>8.5440000000000005</v>
      </c>
      <c r="AA159" s="196"/>
    </row>
    <row r="160" spans="1:27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247"/>
      <c r="U160" s="247"/>
      <c r="V160" s="247"/>
      <c r="W160" s="247"/>
      <c r="X160" s="248"/>
      <c r="Y160" s="196"/>
      <c r="Z160" s="254">
        <f>SUM(Z157:Z159)</f>
        <v>15.549333333333333</v>
      </c>
      <c r="AA160" s="196"/>
    </row>
    <row r="161" spans="1:27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245" t="s">
        <v>662</v>
      </c>
      <c r="S161" s="196"/>
      <c r="T161" s="247"/>
      <c r="U161" s="247"/>
      <c r="V161" s="247"/>
      <c r="W161" s="247"/>
      <c r="X161" s="248"/>
      <c r="Y161" s="196"/>
      <c r="Z161" s="196"/>
      <c r="AA161" s="196"/>
    </row>
    <row r="162" spans="1:27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 t="s">
        <v>315</v>
      </c>
      <c r="S162" s="196"/>
      <c r="T162" s="247"/>
      <c r="U162" s="247"/>
      <c r="V162" s="247" t="s">
        <v>316</v>
      </c>
      <c r="W162" s="247"/>
      <c r="X162" s="248">
        <v>0.19</v>
      </c>
      <c r="Y162" s="196">
        <v>24.52</v>
      </c>
      <c r="Z162" s="218">
        <f t="shared" ref="Z162:Z165" si="23">X162*Y162</f>
        <v>4.6588000000000003</v>
      </c>
      <c r="AA162" s="196"/>
    </row>
    <row r="163" spans="1:27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 t="s">
        <v>664</v>
      </c>
      <c r="S163" s="196"/>
      <c r="T163" s="247"/>
      <c r="U163" s="247"/>
      <c r="V163" s="247" t="s">
        <v>212</v>
      </c>
      <c r="W163" s="247"/>
      <c r="X163" s="248">
        <v>8.0999999999999996E-3</v>
      </c>
      <c r="Y163" s="196">
        <v>6.14</v>
      </c>
      <c r="Z163" s="218">
        <f t="shared" si="23"/>
        <v>4.9733999999999993E-2</v>
      </c>
      <c r="AA163" s="196"/>
    </row>
    <row r="164" spans="1:27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 t="s">
        <v>673</v>
      </c>
      <c r="S164" s="196"/>
      <c r="T164" s="247"/>
      <c r="U164" s="247"/>
      <c r="V164" s="247" t="s">
        <v>447</v>
      </c>
      <c r="W164" s="247"/>
      <c r="X164" s="248">
        <v>6.0000000000000001E-3</v>
      </c>
      <c r="Y164" s="196">
        <v>13.93</v>
      </c>
      <c r="Z164" s="218">
        <f t="shared" si="23"/>
        <v>8.3580000000000002E-2</v>
      </c>
      <c r="AA164" s="196"/>
    </row>
    <row r="165" spans="1:27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 t="s">
        <v>321</v>
      </c>
      <c r="S165" s="196"/>
      <c r="T165" s="247"/>
      <c r="U165" s="247"/>
      <c r="V165" s="247" t="s">
        <v>212</v>
      </c>
      <c r="W165" s="247"/>
      <c r="X165" s="248">
        <v>6.5000000000000002E-2</v>
      </c>
      <c r="Y165" s="242">
        <v>70.92</v>
      </c>
      <c r="Z165" s="218">
        <f t="shared" si="23"/>
        <v>4.6097999999999999</v>
      </c>
      <c r="AA165" s="196"/>
    </row>
    <row r="166" spans="1:27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247"/>
      <c r="U166" s="247"/>
      <c r="V166" s="247"/>
      <c r="W166" s="247"/>
      <c r="X166" s="248"/>
      <c r="Y166" s="196"/>
      <c r="Z166" s="254">
        <f>SUM(Z162:Z165)</f>
        <v>9.4019140000000014</v>
      </c>
      <c r="AA166" s="196"/>
    </row>
    <row r="167" spans="1:2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245" t="s">
        <v>318</v>
      </c>
      <c r="S167" s="196"/>
      <c r="T167" s="247"/>
      <c r="U167" s="247"/>
      <c r="V167" s="247"/>
      <c r="W167" s="247"/>
      <c r="X167" s="248"/>
      <c r="Y167" s="196"/>
      <c r="Z167" s="196"/>
      <c r="AA167" s="196"/>
    </row>
    <row r="168" spans="1:27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 t="s">
        <v>319</v>
      </c>
      <c r="S168" s="196"/>
      <c r="T168" s="247"/>
      <c r="U168" s="247"/>
      <c r="V168" s="247" t="s">
        <v>320</v>
      </c>
      <c r="W168" s="247"/>
      <c r="X168" s="248">
        <v>3</v>
      </c>
      <c r="Y168" s="218">
        <f>Z160</f>
        <v>15.549333333333333</v>
      </c>
      <c r="Z168" s="218">
        <f>X168%*Y168</f>
        <v>0.46648000000000001</v>
      </c>
      <c r="AA168" s="196"/>
    </row>
    <row r="169" spans="1:27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 t="s">
        <v>675</v>
      </c>
      <c r="S169" s="196"/>
      <c r="T169" s="247"/>
      <c r="U169" s="247"/>
      <c r="V169" s="247" t="s">
        <v>347</v>
      </c>
      <c r="W169" s="247">
        <v>1</v>
      </c>
      <c r="X169" s="248">
        <f>W169*8/$T$154</f>
        <v>6.6666666666666666E-2</v>
      </c>
      <c r="Y169" s="196">
        <v>25.63</v>
      </c>
      <c r="Z169" s="218">
        <f t="shared" ref="Z169" si="24">X169*Y169</f>
        <v>1.7086666666666666</v>
      </c>
      <c r="AA169" s="196"/>
    </row>
    <row r="170" spans="1:27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238" t="s">
        <v>679</v>
      </c>
      <c r="R170" s="238" t="s">
        <v>679</v>
      </c>
      <c r="S170" s="238" t="s">
        <v>679</v>
      </c>
      <c r="T170" s="238" t="s">
        <v>679</v>
      </c>
      <c r="U170" s="238" t="s">
        <v>679</v>
      </c>
      <c r="V170" s="238" t="s">
        <v>679</v>
      </c>
      <c r="W170" s="238" t="s">
        <v>679</v>
      </c>
      <c r="X170" s="238" t="s">
        <v>679</v>
      </c>
      <c r="Y170" s="238" t="s">
        <v>679</v>
      </c>
      <c r="Z170" s="255">
        <f>SUM(Z168:Z169)</f>
        <v>2.1751466666666666</v>
      </c>
      <c r="AA170" s="196"/>
    </row>
    <row r="171" spans="1:27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</row>
    <row r="172" spans="1:27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244" t="s">
        <v>286</v>
      </c>
      <c r="R172" s="244"/>
      <c r="S172" s="244" t="s">
        <v>688</v>
      </c>
      <c r="T172" s="244"/>
      <c r="U172" s="244"/>
      <c r="V172" s="244"/>
      <c r="W172" s="196"/>
      <c r="X172" s="196"/>
      <c r="Y172" s="196"/>
      <c r="Z172" s="196"/>
      <c r="AA172" s="196"/>
    </row>
    <row r="173" spans="1:27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244" t="s">
        <v>287</v>
      </c>
      <c r="R173" s="244" t="s">
        <v>425</v>
      </c>
      <c r="S173" s="244" t="s">
        <v>289</v>
      </c>
      <c r="T173" s="256">
        <v>25</v>
      </c>
      <c r="U173" s="256" t="s">
        <v>290</v>
      </c>
      <c r="V173" s="256">
        <f>T173</f>
        <v>25</v>
      </c>
      <c r="W173" s="256" t="s">
        <v>291</v>
      </c>
      <c r="X173" s="244"/>
      <c r="Y173" s="244" t="s">
        <v>212</v>
      </c>
      <c r="Z173" s="254">
        <f>SUM(Z179+Z187+Z192)</f>
        <v>426.39754399999998</v>
      </c>
      <c r="AA173" s="196"/>
    </row>
    <row r="174" spans="1:27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244" t="s">
        <v>292</v>
      </c>
      <c r="R174" s="244" t="s">
        <v>293</v>
      </c>
      <c r="S174" s="244"/>
      <c r="T174" s="247"/>
      <c r="U174" s="247"/>
      <c r="V174" s="256" t="s">
        <v>127</v>
      </c>
      <c r="W174" s="256" t="s">
        <v>294</v>
      </c>
      <c r="X174" s="244" t="s">
        <v>295</v>
      </c>
      <c r="Y174" s="244" t="s">
        <v>296</v>
      </c>
      <c r="Z174" s="244" t="s">
        <v>297</v>
      </c>
      <c r="AA174" s="196"/>
    </row>
    <row r="175" spans="1:27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245" t="s">
        <v>298</v>
      </c>
      <c r="S175" s="196"/>
      <c r="T175" s="247"/>
      <c r="U175" s="247"/>
      <c r="V175" s="247"/>
      <c r="W175" s="247"/>
      <c r="X175" s="196"/>
      <c r="Y175" s="196"/>
      <c r="Z175" s="196"/>
      <c r="AA175" s="196"/>
    </row>
    <row r="176" spans="1:27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 t="s">
        <v>299</v>
      </c>
      <c r="S176" s="196"/>
      <c r="T176" s="247"/>
      <c r="U176" s="247"/>
      <c r="V176" s="247" t="s">
        <v>300</v>
      </c>
      <c r="W176" s="247">
        <v>2</v>
      </c>
      <c r="X176" s="248">
        <f>W176*8/$T$173</f>
        <v>0.64</v>
      </c>
      <c r="Y176" s="218">
        <v>28.94</v>
      </c>
      <c r="Z176" s="218">
        <f t="shared" ref="Z176:Z178" si="25">X176*Y176</f>
        <v>18.521600000000003</v>
      </c>
      <c r="AA176" s="196"/>
    </row>
    <row r="177" spans="1:2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 t="s">
        <v>301</v>
      </c>
      <c r="S177" s="196"/>
      <c r="T177" s="247"/>
      <c r="U177" s="247"/>
      <c r="V177" s="247" t="s">
        <v>300</v>
      </c>
      <c r="W177" s="247">
        <v>2</v>
      </c>
      <c r="X177" s="248">
        <f>W177*8/$T$173</f>
        <v>0.64</v>
      </c>
      <c r="Y177" s="218">
        <v>23.6</v>
      </c>
      <c r="Z177" s="218">
        <f t="shared" si="25"/>
        <v>15.104000000000001</v>
      </c>
      <c r="AA177" s="196"/>
    </row>
    <row r="178" spans="1:27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 t="s">
        <v>302</v>
      </c>
      <c r="S178" s="196"/>
      <c r="T178" s="247"/>
      <c r="U178" s="247"/>
      <c r="V178" s="247" t="s">
        <v>300</v>
      </c>
      <c r="W178" s="247">
        <v>6</v>
      </c>
      <c r="X178" s="248">
        <f>W178*8/$T$173</f>
        <v>1.92</v>
      </c>
      <c r="Y178" s="218">
        <v>21.36</v>
      </c>
      <c r="Z178" s="218">
        <f t="shared" si="25"/>
        <v>41.011199999999995</v>
      </c>
      <c r="AA178" s="196"/>
    </row>
    <row r="179" spans="1:27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247"/>
      <c r="U179" s="247"/>
      <c r="V179" s="247"/>
      <c r="W179" s="247"/>
      <c r="X179" s="248"/>
      <c r="Y179" s="218"/>
      <c r="Z179" s="254">
        <f>SUM(Z176:Z178)</f>
        <v>74.636799999999994</v>
      </c>
      <c r="AA179" s="196"/>
    </row>
    <row r="180" spans="1:27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245" t="s">
        <v>662</v>
      </c>
      <c r="S180" s="196"/>
      <c r="T180" s="247"/>
      <c r="U180" s="247"/>
      <c r="V180" s="247"/>
      <c r="W180" s="247"/>
      <c r="X180" s="248"/>
      <c r="Y180" s="218"/>
      <c r="Z180" s="218"/>
      <c r="AA180" s="196"/>
    </row>
    <row r="181" spans="1:27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 t="s">
        <v>680</v>
      </c>
      <c r="S181" s="196"/>
      <c r="T181" s="247"/>
      <c r="U181" s="247"/>
      <c r="V181" s="247" t="s">
        <v>212</v>
      </c>
      <c r="W181" s="247"/>
      <c r="X181" s="248">
        <v>0.53</v>
      </c>
      <c r="Y181" s="218">
        <v>55.08</v>
      </c>
      <c r="Z181" s="218">
        <f t="shared" ref="Z181:Z186" si="26">X181*Y181</f>
        <v>29.192399999999999</v>
      </c>
      <c r="AA181" s="196"/>
    </row>
    <row r="182" spans="1:27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 t="s">
        <v>681</v>
      </c>
      <c r="S182" s="196"/>
      <c r="T182" s="247"/>
      <c r="U182" s="247"/>
      <c r="V182" s="247" t="s">
        <v>212</v>
      </c>
      <c r="W182" s="247"/>
      <c r="X182" s="248">
        <v>0.52</v>
      </c>
      <c r="Y182" s="218">
        <v>47</v>
      </c>
      <c r="Z182" s="218">
        <f t="shared" si="26"/>
        <v>24.44</v>
      </c>
      <c r="AA182" s="196"/>
    </row>
    <row r="183" spans="1:27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 t="s">
        <v>315</v>
      </c>
      <c r="S183" s="196"/>
      <c r="T183" s="247"/>
      <c r="U183" s="247"/>
      <c r="V183" s="247" t="s">
        <v>316</v>
      </c>
      <c r="W183" s="247"/>
      <c r="X183" s="248">
        <v>9.73</v>
      </c>
      <c r="Y183" s="218">
        <v>24.52</v>
      </c>
      <c r="Z183" s="218">
        <f t="shared" si="26"/>
        <v>238.5796</v>
      </c>
      <c r="AA183" s="196"/>
    </row>
    <row r="184" spans="1:27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 t="s">
        <v>664</v>
      </c>
      <c r="S184" s="196"/>
      <c r="T184" s="247"/>
      <c r="U184" s="247"/>
      <c r="V184" s="247" t="s">
        <v>212</v>
      </c>
      <c r="W184" s="247"/>
      <c r="X184" s="248">
        <v>0.186</v>
      </c>
      <c r="Y184" s="218">
        <v>6.14</v>
      </c>
      <c r="Z184" s="218">
        <f t="shared" si="26"/>
        <v>1.1420399999999999</v>
      </c>
      <c r="AA184" s="196"/>
    </row>
    <row r="185" spans="1:27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 t="s">
        <v>673</v>
      </c>
      <c r="S185" s="196"/>
      <c r="T185" s="247"/>
      <c r="U185" s="247"/>
      <c r="V185" s="247" t="s">
        <v>447</v>
      </c>
      <c r="W185" s="247"/>
      <c r="X185" s="248">
        <v>0.36</v>
      </c>
      <c r="Y185" s="218">
        <v>13.93</v>
      </c>
      <c r="Z185" s="218">
        <f t="shared" si="26"/>
        <v>5.0148000000000001</v>
      </c>
      <c r="AA185" s="196"/>
    </row>
    <row r="186" spans="1:27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 t="s">
        <v>682</v>
      </c>
      <c r="S186" s="196"/>
      <c r="T186" s="247"/>
      <c r="U186" s="247"/>
      <c r="V186" s="247" t="s">
        <v>447</v>
      </c>
      <c r="W186" s="247"/>
      <c r="X186" s="248">
        <v>1.5</v>
      </c>
      <c r="Y186" s="258">
        <v>27.88</v>
      </c>
      <c r="Z186" s="218">
        <f t="shared" si="26"/>
        <v>41.82</v>
      </c>
      <c r="AA186" s="196"/>
    </row>
    <row r="187" spans="1:2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247"/>
      <c r="U187" s="247"/>
      <c r="V187" s="247"/>
      <c r="W187" s="247"/>
      <c r="X187" s="248"/>
      <c r="Y187" s="218"/>
      <c r="Z187" s="254">
        <f>SUM(Z181:Z186)</f>
        <v>340.18883999999997</v>
      </c>
      <c r="AA187" s="196"/>
    </row>
    <row r="188" spans="1:27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245" t="s">
        <v>318</v>
      </c>
      <c r="S188" s="196"/>
      <c r="T188" s="247"/>
      <c r="U188" s="247"/>
      <c r="V188" s="247"/>
      <c r="W188" s="247"/>
      <c r="X188" s="248"/>
      <c r="Y188" s="196"/>
      <c r="Z188" s="196"/>
      <c r="AA188" s="196"/>
    </row>
    <row r="189" spans="1:27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 t="s">
        <v>319</v>
      </c>
      <c r="S189" s="196"/>
      <c r="T189" s="247"/>
      <c r="U189" s="247"/>
      <c r="V189" s="247" t="s">
        <v>320</v>
      </c>
      <c r="W189" s="247"/>
      <c r="X189" s="248">
        <v>3</v>
      </c>
      <c r="Y189" s="218">
        <f>Z179</f>
        <v>74.636799999999994</v>
      </c>
      <c r="Z189" s="218">
        <f>X189%*Y189</f>
        <v>2.2391039999999998</v>
      </c>
      <c r="AA189" s="196"/>
    </row>
    <row r="190" spans="1:27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 t="s">
        <v>675</v>
      </c>
      <c r="S190" s="196"/>
      <c r="T190" s="247"/>
      <c r="U190" s="247"/>
      <c r="V190" s="247" t="s">
        <v>347</v>
      </c>
      <c r="W190" s="247">
        <v>1</v>
      </c>
      <c r="X190" s="248">
        <f>W190*8/$T$173</f>
        <v>0.32</v>
      </c>
      <c r="Y190" s="196">
        <v>25.63</v>
      </c>
      <c r="Z190" s="218">
        <f t="shared" ref="Z190:Z191" si="27">X190*Y190</f>
        <v>8.2015999999999991</v>
      </c>
      <c r="AA190" s="196"/>
    </row>
    <row r="191" spans="1:27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 t="s">
        <v>683</v>
      </c>
      <c r="S191" s="196"/>
      <c r="T191" s="247"/>
      <c r="U191" s="247"/>
      <c r="V191" s="247" t="s">
        <v>347</v>
      </c>
      <c r="W191" s="247">
        <v>0.5</v>
      </c>
      <c r="X191" s="248">
        <f>W191*8/$T$173</f>
        <v>0.16</v>
      </c>
      <c r="Y191" s="196">
        <v>7.07</v>
      </c>
      <c r="Z191" s="218">
        <f t="shared" si="27"/>
        <v>1.1312</v>
      </c>
      <c r="AA191" s="196"/>
    </row>
    <row r="192" spans="1:27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238" t="s">
        <v>679</v>
      </c>
      <c r="R192" s="238" t="s">
        <v>679</v>
      </c>
      <c r="S192" s="238" t="s">
        <v>679</v>
      </c>
      <c r="T192" s="238" t="s">
        <v>679</v>
      </c>
      <c r="U192" s="238" t="s">
        <v>679</v>
      </c>
      <c r="V192" s="238" t="s">
        <v>679</v>
      </c>
      <c r="W192" s="238" t="s">
        <v>679</v>
      </c>
      <c r="X192" s="238" t="s">
        <v>679</v>
      </c>
      <c r="Y192" s="238" t="s">
        <v>679</v>
      </c>
      <c r="Z192" s="255">
        <f>SUM(Z189:Z191)</f>
        <v>11.571903999999998</v>
      </c>
      <c r="AA192" s="196"/>
    </row>
    <row r="193" spans="1:27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</row>
    <row r="194" spans="1:27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244" t="s">
        <v>286</v>
      </c>
      <c r="R194" s="244"/>
      <c r="S194" s="244" t="s">
        <v>689</v>
      </c>
      <c r="T194" s="244"/>
      <c r="U194" s="244"/>
      <c r="V194" s="244"/>
      <c r="W194" s="196"/>
      <c r="X194" s="196"/>
      <c r="Y194" s="196"/>
      <c r="Z194" s="196"/>
      <c r="AA194" s="196"/>
    </row>
    <row r="195" spans="1:27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244" t="s">
        <v>287</v>
      </c>
      <c r="R195" s="244" t="s">
        <v>288</v>
      </c>
      <c r="S195" s="244" t="s">
        <v>289</v>
      </c>
      <c r="T195" s="256">
        <v>8</v>
      </c>
      <c r="U195" s="256" t="s">
        <v>290</v>
      </c>
      <c r="V195" s="256">
        <f>T195</f>
        <v>8</v>
      </c>
      <c r="W195" s="256" t="s">
        <v>291</v>
      </c>
      <c r="X195" s="244"/>
      <c r="Y195" s="244" t="s">
        <v>142</v>
      </c>
      <c r="Z195" s="254">
        <f>Z200+Z205+Z208</f>
        <v>75.114200000000011</v>
      </c>
      <c r="AA195" s="196"/>
    </row>
    <row r="196" spans="1:27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244" t="s">
        <v>292</v>
      </c>
      <c r="R196" s="244" t="s">
        <v>293</v>
      </c>
      <c r="S196" s="244"/>
      <c r="T196" s="247"/>
      <c r="U196" s="247"/>
      <c r="V196" s="256" t="s">
        <v>127</v>
      </c>
      <c r="W196" s="256" t="s">
        <v>294</v>
      </c>
      <c r="X196" s="244" t="s">
        <v>295</v>
      </c>
      <c r="Y196" s="244" t="s">
        <v>296</v>
      </c>
      <c r="Z196" s="244" t="s">
        <v>297</v>
      </c>
      <c r="AA196" s="196"/>
    </row>
    <row r="197" spans="1:2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245" t="s">
        <v>298</v>
      </c>
      <c r="S197" s="196"/>
      <c r="T197" s="247"/>
      <c r="U197" s="247"/>
      <c r="V197" s="247"/>
      <c r="W197" s="247"/>
      <c r="X197" s="196"/>
      <c r="Y197" s="196"/>
      <c r="Z197" s="196"/>
      <c r="AA197" s="196"/>
    </row>
    <row r="198" spans="1:27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 t="s">
        <v>299</v>
      </c>
      <c r="S198" s="196"/>
      <c r="T198" s="247"/>
      <c r="U198" s="247"/>
      <c r="V198" s="247" t="s">
        <v>300</v>
      </c>
      <c r="W198" s="247">
        <v>1</v>
      </c>
      <c r="X198" s="248">
        <f>W198*8/$T$195</f>
        <v>1</v>
      </c>
      <c r="Y198" s="218">
        <v>28.94</v>
      </c>
      <c r="Z198" s="218">
        <f t="shared" ref="Z198:Z199" si="28">X198*Y198</f>
        <v>28.94</v>
      </c>
      <c r="AA198" s="196"/>
    </row>
    <row r="199" spans="1:27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 t="s">
        <v>301</v>
      </c>
      <c r="S199" s="196"/>
      <c r="T199" s="247"/>
      <c r="U199" s="247"/>
      <c r="V199" s="247" t="s">
        <v>300</v>
      </c>
      <c r="W199" s="247">
        <v>1</v>
      </c>
      <c r="X199" s="248">
        <f>W199*8/$T$195</f>
        <v>1</v>
      </c>
      <c r="Y199" s="218">
        <v>23.6</v>
      </c>
      <c r="Z199" s="218">
        <f t="shared" si="28"/>
        <v>23.6</v>
      </c>
      <c r="AA199" s="196"/>
    </row>
    <row r="200" spans="1:27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247"/>
      <c r="U200" s="247"/>
      <c r="V200" s="247"/>
      <c r="W200" s="247"/>
      <c r="X200" s="248"/>
      <c r="Y200" s="218"/>
      <c r="Z200" s="254">
        <f>SUM(Z198:Z199)</f>
        <v>52.540000000000006</v>
      </c>
      <c r="AA200" s="196"/>
    </row>
    <row r="201" spans="1:27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245" t="s">
        <v>662</v>
      </c>
      <c r="S201" s="196"/>
      <c r="T201" s="247"/>
      <c r="U201" s="247"/>
      <c r="V201" s="247"/>
      <c r="W201" s="247"/>
      <c r="X201" s="248"/>
      <c r="Y201" s="218"/>
      <c r="Z201" s="196"/>
      <c r="AA201" s="196"/>
    </row>
    <row r="202" spans="1:27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 t="s">
        <v>690</v>
      </c>
      <c r="S202" s="196"/>
      <c r="T202" s="247"/>
      <c r="U202" s="247"/>
      <c r="V202" s="247" t="s">
        <v>305</v>
      </c>
      <c r="W202" s="247"/>
      <c r="X202" s="248">
        <v>0.26</v>
      </c>
      <c r="Y202" s="218">
        <v>2.64</v>
      </c>
      <c r="Z202" s="218">
        <f t="shared" ref="Z202:Z204" si="29">X202*Y202</f>
        <v>0.68640000000000001</v>
      </c>
      <c r="AA202" s="196"/>
    </row>
    <row r="203" spans="1:27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 t="s">
        <v>310</v>
      </c>
      <c r="S203" s="196"/>
      <c r="T203" s="247"/>
      <c r="U203" s="247"/>
      <c r="V203" s="247" t="s">
        <v>305</v>
      </c>
      <c r="W203" s="247"/>
      <c r="X203" s="248">
        <v>0.16</v>
      </c>
      <c r="Y203" s="218">
        <v>5.51</v>
      </c>
      <c r="Z203" s="218">
        <f t="shared" si="29"/>
        <v>0.88159999999999994</v>
      </c>
      <c r="AA203" s="196"/>
    </row>
    <row r="204" spans="1:27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 t="s">
        <v>677</v>
      </c>
      <c r="S204" s="196"/>
      <c r="T204" s="247"/>
      <c r="U204" s="247"/>
      <c r="V204" s="247" t="s">
        <v>314</v>
      </c>
      <c r="W204" s="247"/>
      <c r="X204" s="248">
        <v>3.35</v>
      </c>
      <c r="Y204" s="218">
        <v>5.8</v>
      </c>
      <c r="Z204" s="218">
        <f t="shared" si="29"/>
        <v>19.43</v>
      </c>
      <c r="AA204" s="196"/>
    </row>
    <row r="205" spans="1:27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247"/>
      <c r="U205" s="247"/>
      <c r="V205" s="247"/>
      <c r="W205" s="247"/>
      <c r="X205" s="248"/>
      <c r="Y205" s="218"/>
      <c r="Z205" s="254">
        <f>SUM(Z202:Z204)</f>
        <v>20.998000000000001</v>
      </c>
      <c r="AA205" s="196"/>
    </row>
    <row r="206" spans="1:27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245" t="s">
        <v>318</v>
      </c>
      <c r="S206" s="196"/>
      <c r="T206" s="247"/>
      <c r="U206" s="247"/>
      <c r="V206" s="247"/>
      <c r="W206" s="247"/>
      <c r="X206" s="248"/>
      <c r="Y206" s="196"/>
      <c r="Z206" s="196"/>
      <c r="AA206" s="196"/>
    </row>
    <row r="207" spans="1:2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 t="s">
        <v>319</v>
      </c>
      <c r="S207" s="196"/>
      <c r="T207" s="196"/>
      <c r="U207" s="196"/>
      <c r="V207" s="196" t="s">
        <v>320</v>
      </c>
      <c r="W207" s="196"/>
      <c r="X207" s="248">
        <v>3</v>
      </c>
      <c r="Y207" s="196">
        <f>Z200</f>
        <v>52.540000000000006</v>
      </c>
      <c r="Z207" s="218">
        <f>X207%*Y207</f>
        <v>1.5762</v>
      </c>
      <c r="AA207" s="196"/>
    </row>
    <row r="208" spans="1:27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238" t="s">
        <v>679</v>
      </c>
      <c r="R208" s="238" t="s">
        <v>679</v>
      </c>
      <c r="S208" s="238" t="s">
        <v>679</v>
      </c>
      <c r="T208" s="238" t="s">
        <v>679</v>
      </c>
      <c r="U208" s="238" t="s">
        <v>679</v>
      </c>
      <c r="V208" s="238" t="s">
        <v>679</v>
      </c>
      <c r="W208" s="238" t="s">
        <v>679</v>
      </c>
      <c r="X208" s="257" t="s">
        <v>679</v>
      </c>
      <c r="Y208" s="238" t="s">
        <v>679</v>
      </c>
      <c r="Z208" s="255">
        <f>SUM(Z207)</f>
        <v>1.5762</v>
      </c>
      <c r="AA208" s="196"/>
    </row>
    <row r="209" spans="1:27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</row>
    <row r="210" spans="1:27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</row>
    <row r="211" spans="1:27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244" t="s">
        <v>286</v>
      </c>
      <c r="R211" s="244"/>
      <c r="S211" s="244" t="s">
        <v>515</v>
      </c>
      <c r="T211" s="244"/>
      <c r="U211" s="244"/>
      <c r="V211" s="244"/>
      <c r="W211" s="244"/>
      <c r="X211" s="196"/>
      <c r="Y211" s="196"/>
      <c r="Z211" s="196"/>
      <c r="AA211" s="196"/>
    </row>
    <row r="212" spans="1:27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244" t="s">
        <v>287</v>
      </c>
      <c r="R212" s="244" t="s">
        <v>684</v>
      </c>
      <c r="S212" s="244" t="s">
        <v>289</v>
      </c>
      <c r="T212" s="256">
        <v>250</v>
      </c>
      <c r="U212" s="256" t="s">
        <v>290</v>
      </c>
      <c r="V212" s="256">
        <f>T212</f>
        <v>250</v>
      </c>
      <c r="W212" s="256" t="s">
        <v>291</v>
      </c>
      <c r="X212" s="244"/>
      <c r="Y212" s="244" t="s">
        <v>305</v>
      </c>
      <c r="Z212" s="254">
        <f>Z217+Z221+Z225</f>
        <v>5.5639628445000007</v>
      </c>
      <c r="AA212" s="196"/>
    </row>
    <row r="213" spans="1:27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244" t="s">
        <v>292</v>
      </c>
      <c r="R213" s="244" t="s">
        <v>293</v>
      </c>
      <c r="S213" s="244"/>
      <c r="T213" s="247"/>
      <c r="U213" s="247"/>
      <c r="V213" s="256" t="s">
        <v>127</v>
      </c>
      <c r="W213" s="256" t="s">
        <v>294</v>
      </c>
      <c r="X213" s="244" t="s">
        <v>295</v>
      </c>
      <c r="Y213" s="244" t="s">
        <v>296</v>
      </c>
      <c r="Z213" s="244" t="s">
        <v>297</v>
      </c>
      <c r="AA213" s="196"/>
    </row>
    <row r="214" spans="1:27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245" t="s">
        <v>298</v>
      </c>
      <c r="S214" s="196"/>
      <c r="T214" s="247"/>
      <c r="U214" s="247"/>
      <c r="V214" s="247"/>
      <c r="W214" s="247"/>
      <c r="X214" s="196"/>
      <c r="Y214" s="196"/>
      <c r="Z214" s="196"/>
      <c r="AA214" s="196"/>
    </row>
    <row r="215" spans="1:27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 t="s">
        <v>299</v>
      </c>
      <c r="S215" s="196"/>
      <c r="T215" s="247"/>
      <c r="U215" s="247"/>
      <c r="V215" s="247" t="s">
        <v>300</v>
      </c>
      <c r="W215" s="247">
        <v>1</v>
      </c>
      <c r="X215" s="248">
        <f>W215*8/$T$212</f>
        <v>3.2000000000000001E-2</v>
      </c>
      <c r="Y215" s="218">
        <v>28.94</v>
      </c>
      <c r="Z215" s="218">
        <f>X215*Y215</f>
        <v>0.92608000000000001</v>
      </c>
      <c r="AA215" s="196"/>
    </row>
    <row r="216" spans="1:27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 t="s">
        <v>685</v>
      </c>
      <c r="S216" s="196"/>
      <c r="T216" s="247"/>
      <c r="U216" s="247"/>
      <c r="V216" s="247" t="s">
        <v>300</v>
      </c>
      <c r="W216" s="247">
        <v>1</v>
      </c>
      <c r="X216" s="248">
        <f>W216*8/$T$212</f>
        <v>3.2000000000000001E-2</v>
      </c>
      <c r="Y216" s="218">
        <v>23.6</v>
      </c>
      <c r="Z216" s="218">
        <f>X216*Y216</f>
        <v>0.75520000000000009</v>
      </c>
      <c r="AA216" s="196"/>
    </row>
    <row r="217" spans="1:2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247"/>
      <c r="U217" s="247"/>
      <c r="V217" s="247"/>
      <c r="W217" s="247"/>
      <c r="X217" s="248"/>
      <c r="Y217" s="218"/>
      <c r="Z217" s="254">
        <f>SUM(Z215:Z216)</f>
        <v>1.6812800000000001</v>
      </c>
      <c r="AA217" s="196"/>
    </row>
    <row r="218" spans="1:27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245" t="s">
        <v>303</v>
      </c>
      <c r="S218" s="196"/>
      <c r="T218" s="247"/>
      <c r="U218" s="247"/>
      <c r="V218" s="247"/>
      <c r="W218" s="247"/>
      <c r="X218" s="248"/>
      <c r="Y218" s="218"/>
      <c r="Z218" s="196"/>
      <c r="AA218" s="196"/>
    </row>
    <row r="219" spans="1:27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 t="s">
        <v>304</v>
      </c>
      <c r="S219" s="196"/>
      <c r="T219" s="247"/>
      <c r="U219" s="247"/>
      <c r="V219" s="247" t="s">
        <v>305</v>
      </c>
      <c r="W219" s="247"/>
      <c r="X219" s="248">
        <v>0.03</v>
      </c>
      <c r="Y219" s="218">
        <v>2.64</v>
      </c>
      <c r="Z219" s="218">
        <f>X219*Y219</f>
        <v>7.9200000000000007E-2</v>
      </c>
      <c r="AA219" s="196"/>
    </row>
    <row r="220" spans="1:27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 t="s">
        <v>686</v>
      </c>
      <c r="S220" s="196"/>
      <c r="T220" s="247"/>
      <c r="U220" s="247"/>
      <c r="V220" s="247" t="s">
        <v>305</v>
      </c>
      <c r="W220" s="247"/>
      <c r="X220" s="248">
        <v>1.05</v>
      </c>
      <c r="Y220" s="218">
        <f>1012.71*3.379/1000</f>
        <v>3.4219470900000002</v>
      </c>
      <c r="Z220" s="218">
        <f>X220*Y220</f>
        <v>3.5930444445000003</v>
      </c>
      <c r="AA220" s="196"/>
    </row>
    <row r="221" spans="1:27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247"/>
      <c r="U221" s="247"/>
      <c r="V221" s="247"/>
      <c r="W221" s="247"/>
      <c r="X221" s="248"/>
      <c r="Y221" s="218"/>
      <c r="Z221" s="254">
        <f>SUM(Z219:Z220)</f>
        <v>3.6722444445000004</v>
      </c>
      <c r="AA221" s="196"/>
    </row>
    <row r="222" spans="1:27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245" t="s">
        <v>327</v>
      </c>
      <c r="S222" s="196"/>
      <c r="T222" s="247"/>
      <c r="U222" s="247"/>
      <c r="V222" s="247"/>
      <c r="W222" s="247"/>
      <c r="X222" s="248"/>
      <c r="Y222" s="218"/>
      <c r="Z222" s="196"/>
      <c r="AA222" s="196"/>
    </row>
    <row r="223" spans="1:27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 t="s">
        <v>319</v>
      </c>
      <c r="S223" s="196"/>
      <c r="T223" s="247"/>
      <c r="U223" s="247"/>
      <c r="V223" s="247" t="s">
        <v>320</v>
      </c>
      <c r="W223" s="247"/>
      <c r="X223" s="248">
        <v>3</v>
      </c>
      <c r="Y223" s="218">
        <f>Z217</f>
        <v>1.6812800000000001</v>
      </c>
      <c r="Z223" s="218">
        <f>X223%*Y223</f>
        <v>5.0438400000000001E-2</v>
      </c>
      <c r="AA223" s="196"/>
    </row>
    <row r="224" spans="1:27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 t="s">
        <v>687</v>
      </c>
      <c r="S224" s="196"/>
      <c r="T224" s="247"/>
      <c r="U224" s="247"/>
      <c r="V224" s="247" t="s">
        <v>300</v>
      </c>
      <c r="W224" s="247">
        <v>1</v>
      </c>
      <c r="X224" s="248">
        <f>W224*8/$T$212</f>
        <v>3.2000000000000001E-2</v>
      </c>
      <c r="Y224" s="258">
        <v>5</v>
      </c>
      <c r="Z224" s="218">
        <f>X224*Y224</f>
        <v>0.16</v>
      </c>
      <c r="AA224" s="196"/>
    </row>
    <row r="225" spans="1:27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238" t="s">
        <v>679</v>
      </c>
      <c r="R225" s="238" t="s">
        <v>679</v>
      </c>
      <c r="S225" s="238" t="s">
        <v>679</v>
      </c>
      <c r="T225" s="238" t="s">
        <v>679</v>
      </c>
      <c r="U225" s="238" t="s">
        <v>679</v>
      </c>
      <c r="V225" s="238" t="s">
        <v>679</v>
      </c>
      <c r="W225" s="238" t="s">
        <v>679</v>
      </c>
      <c r="X225" s="238" t="s">
        <v>679</v>
      </c>
      <c r="Y225" s="238" t="s">
        <v>679</v>
      </c>
      <c r="Z225" s="255">
        <f>SUM(Z223:Z224)</f>
        <v>0.2104384</v>
      </c>
      <c r="AA225" s="196"/>
    </row>
    <row r="226" spans="1:27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</row>
    <row r="227" spans="1: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244" t="s">
        <v>286</v>
      </c>
      <c r="R227" s="244"/>
      <c r="S227" s="244" t="s">
        <v>519</v>
      </c>
      <c r="T227" s="244"/>
      <c r="U227" s="244"/>
      <c r="V227" s="244"/>
      <c r="W227" s="244"/>
      <c r="X227" s="196"/>
      <c r="Y227" s="196"/>
      <c r="Z227" s="196"/>
      <c r="AA227" s="196"/>
    </row>
    <row r="228" spans="1:27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244" t="s">
        <v>287</v>
      </c>
      <c r="R228" s="244" t="s">
        <v>425</v>
      </c>
      <c r="S228" s="244" t="s">
        <v>289</v>
      </c>
      <c r="T228" s="256">
        <v>20</v>
      </c>
      <c r="U228" s="256" t="s">
        <v>290</v>
      </c>
      <c r="V228" s="256">
        <f>T228</f>
        <v>20</v>
      </c>
      <c r="W228" s="256" t="s">
        <v>291</v>
      </c>
      <c r="X228" s="244"/>
      <c r="Y228" s="244" t="s">
        <v>212</v>
      </c>
      <c r="Z228" s="254">
        <f>Z234+Z242+Z247</f>
        <v>438.22651999999994</v>
      </c>
      <c r="AA228" s="196"/>
    </row>
    <row r="229" spans="1:27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244" t="s">
        <v>292</v>
      </c>
      <c r="R229" s="244" t="s">
        <v>293</v>
      </c>
      <c r="S229" s="244"/>
      <c r="T229" s="247"/>
      <c r="U229" s="247"/>
      <c r="V229" s="256" t="s">
        <v>127</v>
      </c>
      <c r="W229" s="256" t="s">
        <v>294</v>
      </c>
      <c r="X229" s="244" t="s">
        <v>295</v>
      </c>
      <c r="Y229" s="244" t="s">
        <v>296</v>
      </c>
      <c r="Z229" s="244" t="s">
        <v>297</v>
      </c>
      <c r="AA229" s="196"/>
    </row>
    <row r="230" spans="1:27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245" t="s">
        <v>298</v>
      </c>
      <c r="S230" s="196"/>
      <c r="T230" s="247"/>
      <c r="U230" s="247"/>
      <c r="V230" s="247"/>
      <c r="W230" s="247"/>
      <c r="X230" s="196"/>
      <c r="Y230" s="196"/>
      <c r="Z230" s="196"/>
      <c r="AA230" s="196"/>
    </row>
    <row r="231" spans="1:27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 t="s">
        <v>299</v>
      </c>
      <c r="S231" s="196"/>
      <c r="T231" s="247"/>
      <c r="U231" s="247"/>
      <c r="V231" s="247" t="s">
        <v>300</v>
      </c>
      <c r="W231" s="247">
        <v>2</v>
      </c>
      <c r="X231" s="248">
        <f>W231*8/$T$228</f>
        <v>0.8</v>
      </c>
      <c r="Y231" s="218">
        <v>28.94</v>
      </c>
      <c r="Z231" s="218">
        <f>X231*Y231</f>
        <v>23.152000000000001</v>
      </c>
      <c r="AA231" s="196"/>
    </row>
    <row r="232" spans="1:27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 t="s">
        <v>301</v>
      </c>
      <c r="S232" s="196"/>
      <c r="T232" s="247"/>
      <c r="U232" s="247"/>
      <c r="V232" s="247" t="s">
        <v>300</v>
      </c>
      <c r="W232" s="247">
        <v>1</v>
      </c>
      <c r="X232" s="248">
        <f>W232*8/$T$228</f>
        <v>0.4</v>
      </c>
      <c r="Y232" s="218">
        <v>23.6</v>
      </c>
      <c r="Z232" s="218">
        <f t="shared" ref="Z232:Z233" si="30">X232*Y232</f>
        <v>9.4400000000000013</v>
      </c>
      <c r="AA232" s="196"/>
    </row>
    <row r="233" spans="1:27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 t="s">
        <v>302</v>
      </c>
      <c r="S233" s="196"/>
      <c r="T233" s="247"/>
      <c r="U233" s="247"/>
      <c r="V233" s="247" t="s">
        <v>300</v>
      </c>
      <c r="W233" s="247">
        <v>6</v>
      </c>
      <c r="X233" s="248">
        <f>W233*8/$T$228</f>
        <v>2.4</v>
      </c>
      <c r="Y233" s="218">
        <v>21.36</v>
      </c>
      <c r="Z233" s="218">
        <f t="shared" si="30"/>
        <v>51.263999999999996</v>
      </c>
      <c r="AA233" s="196"/>
    </row>
    <row r="234" spans="1:27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247"/>
      <c r="U234" s="247"/>
      <c r="V234" s="247"/>
      <c r="W234" s="247"/>
      <c r="X234" s="248"/>
      <c r="Y234" s="218"/>
      <c r="Z234" s="254">
        <f>SUM(Z231:Z233)</f>
        <v>83.855999999999995</v>
      </c>
      <c r="AA234" s="196"/>
    </row>
    <row r="235" spans="1:27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245" t="s">
        <v>662</v>
      </c>
      <c r="S235" s="196"/>
      <c r="T235" s="247"/>
      <c r="U235" s="247"/>
      <c r="V235" s="247"/>
      <c r="W235" s="247"/>
      <c r="X235" s="248"/>
      <c r="Y235" s="218"/>
      <c r="Z235" s="196"/>
      <c r="AA235" s="196"/>
    </row>
    <row r="236" spans="1:27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 t="s">
        <v>680</v>
      </c>
      <c r="S236" s="196"/>
      <c r="T236" s="247"/>
      <c r="U236" s="247"/>
      <c r="V236" s="247" t="s">
        <v>212</v>
      </c>
      <c r="W236" s="247"/>
      <c r="X236" s="248">
        <v>0.53</v>
      </c>
      <c r="Y236" s="218">
        <v>55.08</v>
      </c>
      <c r="Z236" s="218">
        <f t="shared" ref="Z236:Z241" si="31">X236*Y236</f>
        <v>29.192399999999999</v>
      </c>
      <c r="AA236" s="196"/>
    </row>
    <row r="237" spans="1:2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 t="s">
        <v>681</v>
      </c>
      <c r="S237" s="196"/>
      <c r="T237" s="247"/>
      <c r="U237" s="247"/>
      <c r="V237" s="247" t="s">
        <v>212</v>
      </c>
      <c r="W237" s="247"/>
      <c r="X237" s="248">
        <v>0.52</v>
      </c>
      <c r="Y237" s="218">
        <v>47</v>
      </c>
      <c r="Z237" s="218">
        <f t="shared" si="31"/>
        <v>24.44</v>
      </c>
      <c r="AA237" s="196"/>
    </row>
    <row r="238" spans="1:27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 t="s">
        <v>315</v>
      </c>
      <c r="S238" s="196"/>
      <c r="T238" s="247"/>
      <c r="U238" s="247"/>
      <c r="V238" s="247" t="s">
        <v>316</v>
      </c>
      <c r="W238" s="247"/>
      <c r="X238" s="248">
        <v>9.73</v>
      </c>
      <c r="Y238" s="218">
        <v>24.52</v>
      </c>
      <c r="Z238" s="218">
        <f t="shared" si="31"/>
        <v>238.5796</v>
      </c>
      <c r="AA238" s="196"/>
    </row>
    <row r="239" spans="1:27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 t="s">
        <v>664</v>
      </c>
      <c r="S239" s="196"/>
      <c r="T239" s="247"/>
      <c r="U239" s="247"/>
      <c r="V239" s="247" t="s">
        <v>212</v>
      </c>
      <c r="W239" s="247"/>
      <c r="X239" s="248">
        <v>0.186</v>
      </c>
      <c r="Y239" s="218">
        <v>6.14</v>
      </c>
      <c r="Z239" s="218">
        <f t="shared" si="31"/>
        <v>1.1420399999999999</v>
      </c>
      <c r="AA239" s="196"/>
    </row>
    <row r="240" spans="1:27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 t="s">
        <v>673</v>
      </c>
      <c r="S240" s="196"/>
      <c r="T240" s="247"/>
      <c r="U240" s="247"/>
      <c r="V240" s="247" t="s">
        <v>447</v>
      </c>
      <c r="W240" s="247"/>
      <c r="X240" s="248">
        <v>0.36</v>
      </c>
      <c r="Y240" s="218">
        <v>13.93</v>
      </c>
      <c r="Z240" s="218">
        <f t="shared" si="31"/>
        <v>5.0148000000000001</v>
      </c>
      <c r="AA240" s="196"/>
    </row>
    <row r="241" spans="1:27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 t="s">
        <v>682</v>
      </c>
      <c r="S241" s="196"/>
      <c r="T241" s="247"/>
      <c r="U241" s="247"/>
      <c r="V241" s="247" t="s">
        <v>447</v>
      </c>
      <c r="W241" s="247"/>
      <c r="X241" s="248">
        <v>1.5</v>
      </c>
      <c r="Y241" s="258">
        <v>27.88</v>
      </c>
      <c r="Z241" s="218">
        <f t="shared" si="31"/>
        <v>41.82</v>
      </c>
      <c r="AA241" s="196"/>
    </row>
    <row r="242" spans="1:27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247"/>
      <c r="U242" s="247"/>
      <c r="V242" s="247"/>
      <c r="W242" s="247"/>
      <c r="X242" s="248"/>
      <c r="Y242" s="218"/>
      <c r="Z242" s="254">
        <f>SUM(Z236:Z241)</f>
        <v>340.18883999999997</v>
      </c>
      <c r="AA242" s="196"/>
    </row>
    <row r="243" spans="1:27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245" t="s">
        <v>318</v>
      </c>
      <c r="S243" s="196"/>
      <c r="T243" s="247"/>
      <c r="U243" s="247"/>
      <c r="V243" s="247"/>
      <c r="W243" s="247"/>
      <c r="X243" s="248"/>
      <c r="Y243" s="218"/>
      <c r="Z243" s="196"/>
      <c r="AA243" s="196"/>
    </row>
    <row r="244" spans="1:27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 t="s">
        <v>319</v>
      </c>
      <c r="S244" s="196"/>
      <c r="T244" s="247"/>
      <c r="U244" s="247"/>
      <c r="V244" s="247" t="s">
        <v>320</v>
      </c>
      <c r="W244" s="247"/>
      <c r="X244" s="248">
        <v>3</v>
      </c>
      <c r="Y244" s="218">
        <f>Z234</f>
        <v>83.855999999999995</v>
      </c>
      <c r="Z244" s="218">
        <f>X244%*Y244</f>
        <v>2.5156799999999997</v>
      </c>
      <c r="AA244" s="196"/>
    </row>
    <row r="245" spans="1:27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 t="s">
        <v>675</v>
      </c>
      <c r="S245" s="196"/>
      <c r="T245" s="247"/>
      <c r="U245" s="247"/>
      <c r="V245" s="247" t="s">
        <v>347</v>
      </c>
      <c r="W245" s="247">
        <v>1</v>
      </c>
      <c r="X245" s="248">
        <f>W245*8/$T$228</f>
        <v>0.4</v>
      </c>
      <c r="Y245" s="196">
        <v>25.63</v>
      </c>
      <c r="Z245" s="218">
        <f>X245*Y245</f>
        <v>10.252000000000001</v>
      </c>
      <c r="AA245" s="196"/>
    </row>
    <row r="246" spans="1:27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 t="s">
        <v>683</v>
      </c>
      <c r="S246" s="196"/>
      <c r="T246" s="247"/>
      <c r="U246" s="247"/>
      <c r="V246" s="247" t="s">
        <v>347</v>
      </c>
      <c r="W246" s="247">
        <v>0.5</v>
      </c>
      <c r="X246" s="248">
        <f>W246*8/$T$228</f>
        <v>0.2</v>
      </c>
      <c r="Y246" s="196">
        <v>7.07</v>
      </c>
      <c r="Z246" s="218">
        <f>X246*Y246</f>
        <v>1.4140000000000001</v>
      </c>
      <c r="AA246" s="196"/>
    </row>
    <row r="247" spans="1:2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238" t="s">
        <v>679</v>
      </c>
      <c r="R247" s="238" t="s">
        <v>679</v>
      </c>
      <c r="S247" s="238" t="s">
        <v>679</v>
      </c>
      <c r="T247" s="238" t="s">
        <v>679</v>
      </c>
      <c r="U247" s="238" t="s">
        <v>679</v>
      </c>
      <c r="V247" s="238" t="s">
        <v>679</v>
      </c>
      <c r="W247" s="238" t="s">
        <v>679</v>
      </c>
      <c r="X247" s="238" t="s">
        <v>679</v>
      </c>
      <c r="Y247" s="238" t="s">
        <v>679</v>
      </c>
      <c r="Z247" s="255">
        <f>SUM(Z244:Z246)</f>
        <v>14.18168</v>
      </c>
      <c r="AA247" s="196"/>
    </row>
    <row r="248" spans="1:27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244"/>
      <c r="AA248" s="196"/>
    </row>
    <row r="249" spans="1:27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244" t="s">
        <v>286</v>
      </c>
      <c r="R249" s="244"/>
      <c r="S249" s="244" t="s">
        <v>521</v>
      </c>
      <c r="T249" s="244"/>
      <c r="U249" s="244"/>
      <c r="V249" s="244"/>
      <c r="W249" s="244"/>
      <c r="X249" s="244"/>
      <c r="Y249" s="196"/>
      <c r="Z249" s="196"/>
      <c r="AA249" s="196"/>
    </row>
    <row r="250" spans="1:27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244" t="s">
        <v>287</v>
      </c>
      <c r="R250" s="244" t="s">
        <v>288</v>
      </c>
      <c r="S250" s="244" t="s">
        <v>289</v>
      </c>
      <c r="T250" s="256">
        <v>20</v>
      </c>
      <c r="U250" s="256" t="s">
        <v>290</v>
      </c>
      <c r="V250" s="256">
        <f>T250</f>
        <v>20</v>
      </c>
      <c r="W250" s="256" t="s">
        <v>291</v>
      </c>
      <c r="X250" s="244"/>
      <c r="Y250" s="244" t="s">
        <v>142</v>
      </c>
      <c r="Z250" s="254">
        <f>Z255+Z260+Z263</f>
        <v>64.026960000000003</v>
      </c>
      <c r="AA250" s="196"/>
    </row>
    <row r="251" spans="1:27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244" t="s">
        <v>292</v>
      </c>
      <c r="R251" s="244" t="s">
        <v>293</v>
      </c>
      <c r="S251" s="244"/>
      <c r="T251" s="247"/>
      <c r="U251" s="247"/>
      <c r="V251" s="256" t="s">
        <v>127</v>
      </c>
      <c r="W251" s="256" t="s">
        <v>294</v>
      </c>
      <c r="X251" s="244" t="s">
        <v>295</v>
      </c>
      <c r="Y251" s="244" t="s">
        <v>296</v>
      </c>
      <c r="Z251" s="244" t="s">
        <v>297</v>
      </c>
      <c r="AA251" s="196"/>
    </row>
    <row r="252" spans="1:27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245" t="s">
        <v>298</v>
      </c>
      <c r="S252" s="196"/>
      <c r="T252" s="247"/>
      <c r="U252" s="247"/>
      <c r="V252" s="247"/>
      <c r="W252" s="247"/>
      <c r="X252" s="196"/>
      <c r="Y252" s="196"/>
      <c r="Z252" s="196"/>
      <c r="AA252" s="196"/>
    </row>
    <row r="253" spans="1:27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 t="s">
        <v>299</v>
      </c>
      <c r="S253" s="196"/>
      <c r="T253" s="247"/>
      <c r="U253" s="247"/>
      <c r="V253" s="247" t="s">
        <v>300</v>
      </c>
      <c r="W253" s="247">
        <v>2</v>
      </c>
      <c r="X253" s="248">
        <f>W253*8/$T$250</f>
        <v>0.8</v>
      </c>
      <c r="Y253" s="218">
        <v>28.94</v>
      </c>
      <c r="Z253" s="218">
        <f>X253*Y253</f>
        <v>23.152000000000001</v>
      </c>
      <c r="AA253" s="196"/>
    </row>
    <row r="254" spans="1:27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 t="s">
        <v>301</v>
      </c>
      <c r="S254" s="196"/>
      <c r="T254" s="247"/>
      <c r="U254" s="247"/>
      <c r="V254" s="247" t="s">
        <v>300</v>
      </c>
      <c r="W254" s="247">
        <v>2</v>
      </c>
      <c r="X254" s="248">
        <f>W254*8/$T$250</f>
        <v>0.8</v>
      </c>
      <c r="Y254" s="218">
        <v>23.6</v>
      </c>
      <c r="Z254" s="218">
        <f>X254*Y254</f>
        <v>18.880000000000003</v>
      </c>
      <c r="AA254" s="196"/>
    </row>
    <row r="255" spans="1:27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247"/>
      <c r="U255" s="247"/>
      <c r="V255" s="247"/>
      <c r="W255" s="247"/>
      <c r="X255" s="248"/>
      <c r="Y255" s="218"/>
      <c r="Z255" s="254">
        <f>SUM(Z253:Z254)</f>
        <v>42.032000000000004</v>
      </c>
      <c r="AA255" s="196"/>
    </row>
    <row r="256" spans="1:27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245" t="s">
        <v>662</v>
      </c>
      <c r="S256" s="196"/>
      <c r="T256" s="247"/>
      <c r="U256" s="247"/>
      <c r="V256" s="247"/>
      <c r="W256" s="247"/>
      <c r="X256" s="248"/>
      <c r="Y256" s="218"/>
      <c r="Z256" s="196"/>
      <c r="AA256" s="196"/>
    </row>
    <row r="257" spans="1:2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 t="s">
        <v>690</v>
      </c>
      <c r="S257" s="196"/>
      <c r="T257" s="247"/>
      <c r="U257" s="247"/>
      <c r="V257" s="247" t="s">
        <v>305</v>
      </c>
      <c r="W257" s="247"/>
      <c r="X257" s="248">
        <v>0.16</v>
      </c>
      <c r="Y257" s="218">
        <v>2.64</v>
      </c>
      <c r="Z257" s="218">
        <f>X257*Y257</f>
        <v>0.42240000000000005</v>
      </c>
      <c r="AA257" s="196"/>
    </row>
    <row r="258" spans="1:27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 t="s">
        <v>310</v>
      </c>
      <c r="S258" s="196"/>
      <c r="T258" s="247"/>
      <c r="U258" s="247"/>
      <c r="V258" s="247" t="s">
        <v>305</v>
      </c>
      <c r="W258" s="247"/>
      <c r="X258" s="248">
        <v>0.16</v>
      </c>
      <c r="Y258" s="218">
        <v>5.51</v>
      </c>
      <c r="Z258" s="218">
        <f t="shared" ref="Z258:Z259" si="32">X258*Y258</f>
        <v>0.88159999999999994</v>
      </c>
      <c r="AA258" s="196"/>
    </row>
    <row r="259" spans="1:27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 t="s">
        <v>677</v>
      </c>
      <c r="S259" s="196"/>
      <c r="T259" s="247"/>
      <c r="U259" s="247"/>
      <c r="V259" s="247" t="s">
        <v>314</v>
      </c>
      <c r="W259" s="247"/>
      <c r="X259" s="248">
        <v>3.35</v>
      </c>
      <c r="Y259" s="218">
        <v>5.8</v>
      </c>
      <c r="Z259" s="218">
        <f t="shared" si="32"/>
        <v>19.43</v>
      </c>
      <c r="AA259" s="196"/>
    </row>
    <row r="260" spans="1:27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247"/>
      <c r="U260" s="247"/>
      <c r="V260" s="247"/>
      <c r="W260" s="247"/>
      <c r="X260" s="248"/>
      <c r="Y260" s="196"/>
      <c r="Z260" s="254">
        <f>SUM(Z257:Z259)</f>
        <v>20.733999999999998</v>
      </c>
      <c r="AA260" s="196"/>
    </row>
    <row r="261" spans="1:27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245" t="s">
        <v>318</v>
      </c>
      <c r="S261" s="196"/>
      <c r="T261" s="196"/>
      <c r="U261" s="196"/>
      <c r="V261" s="196"/>
      <c r="W261" s="196"/>
      <c r="X261" s="248"/>
      <c r="Y261" s="196"/>
      <c r="Z261" s="196"/>
      <c r="AA261" s="196"/>
    </row>
    <row r="262" spans="1:27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 t="s">
        <v>319</v>
      </c>
      <c r="S262" s="196"/>
      <c r="T262" s="196"/>
      <c r="U262" s="196"/>
      <c r="V262" s="196" t="s">
        <v>320</v>
      </c>
      <c r="W262" s="196"/>
      <c r="X262" s="248">
        <v>3</v>
      </c>
      <c r="Y262" s="218">
        <f>Z255</f>
        <v>42.032000000000004</v>
      </c>
      <c r="Z262" s="218">
        <f>X262%*Y262</f>
        <v>1.2609600000000001</v>
      </c>
      <c r="AA262" s="196"/>
    </row>
    <row r="263" spans="1:27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238" t="s">
        <v>679</v>
      </c>
      <c r="R263" s="238" t="s">
        <v>679</v>
      </c>
      <c r="S263" s="238" t="s">
        <v>679</v>
      </c>
      <c r="T263" s="238" t="s">
        <v>679</v>
      </c>
      <c r="U263" s="238" t="s">
        <v>679</v>
      </c>
      <c r="V263" s="238" t="s">
        <v>679</v>
      </c>
      <c r="W263" s="238" t="s">
        <v>679</v>
      </c>
      <c r="X263" s="238" t="s">
        <v>679</v>
      </c>
      <c r="Y263" s="238" t="s">
        <v>679</v>
      </c>
      <c r="Z263" s="255">
        <f>SUM(Z262)</f>
        <v>1.2609600000000001</v>
      </c>
      <c r="AA263" s="196"/>
    </row>
    <row r="264" spans="1:27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244"/>
      <c r="AA264" s="196"/>
    </row>
    <row r="265" spans="1:27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244" t="s">
        <v>286</v>
      </c>
      <c r="R265" s="244"/>
      <c r="S265" s="244" t="s">
        <v>691</v>
      </c>
      <c r="T265" s="244"/>
      <c r="U265" s="244"/>
      <c r="V265" s="244"/>
      <c r="W265" s="244"/>
      <c r="X265" s="244"/>
      <c r="Y265" s="244"/>
      <c r="Z265" s="196"/>
      <c r="AA265" s="196"/>
    </row>
    <row r="266" spans="1:27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244" t="s">
        <v>287</v>
      </c>
      <c r="R266" s="244" t="s">
        <v>684</v>
      </c>
      <c r="S266" s="244" t="s">
        <v>289</v>
      </c>
      <c r="T266" s="256">
        <v>250</v>
      </c>
      <c r="U266" s="256" t="s">
        <v>290</v>
      </c>
      <c r="V266" s="256">
        <f>T266</f>
        <v>250</v>
      </c>
      <c r="W266" s="256" t="s">
        <v>291</v>
      </c>
      <c r="X266" s="244"/>
      <c r="Y266" s="244" t="s">
        <v>305</v>
      </c>
      <c r="Z266" s="254">
        <f>Z272+Z276+Z280</f>
        <v>5.5639628445000007</v>
      </c>
      <c r="AA266" s="196"/>
    </row>
    <row r="267" spans="1:2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244" t="s">
        <v>292</v>
      </c>
      <c r="R267" s="244" t="s">
        <v>293</v>
      </c>
      <c r="S267" s="244"/>
      <c r="T267" s="247"/>
      <c r="U267" s="247"/>
      <c r="V267" s="256" t="s">
        <v>127</v>
      </c>
      <c r="W267" s="256" t="s">
        <v>294</v>
      </c>
      <c r="X267" s="244" t="s">
        <v>295</v>
      </c>
      <c r="Y267" s="244" t="s">
        <v>296</v>
      </c>
      <c r="Z267" s="244" t="s">
        <v>297</v>
      </c>
      <c r="AA267" s="196"/>
    </row>
    <row r="268" spans="1:27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245" t="s">
        <v>298</v>
      </c>
      <c r="S268" s="196"/>
      <c r="T268" s="247"/>
      <c r="U268" s="247"/>
      <c r="V268" s="247"/>
      <c r="W268" s="247"/>
      <c r="X268" s="196"/>
      <c r="Y268" s="196"/>
      <c r="Z268" s="196"/>
      <c r="AA268" s="196"/>
    </row>
    <row r="269" spans="1:27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 t="s">
        <v>299</v>
      </c>
      <c r="S269" s="196"/>
      <c r="T269" s="247"/>
      <c r="U269" s="247"/>
      <c r="V269" s="247" t="s">
        <v>300</v>
      </c>
      <c r="W269" s="247">
        <v>1</v>
      </c>
      <c r="X269" s="248">
        <f>W269*8/$T$266</f>
        <v>3.2000000000000001E-2</v>
      </c>
      <c r="Y269" s="218">
        <v>28.94</v>
      </c>
      <c r="Z269" s="218">
        <f>X269*Y269</f>
        <v>0.92608000000000001</v>
      </c>
      <c r="AA269" s="196"/>
    </row>
    <row r="270" spans="1:27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 t="s">
        <v>685</v>
      </c>
      <c r="S270" s="196"/>
      <c r="T270" s="247"/>
      <c r="U270" s="247"/>
      <c r="V270" s="247" t="s">
        <v>300</v>
      </c>
      <c r="W270" s="247">
        <v>1</v>
      </c>
      <c r="X270" s="248">
        <f>W270*8/$T$266</f>
        <v>3.2000000000000001E-2</v>
      </c>
      <c r="Y270" s="218">
        <v>23.6</v>
      </c>
      <c r="Z270" s="218">
        <f>X270*Y270</f>
        <v>0.75520000000000009</v>
      </c>
      <c r="AA270" s="196"/>
    </row>
    <row r="271" spans="1:27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247"/>
      <c r="U271" s="247"/>
      <c r="V271" s="247"/>
      <c r="W271" s="247"/>
      <c r="X271" s="248"/>
      <c r="Y271" s="218"/>
      <c r="Z271" s="218"/>
      <c r="AA271" s="196"/>
    </row>
    <row r="272" spans="1:27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247"/>
      <c r="U272" s="247"/>
      <c r="V272" s="247"/>
      <c r="W272" s="247"/>
      <c r="X272" s="248"/>
      <c r="Y272" s="218"/>
      <c r="Z272" s="254">
        <f>SUM(Z269:Z270)</f>
        <v>1.6812800000000001</v>
      </c>
      <c r="AA272" s="196"/>
    </row>
    <row r="273" spans="1:27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245" t="s">
        <v>303</v>
      </c>
      <c r="S273" s="196"/>
      <c r="T273" s="247"/>
      <c r="U273" s="247"/>
      <c r="V273" s="247"/>
      <c r="W273" s="247"/>
      <c r="X273" s="248"/>
      <c r="Y273" s="218"/>
      <c r="Z273" s="218"/>
      <c r="AA273" s="196"/>
    </row>
    <row r="274" spans="1:27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 t="s">
        <v>304</v>
      </c>
      <c r="S274" s="196"/>
      <c r="T274" s="247"/>
      <c r="U274" s="247"/>
      <c r="V274" s="247" t="s">
        <v>305</v>
      </c>
      <c r="W274" s="247"/>
      <c r="X274" s="248">
        <v>0.03</v>
      </c>
      <c r="Y274" s="218">
        <v>2.64</v>
      </c>
      <c r="Z274" s="218">
        <f>X274*Y274</f>
        <v>7.9200000000000007E-2</v>
      </c>
      <c r="AA274" s="196"/>
    </row>
    <row r="275" spans="1:27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 t="s">
        <v>686</v>
      </c>
      <c r="S275" s="196"/>
      <c r="T275" s="247"/>
      <c r="U275" s="247"/>
      <c r="V275" s="247" t="s">
        <v>305</v>
      </c>
      <c r="W275" s="247"/>
      <c r="X275" s="248">
        <v>1.05</v>
      </c>
      <c r="Y275" s="218">
        <f>1012.71*3.379/1000</f>
        <v>3.4219470900000002</v>
      </c>
      <c r="Z275" s="218">
        <f>X275*Y275</f>
        <v>3.5930444445000003</v>
      </c>
      <c r="AA275" s="196"/>
    </row>
    <row r="276" spans="1:27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247"/>
      <c r="U276" s="247"/>
      <c r="V276" s="247"/>
      <c r="W276" s="247"/>
      <c r="X276" s="248"/>
      <c r="Y276" s="218"/>
      <c r="Z276" s="254">
        <f>SUM(Z274:Z275)</f>
        <v>3.6722444445000004</v>
      </c>
      <c r="AA276" s="196"/>
    </row>
    <row r="277" spans="1:2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245" t="s">
        <v>327</v>
      </c>
      <c r="S277" s="196"/>
      <c r="T277" s="247"/>
      <c r="U277" s="247"/>
      <c r="V277" s="247"/>
      <c r="W277" s="247"/>
      <c r="X277" s="248"/>
      <c r="Y277" s="218"/>
      <c r="Z277" s="218"/>
      <c r="AA277" s="196"/>
    </row>
    <row r="278" spans="1:27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 t="s">
        <v>319</v>
      </c>
      <c r="S278" s="196"/>
      <c r="T278" s="247"/>
      <c r="U278" s="247"/>
      <c r="V278" s="247" t="s">
        <v>320</v>
      </c>
      <c r="W278" s="247"/>
      <c r="X278" s="248">
        <v>3</v>
      </c>
      <c r="Y278" s="218">
        <f>Z272</f>
        <v>1.6812800000000001</v>
      </c>
      <c r="Z278" s="218">
        <f>X278%*Y278</f>
        <v>5.0438400000000001E-2</v>
      </c>
      <c r="AA278" s="196"/>
    </row>
    <row r="279" spans="1:27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 t="s">
        <v>687</v>
      </c>
      <c r="S279" s="196"/>
      <c r="T279" s="247"/>
      <c r="U279" s="247"/>
      <c r="V279" s="247" t="s">
        <v>300</v>
      </c>
      <c r="W279" s="247">
        <v>1</v>
      </c>
      <c r="X279" s="248">
        <f>W279*8/$T$266</f>
        <v>3.2000000000000001E-2</v>
      </c>
      <c r="Y279" s="258">
        <v>5</v>
      </c>
      <c r="Z279" s="218">
        <f>X279*Y279</f>
        <v>0.16</v>
      </c>
      <c r="AA279" s="196"/>
    </row>
    <row r="280" spans="1:27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238" t="s">
        <v>679</v>
      </c>
      <c r="R280" s="238" t="s">
        <v>679</v>
      </c>
      <c r="S280" s="238" t="s">
        <v>679</v>
      </c>
      <c r="T280" s="238" t="s">
        <v>679</v>
      </c>
      <c r="U280" s="238" t="s">
        <v>679</v>
      </c>
      <c r="V280" s="238" t="s">
        <v>679</v>
      </c>
      <c r="W280" s="238" t="s">
        <v>679</v>
      </c>
      <c r="X280" s="238" t="s">
        <v>679</v>
      </c>
      <c r="Y280" s="259" t="s">
        <v>679</v>
      </c>
      <c r="Z280" s="255">
        <f>SUM(Z278:Z279)</f>
        <v>0.2104384</v>
      </c>
      <c r="AA280" s="196"/>
    </row>
    <row r="281" spans="1:27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218"/>
      <c r="Z281" s="218"/>
      <c r="AA281" s="196"/>
    </row>
    <row r="282" spans="1:27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  <c r="AA282" s="196"/>
    </row>
    <row r="283" spans="1:27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244"/>
      <c r="R283" s="244"/>
      <c r="S283" s="244"/>
      <c r="T283" s="244"/>
      <c r="U283" s="244"/>
      <c r="V283" s="244"/>
      <c r="W283" s="244"/>
      <c r="X283" s="196"/>
      <c r="Y283" s="196"/>
      <c r="Z283" s="196"/>
      <c r="AA283" s="196"/>
    </row>
    <row r="284" spans="1:27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</row>
    <row r="285" spans="1:27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</row>
    <row r="286" spans="1:27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</row>
    <row r="287" spans="1:2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</row>
    <row r="288" spans="1:27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</row>
    <row r="289" spans="1:27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</row>
    <row r="290" spans="1:27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</row>
    <row r="291" spans="1:27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</row>
    <row r="292" spans="1:27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</row>
    <row r="293" spans="1:27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</row>
    <row r="294" spans="1:27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</row>
    <row r="295" spans="1:27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</row>
    <row r="296" spans="1:27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</row>
    <row r="297" spans="1:2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</row>
    <row r="298" spans="1:27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</row>
    <row r="299" spans="1:27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</row>
    <row r="300" spans="1:27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</row>
    <row r="301" spans="1:27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196"/>
    </row>
    <row r="302" spans="1:27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244"/>
      <c r="R302" s="244"/>
      <c r="S302" s="244"/>
      <c r="T302" s="196"/>
      <c r="U302" s="196"/>
      <c r="V302" s="244"/>
      <c r="W302" s="244"/>
      <c r="X302" s="244"/>
      <c r="Y302" s="244"/>
      <c r="Z302" s="244"/>
      <c r="AA302" s="196"/>
    </row>
    <row r="303" spans="1:27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245"/>
      <c r="S303" s="196"/>
      <c r="T303" s="196"/>
      <c r="U303" s="196"/>
      <c r="V303" s="196"/>
      <c r="W303" s="196"/>
      <c r="X303" s="196"/>
      <c r="Y303" s="196"/>
      <c r="Z303" s="196"/>
      <c r="AA303" s="196"/>
    </row>
    <row r="304" spans="1:27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  <c r="AA304" s="196"/>
    </row>
    <row r="305" spans="1:27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</row>
    <row r="306" spans="1:27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</row>
    <row r="307" spans="1:2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244"/>
      <c r="AA307" s="196"/>
    </row>
    <row r="308" spans="1:27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245"/>
      <c r="S308" s="196"/>
      <c r="T308" s="196"/>
      <c r="U308" s="196"/>
      <c r="V308" s="196"/>
      <c r="W308" s="196"/>
      <c r="X308" s="196"/>
      <c r="Y308" s="196"/>
      <c r="Z308" s="196"/>
      <c r="AA308" s="196"/>
    </row>
    <row r="309" spans="1:27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  <c r="AA309" s="196"/>
    </row>
    <row r="310" spans="1:27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  <c r="AA310" s="196"/>
    </row>
    <row r="311" spans="1:27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  <c r="AA311" s="196"/>
    </row>
    <row r="312" spans="1:27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  <c r="AA312" s="196"/>
    </row>
    <row r="313" spans="1:27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  <c r="AA313" s="196"/>
    </row>
    <row r="314" spans="1:27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244"/>
      <c r="AA314" s="196"/>
    </row>
    <row r="315" spans="1:27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245"/>
      <c r="S315" s="196"/>
      <c r="T315" s="196"/>
      <c r="U315" s="196"/>
      <c r="V315" s="196"/>
      <c r="W315" s="196"/>
      <c r="X315" s="196"/>
      <c r="Y315" s="196"/>
      <c r="Z315" s="196"/>
      <c r="AA315" s="196"/>
    </row>
    <row r="316" spans="1:27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  <c r="AA316" s="196"/>
    </row>
    <row r="317" spans="1:2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  <c r="AA317" s="196"/>
    </row>
    <row r="318" spans="1:27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  <c r="AA318" s="196"/>
    </row>
    <row r="319" spans="1:27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238"/>
      <c r="R319" s="238"/>
      <c r="S319" s="238"/>
      <c r="T319" s="238"/>
      <c r="U319" s="238"/>
      <c r="V319" s="238"/>
      <c r="W319" s="238"/>
      <c r="X319" s="238"/>
      <c r="Y319" s="238"/>
      <c r="Z319" s="246"/>
      <c r="AA319" s="196"/>
    </row>
    <row r="320" spans="1:27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  <c r="AA320" s="196"/>
    </row>
    <row r="321" spans="1:27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244"/>
      <c r="R321" s="244"/>
      <c r="S321" s="244"/>
      <c r="T321" s="244"/>
      <c r="U321" s="244"/>
      <c r="V321" s="244"/>
      <c r="W321" s="244"/>
      <c r="X321" s="244"/>
      <c r="Y321" s="196"/>
      <c r="Z321" s="196"/>
      <c r="AA321" s="196"/>
    </row>
    <row r="322" spans="1:27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196"/>
    </row>
    <row r="323" spans="1:27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244"/>
      <c r="R323" s="244"/>
      <c r="S323" s="244"/>
      <c r="T323" s="196"/>
      <c r="U323" s="196"/>
      <c r="V323" s="244"/>
      <c r="W323" s="244"/>
      <c r="X323" s="244"/>
      <c r="Y323" s="244"/>
      <c r="Z323" s="244"/>
      <c r="AA323" s="196"/>
    </row>
    <row r="324" spans="1:27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245"/>
      <c r="S324" s="196"/>
      <c r="T324" s="196"/>
      <c r="U324" s="196"/>
      <c r="V324" s="196"/>
      <c r="W324" s="196"/>
      <c r="X324" s="196"/>
      <c r="Y324" s="196"/>
      <c r="Z324" s="196"/>
      <c r="AA324" s="196"/>
    </row>
    <row r="325" spans="1:27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  <c r="AA325" s="196"/>
    </row>
    <row r="326" spans="1:27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  <c r="AA326" s="196"/>
    </row>
    <row r="327" spans="1: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244"/>
      <c r="AA327" s="196"/>
    </row>
    <row r="328" spans="1:27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245"/>
      <c r="S328" s="196"/>
      <c r="T328" s="196"/>
      <c r="U328" s="196"/>
      <c r="V328" s="196"/>
      <c r="W328" s="196"/>
      <c r="X328" s="196"/>
      <c r="Y328" s="196"/>
      <c r="Z328" s="196"/>
      <c r="AA328" s="196"/>
    </row>
    <row r="329" spans="1:27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  <c r="AA329" s="196"/>
    </row>
    <row r="330" spans="1:27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  <c r="AA330" s="196"/>
    </row>
    <row r="331" spans="1:27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  <c r="AA331" s="196"/>
    </row>
    <row r="332" spans="1:27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244"/>
      <c r="AA332" s="196"/>
    </row>
    <row r="333" spans="1:27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245"/>
      <c r="S333" s="196"/>
      <c r="T333" s="196"/>
      <c r="U333" s="196"/>
      <c r="V333" s="196"/>
      <c r="W333" s="196"/>
      <c r="X333" s="196"/>
      <c r="Y333" s="196"/>
      <c r="Z333" s="196"/>
      <c r="AA333" s="196"/>
    </row>
    <row r="334" spans="1:27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  <c r="AA334" s="196"/>
    </row>
    <row r="335" spans="1:27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238"/>
      <c r="R335" s="238"/>
      <c r="S335" s="238"/>
      <c r="T335" s="238"/>
      <c r="U335" s="238"/>
      <c r="V335" s="238"/>
      <c r="W335" s="238"/>
      <c r="X335" s="238"/>
      <c r="Y335" s="238"/>
      <c r="Z335" s="246"/>
      <c r="AA335" s="196"/>
    </row>
    <row r="336" spans="1:27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  <c r="AA336" s="196"/>
    </row>
    <row r="337" spans="1:2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244"/>
      <c r="R337" s="244"/>
      <c r="S337" s="244"/>
      <c r="T337" s="244"/>
      <c r="U337" s="244"/>
      <c r="V337" s="244"/>
      <c r="W337" s="244"/>
      <c r="X337" s="244"/>
      <c r="Y337" s="196"/>
      <c r="Z337" s="196"/>
      <c r="AA337" s="196"/>
    </row>
    <row r="338" spans="1:27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196"/>
    </row>
    <row r="339" spans="1:27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244"/>
      <c r="R339" s="244"/>
      <c r="S339" s="244"/>
      <c r="T339" s="196"/>
      <c r="U339" s="196"/>
      <c r="V339" s="244"/>
      <c r="W339" s="244"/>
      <c r="X339" s="244"/>
      <c r="Y339" s="244"/>
      <c r="Z339" s="244"/>
      <c r="AA339" s="196"/>
    </row>
    <row r="340" spans="1:27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245"/>
      <c r="S340" s="196"/>
      <c r="T340" s="196"/>
      <c r="U340" s="196"/>
      <c r="V340" s="196"/>
      <c r="W340" s="196"/>
      <c r="X340" s="196"/>
      <c r="Y340" s="196"/>
      <c r="Z340" s="196"/>
      <c r="AA340" s="196"/>
    </row>
    <row r="341" spans="1:27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  <c r="AA341" s="196"/>
    </row>
    <row r="342" spans="1:27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  <c r="AA342" s="196"/>
    </row>
    <row r="343" spans="1:27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244"/>
      <c r="AA343" s="196"/>
    </row>
    <row r="344" spans="1:27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245"/>
      <c r="S344" s="196"/>
      <c r="T344" s="196"/>
      <c r="U344" s="196"/>
      <c r="V344" s="196"/>
      <c r="W344" s="196"/>
      <c r="X344" s="196"/>
      <c r="Y344" s="196"/>
      <c r="Z344" s="196"/>
      <c r="AA344" s="196"/>
    </row>
    <row r="345" spans="1:27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</row>
    <row r="346" spans="1:27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  <c r="AA346" s="196"/>
    </row>
    <row r="347" spans="1:2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244"/>
      <c r="AA347" s="196"/>
    </row>
    <row r="348" spans="1:27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245"/>
      <c r="S348" s="196"/>
      <c r="T348" s="196"/>
      <c r="U348" s="196"/>
      <c r="V348" s="196"/>
      <c r="W348" s="196"/>
      <c r="X348" s="196"/>
      <c r="Y348" s="196"/>
      <c r="Z348" s="196"/>
      <c r="AA348" s="196"/>
    </row>
    <row r="349" spans="1:27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  <c r="AA349" s="196"/>
    </row>
    <row r="350" spans="1:27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242"/>
      <c r="Z350" s="196"/>
      <c r="AA350" s="196"/>
    </row>
    <row r="351" spans="1:27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238"/>
      <c r="R351" s="238"/>
      <c r="S351" s="238"/>
      <c r="T351" s="238"/>
      <c r="U351" s="238"/>
      <c r="V351" s="238"/>
      <c r="W351" s="238"/>
      <c r="X351" s="238"/>
      <c r="Y351" s="238"/>
      <c r="Z351" s="246"/>
      <c r="AA351" s="196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DAAD-7020-488B-9C82-5B10D157B2A9}">
  <dimension ref="A2:BP165"/>
  <sheetViews>
    <sheetView workbookViewId="0">
      <selection activeCell="F10" sqref="F10"/>
    </sheetView>
  </sheetViews>
  <sheetFormatPr defaultRowHeight="15"/>
  <cols>
    <col min="6" max="6" width="12.5703125" bestFit="1" customWidth="1"/>
    <col min="7" max="7" width="27.85546875" customWidth="1"/>
    <col min="8" max="8" width="23.7109375" customWidth="1"/>
    <col min="9" max="9" width="17.7109375" customWidth="1"/>
    <col min="10" max="10" width="17.140625" customWidth="1"/>
    <col min="11" max="11" width="15.42578125" customWidth="1"/>
    <col min="12" max="12" width="11.42578125" bestFit="1" customWidth="1"/>
    <col min="13" max="13" width="10.42578125" bestFit="1" customWidth="1"/>
    <col min="14" max="14" width="11.42578125" bestFit="1" customWidth="1"/>
    <col min="16" max="16" width="10.42578125" bestFit="1" customWidth="1"/>
    <col min="17" max="17" width="10.42578125" style="17" bestFit="1" customWidth="1"/>
    <col min="18" max="18" width="11.42578125" bestFit="1" customWidth="1"/>
    <col min="19" max="19" width="10.42578125" bestFit="1" customWidth="1"/>
    <col min="20" max="20" width="11.42578125" bestFit="1" customWidth="1"/>
    <col min="24" max="25" width="10.42578125" bestFit="1" customWidth="1"/>
    <col min="26" max="26" width="11.42578125" bestFit="1" customWidth="1"/>
    <col min="29" max="29" width="10.5703125" style="17" customWidth="1"/>
    <col min="31" max="31" width="11.42578125" bestFit="1" customWidth="1"/>
    <col min="37" max="37" width="10.42578125" bestFit="1" customWidth="1"/>
    <col min="39" max="39" width="10.42578125" bestFit="1" customWidth="1"/>
    <col min="43" max="43" width="9.28515625" bestFit="1" customWidth="1"/>
    <col min="44" max="45" width="10.42578125" bestFit="1" customWidth="1"/>
    <col min="46" max="46" width="11.42578125" bestFit="1" customWidth="1"/>
    <col min="47" max="47" width="10.42578125" bestFit="1" customWidth="1"/>
    <col min="48" max="48" width="12.5703125" bestFit="1" customWidth="1"/>
    <col min="53" max="53" width="11.42578125" bestFit="1" customWidth="1"/>
    <col min="55" max="55" width="12.5703125" style="17" bestFit="1" customWidth="1"/>
    <col min="56" max="57" width="10.42578125" bestFit="1" customWidth="1"/>
    <col min="58" max="58" width="11.42578125" style="17" bestFit="1" customWidth="1"/>
    <col min="61" max="61" width="10.42578125" style="17" bestFit="1" customWidth="1"/>
  </cols>
  <sheetData>
    <row r="2" spans="1:68">
      <c r="H2" s="288" t="s">
        <v>1471</v>
      </c>
      <c r="I2" s="288" t="s">
        <v>1399</v>
      </c>
      <c r="J2" s="288" t="s">
        <v>20</v>
      </c>
      <c r="K2" s="288" t="s">
        <v>1400</v>
      </c>
      <c r="L2" s="288" t="s">
        <v>1401</v>
      </c>
      <c r="M2" s="288" t="s">
        <v>1402</v>
      </c>
      <c r="N2" s="288" t="s">
        <v>1403</v>
      </c>
      <c r="O2" s="288" t="s">
        <v>1404</v>
      </c>
      <c r="P2" s="288" t="s">
        <v>1405</v>
      </c>
      <c r="Q2" s="336" t="s">
        <v>1406</v>
      </c>
      <c r="R2" s="288" t="s">
        <v>1407</v>
      </c>
      <c r="S2" s="288" t="s">
        <v>1408</v>
      </c>
      <c r="T2" s="288" t="s">
        <v>1409</v>
      </c>
      <c r="U2" s="288" t="s">
        <v>1410</v>
      </c>
      <c r="V2" s="288" t="s">
        <v>1411</v>
      </c>
      <c r="W2" s="288" t="s">
        <v>1412</v>
      </c>
      <c r="X2" s="288" t="s">
        <v>1413</v>
      </c>
      <c r="Y2" s="288" t="s">
        <v>1414</v>
      </c>
      <c r="Z2" s="288" t="s">
        <v>1415</v>
      </c>
      <c r="AA2" s="288" t="s">
        <v>1416</v>
      </c>
      <c r="AB2" s="288" t="s">
        <v>1417</v>
      </c>
      <c r="AC2" s="336" t="s">
        <v>1418</v>
      </c>
      <c r="AD2" s="288" t="s">
        <v>1419</v>
      </c>
      <c r="AE2" s="288" t="s">
        <v>1420</v>
      </c>
      <c r="AF2" s="288" t="s">
        <v>1421</v>
      </c>
      <c r="AG2" s="288" t="s">
        <v>1422</v>
      </c>
      <c r="AH2" s="288" t="s">
        <v>1423</v>
      </c>
      <c r="AI2" s="288" t="s">
        <v>1424</v>
      </c>
      <c r="AJ2" s="288" t="s">
        <v>1425</v>
      </c>
      <c r="AK2" s="326" t="s">
        <v>1426</v>
      </c>
      <c r="AL2" s="327" t="s">
        <v>1427</v>
      </c>
      <c r="AM2" s="288" t="s">
        <v>1428</v>
      </c>
      <c r="AN2" s="288" t="s">
        <v>1429</v>
      </c>
      <c r="AO2" s="288" t="s">
        <v>1430</v>
      </c>
      <c r="AP2" s="288" t="s">
        <v>1431</v>
      </c>
      <c r="AQ2" s="288" t="s">
        <v>1432</v>
      </c>
      <c r="AR2" s="288" t="s">
        <v>1433</v>
      </c>
      <c r="AS2" s="325" t="s">
        <v>1434</v>
      </c>
      <c r="AT2" s="325" t="s">
        <v>1435</v>
      </c>
      <c r="AU2" s="288" t="s">
        <v>1436</v>
      </c>
      <c r="AV2" s="288" t="s">
        <v>1437</v>
      </c>
      <c r="AW2" s="288" t="s">
        <v>1438</v>
      </c>
      <c r="AX2" s="288" t="s">
        <v>1439</v>
      </c>
      <c r="AY2" s="288" t="s">
        <v>1440</v>
      </c>
      <c r="AZ2" s="288" t="s">
        <v>1441</v>
      </c>
      <c r="BA2" s="288" t="s">
        <v>1442</v>
      </c>
      <c r="BB2" s="288" t="s">
        <v>1443</v>
      </c>
      <c r="BC2" s="325" t="s">
        <v>1444</v>
      </c>
      <c r="BD2" s="288" t="s">
        <v>1445</v>
      </c>
      <c r="BE2" s="288" t="s">
        <v>1446</v>
      </c>
      <c r="BF2" s="336" t="s">
        <v>1447</v>
      </c>
      <c r="BG2" s="288" t="s">
        <v>1448</v>
      </c>
      <c r="BH2" s="288" t="s">
        <v>1449</v>
      </c>
      <c r="BI2" s="336" t="s">
        <v>1450</v>
      </c>
    </row>
    <row r="3" spans="1:68">
      <c r="D3" s="4"/>
      <c r="E3" s="4"/>
      <c r="F3" s="4"/>
      <c r="G3" s="4"/>
      <c r="H3" s="4"/>
      <c r="I3" s="4"/>
      <c r="AS3" s="12"/>
    </row>
    <row r="4" spans="1:68">
      <c r="A4" s="1"/>
      <c r="I4" s="10"/>
    </row>
    <row r="5" spans="1:68">
      <c r="A5" s="1" t="s">
        <v>761</v>
      </c>
      <c r="F5" s="10"/>
      <c r="G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8">
      <c r="A6" t="s">
        <v>763</v>
      </c>
      <c r="F6" s="12">
        <f ca="1">ROUND(metrado!G6*costos!H6,2)</f>
        <v>116273.88</v>
      </c>
      <c r="G6" s="9">
        <f ca="1">SUM(I6:BJ6)</f>
        <v>116273.88359999999</v>
      </c>
      <c r="H6" s="12">
        <f>ROUND('APUS ARQUITECTURA'!J5,2)</f>
        <v>140.28</v>
      </c>
      <c r="I6" s="9">
        <f ca="1">$H6*metrado!H6</f>
        <v>813.62400000000002</v>
      </c>
      <c r="J6" s="9">
        <f ca="1">$H6*metrado!I6</f>
        <v>1458.912</v>
      </c>
      <c r="K6" s="9">
        <f ca="1">$H6*metrado!J6</f>
        <v>1956.9059999999999</v>
      </c>
      <c r="L6" s="9">
        <f ca="1">$H6*metrado!K6</f>
        <v>194.98919999999998</v>
      </c>
      <c r="M6" s="9">
        <f ca="1">$H6*metrado!L6</f>
        <v>3937.6596</v>
      </c>
      <c r="N6" s="9">
        <f ca="1">$H6*metrado!M6</f>
        <v>2421.2328000000002</v>
      </c>
      <c r="O6" s="9">
        <f ca="1">$H6*metrado!N6</f>
        <v>0</v>
      </c>
      <c r="P6" s="9">
        <f ca="1">$H6*metrado!O6</f>
        <v>6573.5208000000002</v>
      </c>
      <c r="Q6" s="9">
        <f>$H6*metrado!P6</f>
        <v>0</v>
      </c>
      <c r="R6" s="9">
        <f ca="1">$H6*metrado!Q6</f>
        <v>0</v>
      </c>
      <c r="S6" s="9">
        <f ca="1">$H6*metrado!R6</f>
        <v>425.04839999999996</v>
      </c>
      <c r="T6" s="9">
        <f ca="1">$H6*metrado!S6</f>
        <v>8998.9620000000014</v>
      </c>
      <c r="U6" s="9">
        <f ca="1">$H6*metrado!T6</f>
        <v>2014.4207999999999</v>
      </c>
      <c r="V6" s="9">
        <f ca="1">$H6*metrado!U6</f>
        <v>2014.4207999999999</v>
      </c>
      <c r="W6" s="9">
        <f ca="1">$H6*metrado!V6</f>
        <v>2805.6</v>
      </c>
      <c r="X6" s="9">
        <f ca="1">$H6*metrado!W6</f>
        <v>1990.5732</v>
      </c>
      <c r="Y6" s="9">
        <f ca="1">$H6*metrado!X6</f>
        <v>4584.3504000000003</v>
      </c>
      <c r="Z6" s="9">
        <f ca="1">$H6*metrado!Y6</f>
        <v>1874.1407999999999</v>
      </c>
      <c r="AA6" s="9">
        <f ca="1">$H6*metrado!Z6</f>
        <v>4000.7856000000002</v>
      </c>
      <c r="AB6" s="9">
        <f ca="1">$H6*metrado!AA6</f>
        <v>1015.6272</v>
      </c>
      <c r="AC6" s="9">
        <f>$H6*metrado!AB6</f>
        <v>3544.8755999999998</v>
      </c>
      <c r="AD6" s="9">
        <f ca="1">$H6*metrado!AC6</f>
        <v>3544.8755999999998</v>
      </c>
      <c r="AE6" s="9">
        <f ca="1">$H6*metrado!AD6</f>
        <v>4184.5523999999996</v>
      </c>
      <c r="AF6" s="9">
        <f ca="1">$H6*metrado!AE6</f>
        <v>0</v>
      </c>
      <c r="AG6" s="9">
        <f ca="1">$H6*metrado!AF6</f>
        <v>0</v>
      </c>
      <c r="AH6" s="9">
        <f ca="1">$H6*metrado!AG6</f>
        <v>0</v>
      </c>
      <c r="AI6" s="9">
        <f ca="1">$H6*metrado!AH6</f>
        <v>0</v>
      </c>
      <c r="AJ6" s="9">
        <f ca="1">$H6*metrado!AI6</f>
        <v>0</v>
      </c>
      <c r="AK6" s="9">
        <f ca="1">$H6*metrado!AJ6</f>
        <v>4348.68</v>
      </c>
      <c r="AL6" s="9">
        <f ca="1">$H6*metrado!AK6</f>
        <v>0</v>
      </c>
      <c r="AM6" s="9">
        <f ca="1">$H6*metrado!AL6</f>
        <v>3094.5767999999998</v>
      </c>
      <c r="AN6" s="9">
        <f ca="1">$H6*metrado!AM6</f>
        <v>0</v>
      </c>
      <c r="AO6" s="9">
        <f ca="1">$H6*metrado!AN6</f>
        <v>1707.2076</v>
      </c>
      <c r="AP6" s="9">
        <f ca="1">$H6*metrado!AO6</f>
        <v>3023.0340000000001</v>
      </c>
      <c r="AQ6" s="9">
        <f ca="1">$H6*metrado!AP6</f>
        <v>2088.7692000000002</v>
      </c>
      <c r="AR6" s="9">
        <f ca="1">$H6*metrado!AQ6</f>
        <v>1997.5871999999999</v>
      </c>
      <c r="AS6" s="9">
        <f ca="1">$H6*metrado!AR6</f>
        <v>3535.056</v>
      </c>
      <c r="AT6" s="9">
        <f ca="1">$H6*metrado!AS6</f>
        <v>13548.242399999999</v>
      </c>
      <c r="AU6" s="9">
        <f ca="1">$H6*metrado!AT6</f>
        <v>3535.056</v>
      </c>
      <c r="AV6" s="9">
        <f ca="1">$H6*metrado!AU6</f>
        <v>1984.962</v>
      </c>
      <c r="AW6" s="9">
        <f ca="1">$H6*metrado!AV6</f>
        <v>1984.962</v>
      </c>
      <c r="AX6" s="9">
        <f ca="1">$H6*metrado!AW6</f>
        <v>1984.962</v>
      </c>
      <c r="AY6" s="9">
        <f ca="1">$H6*metrado!AX6</f>
        <v>1984.962</v>
      </c>
      <c r="AZ6" s="9">
        <f ca="1">$H6*metrado!AY6</f>
        <v>1984.962</v>
      </c>
      <c r="BA6" s="9">
        <f ca="1">$H6*metrado!AZ6</f>
        <v>1984.962</v>
      </c>
      <c r="BB6" s="9">
        <f ca="1">$H6*metrado!BA6</f>
        <v>1984.962</v>
      </c>
      <c r="BC6" s="9">
        <f>$H6*metrado!BB6</f>
        <v>611.62080000000003</v>
      </c>
      <c r="BD6" s="9">
        <f ca="1">$H6*metrado!BC6</f>
        <v>3042.6732000000002</v>
      </c>
      <c r="BE6" s="9">
        <f ca="1">$H6*metrado!BD6</f>
        <v>2088.7692000000002</v>
      </c>
      <c r="BF6" s="9">
        <f>$H6*metrado!BE6</f>
        <v>1402.8</v>
      </c>
      <c r="BG6" s="9">
        <f ca="1">$H6*metrado!BF6</f>
        <v>0</v>
      </c>
      <c r="BH6" s="9">
        <f ca="1">$H6*metrado!BG6</f>
        <v>0</v>
      </c>
      <c r="BI6" s="9">
        <f>$H6*metrado!BH6</f>
        <v>0</v>
      </c>
      <c r="BJ6" s="9"/>
      <c r="BK6" s="9"/>
      <c r="BL6" s="9"/>
      <c r="BM6" s="9"/>
      <c r="BN6" s="9"/>
      <c r="BO6" s="9"/>
      <c r="BP6" s="9"/>
    </row>
    <row r="7" spans="1:68">
      <c r="A7" t="s">
        <v>765</v>
      </c>
      <c r="F7">
        <f ca="1">ROUND(metrado!G7*costos!H7,2)</f>
        <v>41554.239999999998</v>
      </c>
      <c r="G7" s="9">
        <f ca="1">SUM(I7:BJ7)</f>
        <v>41554.242399999981</v>
      </c>
      <c r="H7" s="12">
        <f>ROUND('APUS ARQUITECTURA'!J32,2)</f>
        <v>166.43</v>
      </c>
      <c r="I7" s="9">
        <f ca="1">$H7*metrado!H7</f>
        <v>765.57799999999997</v>
      </c>
      <c r="J7" s="9">
        <f ca="1">$H7*metrado!I7</f>
        <v>1298.154</v>
      </c>
      <c r="K7" s="9">
        <f ca="1">$H7*metrado!J7</f>
        <v>2662.88</v>
      </c>
      <c r="L7" s="9">
        <f ca="1">$H7*metrado!K7</f>
        <v>462.67539999999997</v>
      </c>
      <c r="M7" s="9">
        <f ca="1">$H7*metrado!L7</f>
        <v>0</v>
      </c>
      <c r="N7" s="9">
        <f ca="1">$H7*metrado!M7</f>
        <v>0</v>
      </c>
      <c r="O7" s="9">
        <f ca="1">$H7*metrado!N7</f>
        <v>0</v>
      </c>
      <c r="P7" s="9">
        <f ca="1">$H7*metrado!O7</f>
        <v>0</v>
      </c>
      <c r="Q7" s="9">
        <f>$H7*metrado!P7</f>
        <v>0</v>
      </c>
      <c r="R7" s="9">
        <f ca="1">$H7*metrado!Q7</f>
        <v>0</v>
      </c>
      <c r="S7" s="9">
        <f ca="1">$H7*metrado!R7</f>
        <v>0</v>
      </c>
      <c r="T7" s="9">
        <f ca="1">$H7*metrado!S7</f>
        <v>0</v>
      </c>
      <c r="U7" s="9">
        <f ca="1">$H7*metrado!T7</f>
        <v>745.60640000000012</v>
      </c>
      <c r="V7" s="9">
        <f ca="1">$H7*metrado!U7</f>
        <v>745.60640000000012</v>
      </c>
      <c r="W7" s="9">
        <f ca="1">$H7*metrado!V7</f>
        <v>0</v>
      </c>
      <c r="X7" s="9">
        <f ca="1">$H7*metrado!W7</f>
        <v>0</v>
      </c>
      <c r="Y7" s="9">
        <f ca="1">$H7*metrado!X7</f>
        <v>2110.3324000000002</v>
      </c>
      <c r="Z7" s="9">
        <f ca="1">$H7*metrado!Y7</f>
        <v>0</v>
      </c>
      <c r="AA7" s="9">
        <f ca="1">$H7*metrado!Z7</f>
        <v>2213.5190000000002</v>
      </c>
      <c r="AB7" s="9">
        <f ca="1">$H7*metrado!AA7</f>
        <v>770.57090000000005</v>
      </c>
      <c r="AC7" s="9">
        <f>$H7*metrado!AB7</f>
        <v>4510.2530000000006</v>
      </c>
      <c r="AD7" s="9">
        <f ca="1">$H7*metrado!AC7</f>
        <v>4510.2530000000006</v>
      </c>
      <c r="AE7" s="9">
        <f ca="1">$H7*metrado!AD7</f>
        <v>2313.377</v>
      </c>
      <c r="AF7" s="9">
        <f ca="1">$H7*metrado!AE7</f>
        <v>0</v>
      </c>
      <c r="AG7" s="9">
        <f ca="1">$H7*metrado!AF7</f>
        <v>0</v>
      </c>
      <c r="AH7" s="9">
        <f ca="1">$H7*metrado!AG7</f>
        <v>0</v>
      </c>
      <c r="AI7" s="9">
        <f ca="1">$H7*metrado!AH7</f>
        <v>0</v>
      </c>
      <c r="AJ7" s="9">
        <f ca="1">$H7*metrado!AI7</f>
        <v>0</v>
      </c>
      <c r="AK7" s="9">
        <f ca="1">$H7*metrado!AJ7</f>
        <v>0</v>
      </c>
      <c r="AL7" s="9">
        <f ca="1">$H7*metrado!AK7</f>
        <v>0</v>
      </c>
      <c r="AM7" s="9">
        <f ca="1">$H7*metrado!AL7</f>
        <v>4438.6881000000003</v>
      </c>
      <c r="AN7" s="9">
        <f ca="1">$H7*metrado!AM7</f>
        <v>0</v>
      </c>
      <c r="AO7" s="9">
        <f ca="1">$H7*metrado!AN7</f>
        <v>0</v>
      </c>
      <c r="AP7" s="9">
        <f ca="1">$H7*metrado!AO7</f>
        <v>2326.6914000000002</v>
      </c>
      <c r="AQ7" s="9">
        <f ca="1">$H7*metrado!AP7</f>
        <v>998.58</v>
      </c>
      <c r="AR7" s="9">
        <f ca="1">$H7*metrado!AQ7</f>
        <v>0</v>
      </c>
      <c r="AS7" s="9">
        <f ca="1">$H7*metrado!AR7</f>
        <v>0</v>
      </c>
      <c r="AT7" s="9">
        <f ca="1">$H7*metrado!AS7</f>
        <v>0</v>
      </c>
      <c r="AU7" s="9">
        <f ca="1">$H7*metrado!AT7</f>
        <v>0</v>
      </c>
      <c r="AV7" s="9">
        <f ca="1">$H7*metrado!AU7</f>
        <v>1156.6885</v>
      </c>
      <c r="AW7" s="9">
        <f ca="1">$H7*metrado!AV7</f>
        <v>1156.6885</v>
      </c>
      <c r="AX7" s="9">
        <f ca="1">$H7*metrado!AW7</f>
        <v>1156.6885</v>
      </c>
      <c r="AY7" s="9">
        <f ca="1">$H7*metrado!AX7</f>
        <v>1156.6885</v>
      </c>
      <c r="AZ7" s="9">
        <f ca="1">$H7*metrado!AY7</f>
        <v>1156.6885</v>
      </c>
      <c r="BA7" s="9">
        <f ca="1">$H7*metrado!AZ7</f>
        <v>1156.6885</v>
      </c>
      <c r="BB7" s="9">
        <f ca="1">$H7*metrado!BA7</f>
        <v>1156.6885</v>
      </c>
      <c r="BC7" s="9">
        <f>$H7*metrado!BB7</f>
        <v>1586.0779</v>
      </c>
      <c r="BD7" s="9">
        <f ca="1">$H7*metrado!BC7</f>
        <v>0</v>
      </c>
      <c r="BE7" s="9">
        <f ca="1">$H7*metrado!BD7</f>
        <v>998.58</v>
      </c>
      <c r="BF7" s="9">
        <f>$H7*metrado!BE7</f>
        <v>0</v>
      </c>
      <c r="BG7" s="9">
        <f ca="1">$H7*metrado!BF7</f>
        <v>0</v>
      </c>
      <c r="BH7" s="9">
        <f ca="1">$H7*metrado!BG7</f>
        <v>0</v>
      </c>
      <c r="BI7" s="9">
        <f>$H7*metrado!BH7</f>
        <v>0</v>
      </c>
      <c r="BJ7" s="9"/>
      <c r="BK7" s="9"/>
      <c r="BL7" s="9"/>
      <c r="BM7" s="9"/>
      <c r="BN7" s="9"/>
      <c r="BO7" s="9"/>
      <c r="BP7" s="9"/>
    </row>
    <row r="8" spans="1:68">
      <c r="A8" t="s">
        <v>767</v>
      </c>
      <c r="F8">
        <f ca="1">ROUND(metrado!G8*costos!H8,2)</f>
        <v>38116.99</v>
      </c>
      <c r="G8" s="9">
        <f ca="1">SUM(I8:BJ8)</f>
        <v>38116.994400000011</v>
      </c>
      <c r="H8" s="12">
        <f>ROUND('APUS ARQUITECTURA'!J50,2)</f>
        <v>141.08000000000001</v>
      </c>
      <c r="I8" s="9">
        <f ca="1">$H8*metrado!H8</f>
        <v>225.72800000000004</v>
      </c>
      <c r="J8" s="9">
        <f ca="1">$H8*metrado!I8</f>
        <v>0</v>
      </c>
      <c r="K8" s="9">
        <f ca="1">$H8*metrado!J8</f>
        <v>0</v>
      </c>
      <c r="L8" s="9">
        <f ca="1">$H8*metrado!K8</f>
        <v>993.20320000000004</v>
      </c>
      <c r="M8" s="9">
        <f ca="1">$H8*metrado!L8</f>
        <v>201.74440000000001</v>
      </c>
      <c r="N8" s="9">
        <f ca="1">$H8*metrado!M8</f>
        <v>2418.1112000000003</v>
      </c>
      <c r="O8" s="9">
        <f ca="1">$H8*metrado!N8</f>
        <v>0</v>
      </c>
      <c r="P8" s="9">
        <f ca="1">$H8*metrado!O8</f>
        <v>0</v>
      </c>
      <c r="Q8" s="9">
        <f>$H8*metrado!P8</f>
        <v>4716.3044</v>
      </c>
      <c r="R8" s="9">
        <f ca="1">$H8*metrado!Q8</f>
        <v>4716.3044</v>
      </c>
      <c r="S8" s="9">
        <f ca="1">$H8*metrado!R8</f>
        <v>788.63720000000001</v>
      </c>
      <c r="T8" s="9">
        <f ca="1">$H8*metrado!S8</f>
        <v>3646.9180000000006</v>
      </c>
      <c r="U8" s="9">
        <f ca="1">$H8*metrado!T8</f>
        <v>0</v>
      </c>
      <c r="V8" s="9">
        <f ca="1">$H8*metrado!U8</f>
        <v>0</v>
      </c>
      <c r="W8" s="9">
        <f ca="1">$H8*metrado!V8</f>
        <v>10545.730000000001</v>
      </c>
      <c r="X8" s="9">
        <f ca="1">$H8*metrado!W8</f>
        <v>1269.72</v>
      </c>
      <c r="Y8" s="9">
        <f ca="1">$H8*metrado!X8</f>
        <v>0</v>
      </c>
      <c r="Z8" s="9">
        <f ca="1">$H8*metrado!Y8</f>
        <v>0</v>
      </c>
      <c r="AA8" s="9">
        <f ca="1">$H8*metrado!Z8</f>
        <v>0</v>
      </c>
      <c r="AB8" s="9">
        <f ca="1">$H8*metrado!AA8</f>
        <v>0</v>
      </c>
      <c r="AC8" s="9">
        <f>$H8*metrado!AB8</f>
        <v>0</v>
      </c>
      <c r="AD8" s="9">
        <f ca="1">$H8*metrado!AC8</f>
        <v>0</v>
      </c>
      <c r="AE8" s="9">
        <f ca="1">$H8*metrado!AD8</f>
        <v>0</v>
      </c>
      <c r="AF8" s="9">
        <f ca="1">$H8*metrado!AE8</f>
        <v>0</v>
      </c>
      <c r="AG8" s="9">
        <f ca="1">$H8*metrado!AF8</f>
        <v>0</v>
      </c>
      <c r="AH8" s="9">
        <f ca="1">$H8*metrado!AG8</f>
        <v>0</v>
      </c>
      <c r="AI8" s="9">
        <f ca="1">$H8*metrado!AH8</f>
        <v>0</v>
      </c>
      <c r="AJ8" s="9">
        <f ca="1">$H8*metrado!AI8</f>
        <v>0</v>
      </c>
      <c r="AK8" s="9">
        <f ca="1">$H8*metrado!AJ8</f>
        <v>0</v>
      </c>
      <c r="AL8" s="9">
        <f ca="1">$H8*metrado!AK8</f>
        <v>0</v>
      </c>
      <c r="AM8" s="9">
        <f ca="1">$H8*metrado!AL8</f>
        <v>0</v>
      </c>
      <c r="AN8" s="9">
        <f ca="1">$H8*metrado!AM8</f>
        <v>0</v>
      </c>
      <c r="AO8" s="9">
        <f ca="1">$H8*metrado!AN8</f>
        <v>6165.1960000000008</v>
      </c>
      <c r="AP8" s="9">
        <f ca="1">$H8*metrado!AO8</f>
        <v>0</v>
      </c>
      <c r="AQ8" s="9">
        <f ca="1">$H8*metrado!AP8</f>
        <v>241.24680000000001</v>
      </c>
      <c r="AR8" s="9">
        <f ca="1">$H8*metrado!AQ8</f>
        <v>0</v>
      </c>
      <c r="AS8" s="9">
        <f ca="1">$H8*metrado!AR8</f>
        <v>0</v>
      </c>
      <c r="AT8" s="9">
        <f ca="1">$H8*metrado!AS8</f>
        <v>0</v>
      </c>
      <c r="AU8" s="9">
        <f ca="1">$H8*metrado!AT8</f>
        <v>0</v>
      </c>
      <c r="AV8" s="9">
        <f ca="1">$H8*metrado!AU8</f>
        <v>0</v>
      </c>
      <c r="AW8" s="9">
        <f ca="1">$H8*metrado!AV8</f>
        <v>0</v>
      </c>
      <c r="AX8" s="9">
        <f ca="1">$H8*metrado!AW8</f>
        <v>0</v>
      </c>
      <c r="AY8" s="9">
        <f ca="1">$H8*metrado!AX8</f>
        <v>0</v>
      </c>
      <c r="AZ8" s="9">
        <f ca="1">$H8*metrado!AY8</f>
        <v>0</v>
      </c>
      <c r="BA8" s="9">
        <f ca="1">$H8*metrado!AZ8</f>
        <v>0</v>
      </c>
      <c r="BB8" s="9">
        <f ca="1">$H8*metrado!BA8</f>
        <v>0</v>
      </c>
      <c r="BC8" s="9">
        <f>$H8*metrado!BB8</f>
        <v>1946.9040000000002</v>
      </c>
      <c r="BD8" s="9">
        <f ca="1">$H8*metrado!BC8</f>
        <v>0</v>
      </c>
      <c r="BE8" s="9">
        <f ca="1">$H8*metrado!BD8</f>
        <v>241.24680000000001</v>
      </c>
      <c r="BF8" s="9">
        <f>$H8*metrado!BE8</f>
        <v>0</v>
      </c>
      <c r="BG8" s="9">
        <f ca="1">$H8*metrado!BF8</f>
        <v>0</v>
      </c>
      <c r="BH8" s="9">
        <f ca="1">$H8*metrado!BG8</f>
        <v>0</v>
      </c>
      <c r="BI8" s="9">
        <f>$H8*metrado!BH8</f>
        <v>0</v>
      </c>
      <c r="BJ8" s="9"/>
      <c r="BK8" s="9"/>
      <c r="BL8" s="9"/>
      <c r="BM8" s="9"/>
      <c r="BN8" s="9"/>
      <c r="BO8" s="9"/>
      <c r="BP8" s="9"/>
    </row>
    <row r="9" spans="1:68">
      <c r="A9" t="s">
        <v>1472</v>
      </c>
      <c r="F9">
        <f ca="1">ROUND(metrado!G9*costos!H9,2)</f>
        <v>9258.18</v>
      </c>
      <c r="G9" s="9">
        <f ca="1">SUM(I9:BJ9)</f>
        <v>9258.1817999999985</v>
      </c>
      <c r="H9" s="12">
        <f>ROUND('APUS ARQUITECTURA'!J74,2)</f>
        <v>204.42</v>
      </c>
      <c r="I9" s="9">
        <f ca="1">$H9*metrado!H9</f>
        <v>0</v>
      </c>
      <c r="J9" s="9">
        <f ca="1">$H9*metrado!I9</f>
        <v>0</v>
      </c>
      <c r="K9" s="9">
        <f ca="1">$H9*metrado!J9</f>
        <v>0</v>
      </c>
      <c r="L9" s="9">
        <f ca="1">$H9*metrado!K9</f>
        <v>0</v>
      </c>
      <c r="M9" s="9">
        <f ca="1">$H9*metrado!L9</f>
        <v>0</v>
      </c>
      <c r="N9" s="9">
        <f ca="1">$H9*metrado!M9</f>
        <v>0</v>
      </c>
      <c r="O9" s="9">
        <f ca="1">$H9*metrado!N9</f>
        <v>0</v>
      </c>
      <c r="P9" s="9">
        <f ca="1">$H9*metrado!O9</f>
        <v>0</v>
      </c>
      <c r="Q9" s="9">
        <f>$H9*metrado!P9</f>
        <v>0</v>
      </c>
      <c r="R9" s="9">
        <f ca="1">$H9*metrado!Q9</f>
        <v>0</v>
      </c>
      <c r="S9" s="9">
        <f ca="1">$H9*metrado!R9</f>
        <v>0</v>
      </c>
      <c r="T9" s="9">
        <f ca="1">$H9*metrado!S9</f>
        <v>0</v>
      </c>
      <c r="U9" s="9">
        <f ca="1">$H9*metrado!T9</f>
        <v>0</v>
      </c>
      <c r="V9" s="9">
        <f ca="1">$H9*metrado!U9</f>
        <v>0</v>
      </c>
      <c r="W9" s="9">
        <f ca="1">$H9*metrado!V9</f>
        <v>0</v>
      </c>
      <c r="X9" s="9">
        <f ca="1">$H9*metrado!W9</f>
        <v>0</v>
      </c>
      <c r="Y9" s="9">
        <f ca="1">$H9*metrado!X9</f>
        <v>0</v>
      </c>
      <c r="Z9" s="9">
        <f ca="1">$H9*metrado!Y9</f>
        <v>0</v>
      </c>
      <c r="AA9" s="9">
        <f ca="1">$H9*metrado!Z9</f>
        <v>0</v>
      </c>
      <c r="AB9" s="9">
        <f ca="1">$H9*metrado!AA9</f>
        <v>0</v>
      </c>
      <c r="AC9" s="9">
        <f>$H9*metrado!AB9</f>
        <v>1122.2657999999999</v>
      </c>
      <c r="AD9" s="9">
        <f ca="1">$H9*metrado!AC9</f>
        <v>1122.2657999999999</v>
      </c>
      <c r="AE9" s="9">
        <f ca="1">$H9*metrado!AD9</f>
        <v>3935.0849999999996</v>
      </c>
      <c r="AF9" s="9">
        <f ca="1">$H9*metrado!AE9</f>
        <v>0</v>
      </c>
      <c r="AG9" s="9">
        <f ca="1">$H9*metrado!AF9</f>
        <v>0</v>
      </c>
      <c r="AH9" s="9">
        <f ca="1">$H9*metrado!AG9</f>
        <v>0</v>
      </c>
      <c r="AI9" s="9">
        <f ca="1">$H9*metrado!AH9</f>
        <v>0</v>
      </c>
      <c r="AJ9" s="9">
        <f ca="1">$H9*metrado!AI9</f>
        <v>0</v>
      </c>
      <c r="AK9" s="9">
        <f ca="1">$H9*metrado!AJ9</f>
        <v>3078.5652</v>
      </c>
      <c r="AL9" s="9">
        <f ca="1">$H9*metrado!AK9</f>
        <v>0</v>
      </c>
      <c r="AM9" s="9">
        <f ca="1">$H9*metrado!AL9</f>
        <v>0</v>
      </c>
      <c r="AN9" s="9">
        <f ca="1">$H9*metrado!AM9</f>
        <v>0</v>
      </c>
      <c r="AO9" s="9">
        <f ca="1">$H9*metrado!AN9</f>
        <v>0</v>
      </c>
      <c r="AP9" s="9">
        <f ca="1">$H9*metrado!AO9</f>
        <v>0</v>
      </c>
      <c r="AQ9" s="9">
        <f ca="1">$H9*metrado!AP9</f>
        <v>0</v>
      </c>
      <c r="AR9" s="9">
        <f ca="1">$H9*metrado!AQ9</f>
        <v>0</v>
      </c>
      <c r="AS9" s="9">
        <f ca="1">$H9*metrado!AR9</f>
        <v>0</v>
      </c>
      <c r="AT9" s="9">
        <f ca="1">$H9*metrado!AS9</f>
        <v>0</v>
      </c>
      <c r="AU9" s="9">
        <f ca="1">$H9*metrado!AT9</f>
        <v>0</v>
      </c>
      <c r="AV9" s="9">
        <f ca="1">$H9*metrado!AU9</f>
        <v>0</v>
      </c>
      <c r="AW9" s="9">
        <f ca="1">$H9*metrado!AV9</f>
        <v>0</v>
      </c>
      <c r="AX9" s="9">
        <f ca="1">$H9*metrado!AW9</f>
        <v>0</v>
      </c>
      <c r="AY9" s="9">
        <f ca="1">$H9*metrado!AX9</f>
        <v>0</v>
      </c>
      <c r="AZ9" s="9">
        <f ca="1">$H9*metrado!AY9</f>
        <v>0</v>
      </c>
      <c r="BA9" s="9">
        <f ca="1">$H9*metrado!AZ9</f>
        <v>0</v>
      </c>
      <c r="BB9" s="9">
        <f ca="1">$H9*metrado!BA9</f>
        <v>0</v>
      </c>
      <c r="BC9" s="9">
        <f>$H9*metrado!BB9</f>
        <v>0</v>
      </c>
      <c r="BD9" s="9">
        <f ca="1">$H9*metrado!BC9</f>
        <v>0</v>
      </c>
      <c r="BE9" s="9">
        <f ca="1">$H9*metrado!BD9</f>
        <v>0</v>
      </c>
      <c r="BF9" s="9">
        <f>$H9*metrado!BE9</f>
        <v>0</v>
      </c>
      <c r="BG9" s="9">
        <f ca="1">$H9*metrado!BF9</f>
        <v>0</v>
      </c>
      <c r="BH9" s="9">
        <f ca="1">$H9*metrado!BG9</f>
        <v>0</v>
      </c>
      <c r="BI9" s="9">
        <f>$H9*metrado!BH9</f>
        <v>0</v>
      </c>
      <c r="BJ9" s="9"/>
      <c r="BK9" s="9"/>
      <c r="BL9" s="9"/>
      <c r="BM9" s="9"/>
      <c r="BN9" s="9"/>
      <c r="BO9" s="9"/>
      <c r="BP9" s="9"/>
    </row>
    <row r="10" spans="1:68">
      <c r="A10" t="s">
        <v>771</v>
      </c>
      <c r="F10">
        <f ca="1">ROUND(metrado!G10*costos!H10,2)</f>
        <v>2773.6</v>
      </c>
      <c r="G10" s="9">
        <f ca="1">SUM(I10:BJ10)</f>
        <v>2773.6010000000001</v>
      </c>
      <c r="H10" s="12">
        <f>ROUND('APUS ARQUITECTURA'!J92,2)</f>
        <v>470.9</v>
      </c>
      <c r="I10" s="9">
        <f ca="1">$H10*metrado!H10</f>
        <v>0</v>
      </c>
      <c r="J10" s="9">
        <f ca="1">$H10*metrado!I10</f>
        <v>0</v>
      </c>
      <c r="K10" s="9">
        <f ca="1">$H10*metrado!J10</f>
        <v>0</v>
      </c>
      <c r="L10" s="9">
        <f ca="1">$H10*metrado!K10</f>
        <v>0</v>
      </c>
      <c r="M10" s="9">
        <f ca="1">$H10*metrado!L10</f>
        <v>0</v>
      </c>
      <c r="N10" s="9">
        <f ca="1">$H10*metrado!M10</f>
        <v>0</v>
      </c>
      <c r="O10" s="9">
        <f ca="1">$H10*metrado!N10</f>
        <v>0</v>
      </c>
      <c r="P10" s="9">
        <f ca="1">$H10*metrado!O10</f>
        <v>0</v>
      </c>
      <c r="Q10" s="9">
        <f>$H10*metrado!P10</f>
        <v>0</v>
      </c>
      <c r="R10" s="9">
        <f ca="1">$H10*metrado!Q10</f>
        <v>0</v>
      </c>
      <c r="S10" s="9">
        <f ca="1">$H10*metrado!R10</f>
        <v>0</v>
      </c>
      <c r="T10" s="9">
        <f ca="1">$H10*metrado!S10</f>
        <v>0</v>
      </c>
      <c r="U10" s="9">
        <f ca="1">$H10*metrado!T10</f>
        <v>0</v>
      </c>
      <c r="V10" s="9">
        <f ca="1">$H10*metrado!U10</f>
        <v>0</v>
      </c>
      <c r="W10" s="9">
        <f ca="1">$H10*metrado!V10</f>
        <v>0</v>
      </c>
      <c r="X10" s="9">
        <f ca="1">$H10*metrado!W10</f>
        <v>0</v>
      </c>
      <c r="Y10" s="9">
        <f ca="1">$H10*metrado!X10</f>
        <v>0</v>
      </c>
      <c r="Z10" s="9">
        <f ca="1">$H10*metrado!Y10</f>
        <v>0</v>
      </c>
      <c r="AA10" s="9">
        <f ca="1">$H10*metrado!Z10</f>
        <v>0</v>
      </c>
      <c r="AB10" s="9">
        <f ca="1">$H10*metrado!AA10</f>
        <v>0</v>
      </c>
      <c r="AC10" s="9">
        <f>$H10*metrado!AB10</f>
        <v>819.36599999999999</v>
      </c>
      <c r="AD10" s="9">
        <f ca="1">$H10*metrado!AC10</f>
        <v>819.36599999999999</v>
      </c>
      <c r="AE10" s="9">
        <f ca="1">$H10*metrado!AD10</f>
        <v>470.9</v>
      </c>
      <c r="AF10" s="9">
        <f ca="1">$H10*metrado!AE10</f>
        <v>0</v>
      </c>
      <c r="AG10" s="9">
        <f ca="1">$H10*metrado!AF10</f>
        <v>0</v>
      </c>
      <c r="AH10" s="9">
        <f ca="1">$H10*metrado!AG10</f>
        <v>0</v>
      </c>
      <c r="AI10" s="9">
        <f ca="1">$H10*metrado!AH10</f>
        <v>0</v>
      </c>
      <c r="AJ10" s="9">
        <f ca="1">$H10*metrado!AI10</f>
        <v>0</v>
      </c>
      <c r="AK10" s="9">
        <f ca="1">$H10*metrado!AJ10</f>
        <v>663.96899999999994</v>
      </c>
      <c r="AL10" s="9">
        <f ca="1">$H10*metrado!AK10</f>
        <v>0</v>
      </c>
      <c r="AM10" s="9">
        <f ca="1">$H10*metrado!AL10</f>
        <v>0</v>
      </c>
      <c r="AN10" s="9">
        <f ca="1">$H10*metrado!AM10</f>
        <v>0</v>
      </c>
      <c r="AO10" s="9">
        <f ca="1">$H10*metrado!AN10</f>
        <v>0</v>
      </c>
      <c r="AP10" s="9">
        <f ca="1">$H10*metrado!AO10</f>
        <v>0</v>
      </c>
      <c r="AQ10" s="9">
        <f ca="1">$H10*metrado!AP10</f>
        <v>0</v>
      </c>
      <c r="AR10" s="9">
        <f ca="1">$H10*metrado!AQ10</f>
        <v>0</v>
      </c>
      <c r="AS10" s="9">
        <f ca="1">$H10*metrado!AR10</f>
        <v>0</v>
      </c>
      <c r="AT10" s="9">
        <f ca="1">$H10*metrado!AS10</f>
        <v>0</v>
      </c>
      <c r="AU10" s="9">
        <f ca="1">$H10*metrado!AT10</f>
        <v>0</v>
      </c>
      <c r="AV10" s="9">
        <f ca="1">$H10*metrado!AU10</f>
        <v>0</v>
      </c>
      <c r="AW10" s="9">
        <f ca="1">$H10*metrado!AV10</f>
        <v>0</v>
      </c>
      <c r="AX10" s="9">
        <f ca="1">$H10*metrado!AW10</f>
        <v>0</v>
      </c>
      <c r="AY10" s="9">
        <f ca="1">$H10*metrado!AX10</f>
        <v>0</v>
      </c>
      <c r="AZ10" s="9">
        <f ca="1">$H10*metrado!AY10</f>
        <v>0</v>
      </c>
      <c r="BA10" s="9">
        <f ca="1">$H10*metrado!AZ10</f>
        <v>0</v>
      </c>
      <c r="BB10" s="9">
        <f ca="1">$H10*metrado!BA10</f>
        <v>0</v>
      </c>
      <c r="BC10" s="9">
        <f>$H10*metrado!BB10</f>
        <v>0</v>
      </c>
      <c r="BD10" s="9">
        <f ca="1">$H10*metrado!BC10</f>
        <v>0</v>
      </c>
      <c r="BE10" s="9">
        <f ca="1">$H10*metrado!BD10</f>
        <v>0</v>
      </c>
      <c r="BF10" s="9">
        <f>$H10*metrado!BE10</f>
        <v>0</v>
      </c>
      <c r="BG10" s="9">
        <f ca="1">$H10*metrado!BF10</f>
        <v>0</v>
      </c>
      <c r="BH10" s="9">
        <f ca="1">$H10*metrado!BG10</f>
        <v>0</v>
      </c>
      <c r="BI10" s="9">
        <f>$H10*metrado!BH10</f>
        <v>0</v>
      </c>
      <c r="BJ10" s="9"/>
      <c r="BK10" s="9"/>
      <c r="BL10" s="9"/>
      <c r="BM10" s="9"/>
      <c r="BN10" s="9"/>
      <c r="BO10" s="9"/>
      <c r="BP10" s="9"/>
    </row>
    <row r="11" spans="1:68">
      <c r="A11" s="20" t="s">
        <v>772</v>
      </c>
      <c r="F11">
        <f ca="1">ROUND(metrado!G11*costos!H11,2)</f>
        <v>0</v>
      </c>
      <c r="G11" s="9">
        <f ca="1">SUM(I11:BJ11)</f>
        <v>0</v>
      </c>
      <c r="I11" s="9">
        <f ca="1">$H11*metrado!H11</f>
        <v>0</v>
      </c>
      <c r="J11" s="9">
        <f ca="1">$H11*metrado!I11</f>
        <v>0</v>
      </c>
      <c r="K11" s="9">
        <f ca="1">$H11*metrado!J11</f>
        <v>0</v>
      </c>
      <c r="L11" s="9">
        <f ca="1">$H11*metrado!K11</f>
        <v>0</v>
      </c>
      <c r="M11" s="9">
        <f ca="1">$H11*metrado!L11</f>
        <v>0</v>
      </c>
      <c r="N11" s="9">
        <f ca="1">$H11*metrado!M11</f>
        <v>0</v>
      </c>
      <c r="O11" s="9">
        <f ca="1">$H11*metrado!N11</f>
        <v>0</v>
      </c>
      <c r="P11" s="9">
        <f ca="1">$H11*metrado!O11</f>
        <v>0</v>
      </c>
      <c r="Q11" s="9">
        <f>$H11*metrado!P11</f>
        <v>0</v>
      </c>
      <c r="R11" s="9">
        <f ca="1">$H11*metrado!Q11</f>
        <v>0</v>
      </c>
      <c r="S11" s="9">
        <f ca="1">$H11*metrado!R11</f>
        <v>0</v>
      </c>
      <c r="T11" s="9">
        <f ca="1">$H11*metrado!S11</f>
        <v>0</v>
      </c>
      <c r="U11" s="9">
        <f ca="1">$H11*metrado!T11</f>
        <v>0</v>
      </c>
      <c r="V11" s="9">
        <f ca="1">$H11*metrado!U11</f>
        <v>0</v>
      </c>
      <c r="W11" s="9">
        <f ca="1">$H11*metrado!V11</f>
        <v>0</v>
      </c>
      <c r="X11" s="9">
        <f ca="1">$H11*metrado!W11</f>
        <v>0</v>
      </c>
      <c r="Y11" s="9">
        <f ca="1">$H11*metrado!X11</f>
        <v>0</v>
      </c>
      <c r="Z11" s="9">
        <f ca="1">$H11*metrado!Y11</f>
        <v>0</v>
      </c>
      <c r="AA11" s="9">
        <f ca="1">$H11*metrado!Z11</f>
        <v>0</v>
      </c>
      <c r="AB11" s="9">
        <f ca="1">$H11*metrado!AA11</f>
        <v>0</v>
      </c>
      <c r="AC11" s="9">
        <f>$H11*metrado!AB11</f>
        <v>0</v>
      </c>
      <c r="AD11" s="9">
        <f ca="1">$H11*metrado!AC11</f>
        <v>0</v>
      </c>
      <c r="AE11" s="9">
        <f ca="1">$H11*metrado!AD11</f>
        <v>0</v>
      </c>
      <c r="AF11" s="9">
        <f ca="1">$H11*metrado!AE11</f>
        <v>0</v>
      </c>
      <c r="AG11" s="9">
        <f ca="1">$H11*metrado!AF11</f>
        <v>0</v>
      </c>
      <c r="AH11" s="9">
        <f ca="1">$H11*metrado!AG11</f>
        <v>0</v>
      </c>
      <c r="AI11" s="9">
        <f ca="1">$H11*metrado!AH11</f>
        <v>0</v>
      </c>
      <c r="AJ11" s="9">
        <f ca="1">$H11*metrado!AI11</f>
        <v>0</v>
      </c>
      <c r="AK11" s="9">
        <f ca="1">$H11*metrado!AJ11</f>
        <v>0</v>
      </c>
      <c r="AL11" s="9">
        <f ca="1">$H11*metrado!AK11</f>
        <v>0</v>
      </c>
      <c r="AM11" s="9">
        <f ca="1">$H11*metrado!AL11</f>
        <v>0</v>
      </c>
      <c r="AN11" s="9">
        <f ca="1">$H11*metrado!AM11</f>
        <v>0</v>
      </c>
      <c r="AO11" s="9">
        <f ca="1">$H11*metrado!AN11</f>
        <v>0</v>
      </c>
      <c r="AP11" s="9">
        <f ca="1">$H11*metrado!AO11</f>
        <v>0</v>
      </c>
      <c r="AQ11" s="9">
        <f ca="1">$H11*metrado!AP11</f>
        <v>0</v>
      </c>
      <c r="AR11" s="9">
        <f ca="1">$H11*metrado!AQ11</f>
        <v>0</v>
      </c>
      <c r="AS11" s="9">
        <f ca="1">$H11*metrado!AR11</f>
        <v>0</v>
      </c>
      <c r="AT11" s="9">
        <f ca="1">$H11*metrado!AS11</f>
        <v>0</v>
      </c>
      <c r="AU11" s="9">
        <f ca="1">$H11*metrado!AT11</f>
        <v>0</v>
      </c>
      <c r="AV11" s="9">
        <f ca="1">$H11*metrado!AU11</f>
        <v>0</v>
      </c>
      <c r="AW11" s="9">
        <f ca="1">$H11*metrado!AV11</f>
        <v>0</v>
      </c>
      <c r="AX11" s="9">
        <f ca="1">$H11*metrado!AW11</f>
        <v>0</v>
      </c>
      <c r="AY11" s="9">
        <f ca="1">$H11*metrado!AX11</f>
        <v>0</v>
      </c>
      <c r="AZ11" s="9">
        <f ca="1">$H11*metrado!AY11</f>
        <v>0</v>
      </c>
      <c r="BA11" s="9">
        <f ca="1">$H11*metrado!AZ11</f>
        <v>0</v>
      </c>
      <c r="BB11" s="9">
        <f ca="1">$H11*metrado!BA11</f>
        <v>0</v>
      </c>
      <c r="BC11" s="9">
        <f>$H11*metrado!BB11</f>
        <v>0</v>
      </c>
      <c r="BD11" s="9">
        <f ca="1">$H11*metrado!BC11</f>
        <v>0</v>
      </c>
      <c r="BE11" s="9">
        <f ca="1">$H11*metrado!BD11</f>
        <v>0</v>
      </c>
      <c r="BF11" s="9">
        <f>$H11*metrado!BE11</f>
        <v>0</v>
      </c>
      <c r="BG11" s="9">
        <f ca="1">$H11*metrado!BF11</f>
        <v>0</v>
      </c>
      <c r="BH11" s="9">
        <f ca="1">$H11*metrado!BG11</f>
        <v>0</v>
      </c>
      <c r="BI11" s="9">
        <f>$H11*metrado!BH11</f>
        <v>0</v>
      </c>
      <c r="BJ11" s="9"/>
      <c r="BK11" s="9"/>
      <c r="BL11" s="9"/>
      <c r="BM11" s="9"/>
      <c r="BN11" s="9"/>
      <c r="BO11" s="9"/>
      <c r="BP11" s="9"/>
    </row>
    <row r="12" spans="1:68">
      <c r="A12" s="1" t="s">
        <v>774</v>
      </c>
      <c r="F12">
        <f ca="1">ROUND(metrado!G12*costos!H12,2)</f>
        <v>0</v>
      </c>
      <c r="G12" s="9">
        <f ca="1">SUM(I12:BJ12)</f>
        <v>0</v>
      </c>
      <c r="I12" s="9">
        <f ca="1">$H12*metrado!H12</f>
        <v>0</v>
      </c>
      <c r="J12" s="9">
        <f ca="1">$H12*metrado!I12</f>
        <v>0</v>
      </c>
      <c r="K12" s="9">
        <f ca="1">$H12*metrado!J12</f>
        <v>0</v>
      </c>
      <c r="L12" s="9">
        <f ca="1">$H12*metrado!K12</f>
        <v>0</v>
      </c>
      <c r="M12" s="9">
        <f ca="1">$H12*metrado!L12</f>
        <v>0</v>
      </c>
      <c r="N12" s="9">
        <f ca="1">$H12*metrado!M12</f>
        <v>0</v>
      </c>
      <c r="O12" s="9">
        <f ca="1">$H12*metrado!N12</f>
        <v>0</v>
      </c>
      <c r="P12" s="9">
        <f ca="1">$H12*metrado!O12</f>
        <v>0</v>
      </c>
      <c r="Q12" s="9">
        <f>$H12*metrado!P12</f>
        <v>0</v>
      </c>
      <c r="R12" s="9">
        <f ca="1">$H12*metrado!Q12</f>
        <v>0</v>
      </c>
      <c r="S12" s="9">
        <f ca="1">$H12*metrado!R12</f>
        <v>0</v>
      </c>
      <c r="T12" s="9">
        <f ca="1">$H12*metrado!S12</f>
        <v>0</v>
      </c>
      <c r="U12" s="9">
        <f ca="1">$H12*metrado!T12</f>
        <v>0</v>
      </c>
      <c r="V12" s="9">
        <f ca="1">$H12*metrado!U12</f>
        <v>0</v>
      </c>
      <c r="W12" s="9">
        <f ca="1">$H12*metrado!V12</f>
        <v>0</v>
      </c>
      <c r="X12" s="9">
        <f ca="1">$H12*metrado!W12</f>
        <v>0</v>
      </c>
      <c r="Y12" s="9">
        <f ca="1">$H12*metrado!X12</f>
        <v>0</v>
      </c>
      <c r="Z12" s="9">
        <f ca="1">$H12*metrado!Y12</f>
        <v>0</v>
      </c>
      <c r="AA12" s="9">
        <f ca="1">$H12*metrado!Z12</f>
        <v>0</v>
      </c>
      <c r="AB12" s="9">
        <f ca="1">$H12*metrado!AA12</f>
        <v>0</v>
      </c>
      <c r="AC12" s="9">
        <f>$H12*metrado!AB12</f>
        <v>0</v>
      </c>
      <c r="AD12" s="9">
        <f ca="1">$H12*metrado!AC12</f>
        <v>0</v>
      </c>
      <c r="AE12" s="9">
        <f ca="1">$H12*metrado!AD12</f>
        <v>0</v>
      </c>
      <c r="AF12" s="9">
        <f ca="1">$H12*metrado!AE12</f>
        <v>0</v>
      </c>
      <c r="AG12" s="9">
        <f ca="1">$H12*metrado!AF12</f>
        <v>0</v>
      </c>
      <c r="AH12" s="9">
        <f ca="1">$H12*metrado!AG12</f>
        <v>0</v>
      </c>
      <c r="AI12" s="9">
        <f ca="1">$H12*metrado!AH12</f>
        <v>0</v>
      </c>
      <c r="AJ12" s="9">
        <f ca="1">$H12*metrado!AI12</f>
        <v>0</v>
      </c>
      <c r="AK12" s="9">
        <f ca="1">$H12*metrado!AJ12</f>
        <v>0</v>
      </c>
      <c r="AL12" s="9">
        <f ca="1">$H12*metrado!AK12</f>
        <v>0</v>
      </c>
      <c r="AM12" s="9">
        <f ca="1">$H12*metrado!AL12</f>
        <v>0</v>
      </c>
      <c r="AN12" s="9">
        <f ca="1">$H12*metrado!AM12</f>
        <v>0</v>
      </c>
      <c r="AO12" s="9">
        <f ca="1">$H12*metrado!AN12</f>
        <v>0</v>
      </c>
      <c r="AP12" s="9">
        <f ca="1">$H12*metrado!AO12</f>
        <v>0</v>
      </c>
      <c r="AQ12" s="9">
        <f ca="1">$H12*metrado!AP12</f>
        <v>0</v>
      </c>
      <c r="AR12" s="9">
        <f ca="1">$H12*metrado!AQ12</f>
        <v>0</v>
      </c>
      <c r="AS12" s="9">
        <f ca="1">$H12*metrado!AR12</f>
        <v>0</v>
      </c>
      <c r="AT12" s="9">
        <f ca="1">$H12*metrado!AS12</f>
        <v>0</v>
      </c>
      <c r="AU12" s="9">
        <f ca="1">$H12*metrado!AT12</f>
        <v>0</v>
      </c>
      <c r="AV12" s="9">
        <f ca="1">$H12*metrado!AU12</f>
        <v>0</v>
      </c>
      <c r="AW12" s="9">
        <f ca="1">$H12*metrado!AV12</f>
        <v>0</v>
      </c>
      <c r="AX12" s="9">
        <f ca="1">$H12*metrado!AW12</f>
        <v>0</v>
      </c>
      <c r="AY12" s="9">
        <f ca="1">$H12*metrado!AX12</f>
        <v>0</v>
      </c>
      <c r="AZ12" s="9">
        <f ca="1">$H12*metrado!AY12</f>
        <v>0</v>
      </c>
      <c r="BA12" s="9">
        <f ca="1">$H12*metrado!AZ12</f>
        <v>0</v>
      </c>
      <c r="BB12" s="9">
        <f ca="1">$H12*metrado!BA12</f>
        <v>0</v>
      </c>
      <c r="BC12" s="9">
        <f>$H12*metrado!BB12</f>
        <v>0</v>
      </c>
      <c r="BD12" s="9">
        <f ca="1">$H12*metrado!BC12</f>
        <v>0</v>
      </c>
      <c r="BE12" s="9">
        <f ca="1">$H12*metrado!BD12</f>
        <v>0</v>
      </c>
      <c r="BF12" s="9">
        <f>$H12*metrado!BE12</f>
        <v>0</v>
      </c>
      <c r="BG12" s="9">
        <f ca="1">$H12*metrado!BF12</f>
        <v>0</v>
      </c>
      <c r="BH12" s="9">
        <f ca="1">$H12*metrado!BG12</f>
        <v>0</v>
      </c>
      <c r="BI12" s="9">
        <f>$H12*metrado!BH12</f>
        <v>0</v>
      </c>
      <c r="BJ12" s="9"/>
      <c r="BK12" s="9"/>
      <c r="BL12" s="9"/>
      <c r="BM12" s="9"/>
      <c r="BN12" s="9"/>
      <c r="BO12" s="9"/>
      <c r="BP12" s="9"/>
    </row>
    <row r="13" spans="1:68">
      <c r="A13" t="s">
        <v>776</v>
      </c>
      <c r="F13">
        <f ca="1">ROUND(metrado!G13*costos!H13,2)</f>
        <v>34821.32</v>
      </c>
      <c r="G13" s="9">
        <f ca="1">SUM(I13:BJ13)</f>
        <v>34821.317600000002</v>
      </c>
      <c r="H13" s="12">
        <f>ROUND('APUS ARQUITECTURA'!J127,2)</f>
        <v>27.34</v>
      </c>
      <c r="I13" s="9">
        <f ca="1">$H13*metrado!H13</f>
        <v>541.33199999999999</v>
      </c>
      <c r="J13" s="9">
        <f ca="1">$H13*metrado!I13</f>
        <v>464.78</v>
      </c>
      <c r="K13" s="9">
        <f ca="1">$H13*metrado!J13</f>
        <v>1186.556</v>
      </c>
      <c r="L13" s="9">
        <f ca="1">$H13*metrado!K13</f>
        <v>90.495400000000004</v>
      </c>
      <c r="M13" s="9">
        <f ca="1">$H13*metrado!L13</f>
        <v>945.14380000000006</v>
      </c>
      <c r="N13" s="9">
        <f ca="1">$H13*metrado!M13</f>
        <v>1695.08</v>
      </c>
      <c r="O13" s="9">
        <f ca="1">$H13*metrado!N13</f>
        <v>0</v>
      </c>
      <c r="P13" s="9">
        <f ca="1">$H13*metrado!O13</f>
        <v>1426.3278</v>
      </c>
      <c r="Q13" s="9">
        <f>$H13*metrado!P13</f>
        <v>197.66820000000001</v>
      </c>
      <c r="R13" s="9">
        <f ca="1">$H13*metrado!Q13</f>
        <v>197.66820000000001</v>
      </c>
      <c r="S13" s="9">
        <f ca="1">$H13*metrado!R13</f>
        <v>328.90019999999998</v>
      </c>
      <c r="T13" s="9">
        <f ca="1">$H13*metrado!S13</f>
        <v>1741.2846</v>
      </c>
      <c r="U13" s="9">
        <f ca="1">$H13*metrado!T13</f>
        <v>479.54359999999997</v>
      </c>
      <c r="V13" s="9">
        <f ca="1">$H13*metrado!U13</f>
        <v>479.54359999999997</v>
      </c>
      <c r="W13" s="9">
        <f ca="1">$H13*metrado!V13</f>
        <v>546.79999999999995</v>
      </c>
      <c r="X13" s="9">
        <f ca="1">$H13*metrado!W13</f>
        <v>545.43299999999999</v>
      </c>
      <c r="Y13" s="9">
        <f ca="1">$H13*metrado!X13</f>
        <v>1240.4158</v>
      </c>
      <c r="Z13" s="9">
        <f ca="1">$H13*metrado!Y13</f>
        <v>555.82219999999995</v>
      </c>
      <c r="AA13" s="9">
        <f ca="1">$H13*metrado!Z13</f>
        <v>0</v>
      </c>
      <c r="AB13" s="9">
        <f ca="1">$H13*metrado!AA13</f>
        <v>710.84</v>
      </c>
      <c r="AC13" s="9">
        <f>$H13*metrado!AB13</f>
        <v>0</v>
      </c>
      <c r="AD13" s="9">
        <f ca="1">$H13*metrado!AC13</f>
        <v>0</v>
      </c>
      <c r="AE13" s="9">
        <f ca="1">$H13*metrado!AD13</f>
        <v>0</v>
      </c>
      <c r="AF13" s="9">
        <f ca="1">$H13*metrado!AE13</f>
        <v>0</v>
      </c>
      <c r="AG13" s="9">
        <f ca="1">$H13*metrado!AF13</f>
        <v>0</v>
      </c>
      <c r="AH13" s="9">
        <f ca="1">$H13*metrado!AG13</f>
        <v>0</v>
      </c>
      <c r="AI13" s="9">
        <f ca="1">$H13*metrado!AH13</f>
        <v>0</v>
      </c>
      <c r="AJ13" s="9">
        <f ca="1">$H13*metrado!AI13</f>
        <v>0</v>
      </c>
      <c r="AK13" s="9">
        <f ca="1">$H13*metrado!AJ13</f>
        <v>0</v>
      </c>
      <c r="AL13" s="9">
        <f ca="1">$H13*metrado!AK13</f>
        <v>0</v>
      </c>
      <c r="AM13" s="9">
        <f ca="1">$H13*metrado!AL13</f>
        <v>1552.9119999999998</v>
      </c>
      <c r="AN13" s="9">
        <f ca="1">$H13*metrado!AM13</f>
        <v>0</v>
      </c>
      <c r="AO13" s="9">
        <f ca="1">$H13*metrado!AN13</f>
        <v>404.08519999999999</v>
      </c>
      <c r="AP13" s="9">
        <f ca="1">$H13*metrado!AO13</f>
        <v>2022.6132</v>
      </c>
      <c r="AQ13" s="9">
        <f ca="1">$H13*metrado!AP13</f>
        <v>1045.7549999999999</v>
      </c>
      <c r="AR13" s="9">
        <f ca="1">$H13*metrado!AQ13</f>
        <v>1066.26</v>
      </c>
      <c r="AS13" s="9">
        <f ca="1">$H13*metrado!AR13</f>
        <v>1445.1923999999999</v>
      </c>
      <c r="AT13" s="9">
        <f ca="1">$H13*metrado!AS13</f>
        <v>2820.1210000000001</v>
      </c>
      <c r="AU13" s="9">
        <f ca="1">$H13*metrado!AT13</f>
        <v>1445.1923999999999</v>
      </c>
      <c r="AV13" s="9">
        <f ca="1">$H13*metrado!AU13</f>
        <v>945.96400000000006</v>
      </c>
      <c r="AW13" s="9">
        <f ca="1">$H13*metrado!AV13</f>
        <v>945.96400000000006</v>
      </c>
      <c r="AX13" s="9">
        <f ca="1">$H13*metrado!AW13</f>
        <v>945.96400000000006</v>
      </c>
      <c r="AY13" s="9">
        <f ca="1">$H13*metrado!AX13</f>
        <v>945.96400000000006</v>
      </c>
      <c r="AZ13" s="9">
        <f ca="1">$H13*metrado!AY13</f>
        <v>945.96400000000006</v>
      </c>
      <c r="BA13" s="9">
        <f ca="1">$H13*metrado!AZ13</f>
        <v>945.96400000000006</v>
      </c>
      <c r="BB13" s="9">
        <f ca="1">$H13*metrado!BA13</f>
        <v>945.96400000000006</v>
      </c>
      <c r="BC13" s="9">
        <f>$H13*metrado!BB13</f>
        <v>727.24400000000003</v>
      </c>
      <c r="BD13" s="9">
        <f ca="1">$H13*metrado!BC13</f>
        <v>977.40499999999997</v>
      </c>
      <c r="BE13" s="9">
        <f ca="1">$H13*metrado!BD13</f>
        <v>1045.7549999999999</v>
      </c>
      <c r="BF13" s="9">
        <f>$H13*metrado!BE13</f>
        <v>273.39999999999998</v>
      </c>
      <c r="BG13" s="9">
        <f ca="1">$H13*metrado!BF13</f>
        <v>0</v>
      </c>
      <c r="BH13" s="9">
        <f ca="1">$H13*metrado!BG13</f>
        <v>0</v>
      </c>
      <c r="BI13" s="9">
        <f>$H13*metrado!BH13</f>
        <v>0</v>
      </c>
      <c r="BJ13" s="9"/>
      <c r="BK13" s="9"/>
      <c r="BL13" s="9"/>
      <c r="BM13" s="9"/>
      <c r="BN13" s="9"/>
      <c r="BO13" s="9"/>
      <c r="BP13" s="9"/>
    </row>
    <row r="14" spans="1:68">
      <c r="A14" t="s">
        <v>778</v>
      </c>
      <c r="F14">
        <f ca="1">ROUND(metrado!G14*costos!H14,2)</f>
        <v>21592.65</v>
      </c>
      <c r="G14" s="9">
        <f ca="1">SUM(I14:BJ14)</f>
        <v>21592.647000000004</v>
      </c>
      <c r="H14" s="12">
        <f>ROUND('APUS ARQUITECTURA'!J148,2)</f>
        <v>36.090000000000003</v>
      </c>
      <c r="I14" s="9">
        <f ca="1">$H14*metrado!H14</f>
        <v>332.02800000000002</v>
      </c>
      <c r="J14" s="9">
        <f ca="1">$H14*metrado!I14</f>
        <v>635.18400000000008</v>
      </c>
      <c r="K14" s="9">
        <f ca="1">$H14*metrado!J14</f>
        <v>529.44030000000009</v>
      </c>
      <c r="L14" s="9">
        <f ca="1">$H14*metrado!K14</f>
        <v>110.43540000000002</v>
      </c>
      <c r="M14" s="9">
        <f ca="1">$H14*metrado!L14</f>
        <v>647.09370000000001</v>
      </c>
      <c r="N14" s="9">
        <f ca="1">$H14*metrado!M14</f>
        <v>695.09340000000009</v>
      </c>
      <c r="O14" s="9">
        <f ca="1">$H14*metrado!N14</f>
        <v>0</v>
      </c>
      <c r="P14" s="9">
        <f ca="1">$H14*metrado!O14</f>
        <v>265.62240000000003</v>
      </c>
      <c r="Q14" s="9">
        <f>$H14*metrado!P14</f>
        <v>315.78750000000002</v>
      </c>
      <c r="R14" s="9">
        <f ca="1">$H14*metrado!Q14</f>
        <v>315.78750000000002</v>
      </c>
      <c r="S14" s="9">
        <f ca="1">$H14*metrado!R14</f>
        <v>293.77260000000007</v>
      </c>
      <c r="T14" s="9">
        <f ca="1">$H14*metrado!S14</f>
        <v>476.38800000000003</v>
      </c>
      <c r="U14" s="9">
        <f ca="1">$H14*metrado!T14</f>
        <v>443.54610000000002</v>
      </c>
      <c r="V14" s="9">
        <f ca="1">$H14*metrado!U14</f>
        <v>443.54610000000002</v>
      </c>
      <c r="W14" s="9">
        <f ca="1">$H14*metrado!V14</f>
        <v>793.98</v>
      </c>
      <c r="X14" s="9">
        <f ca="1">$H14*metrado!W14</f>
        <v>584.29710000000011</v>
      </c>
      <c r="Y14" s="9">
        <f ca="1">$H14*metrado!X14</f>
        <v>1045.8882000000001</v>
      </c>
      <c r="Z14" s="9">
        <f ca="1">$H14*metrado!Y14</f>
        <v>697.98060000000009</v>
      </c>
      <c r="AA14" s="9">
        <f ca="1">$H14*metrado!Z14</f>
        <v>738.04050000000007</v>
      </c>
      <c r="AB14" s="9">
        <f ca="1">$H14*metrado!AA14</f>
        <v>639.15390000000014</v>
      </c>
      <c r="AC14" s="9">
        <f>$H14*metrado!AB14</f>
        <v>224.47980000000001</v>
      </c>
      <c r="AD14" s="9">
        <f ca="1">$H14*metrado!AC14</f>
        <v>224.47980000000001</v>
      </c>
      <c r="AE14" s="9">
        <f ca="1">$H14*metrado!AD14</f>
        <v>706.6422</v>
      </c>
      <c r="AF14" s="9">
        <f ca="1">$H14*metrado!AE14</f>
        <v>0</v>
      </c>
      <c r="AG14" s="9">
        <f ca="1">$H14*metrado!AF14</f>
        <v>0</v>
      </c>
      <c r="AH14" s="9">
        <f ca="1">$H14*metrado!AG14</f>
        <v>0</v>
      </c>
      <c r="AI14" s="9">
        <f ca="1">$H14*metrado!AH14</f>
        <v>0</v>
      </c>
      <c r="AJ14" s="9">
        <f ca="1">$H14*metrado!AI14</f>
        <v>0</v>
      </c>
      <c r="AK14" s="9">
        <f ca="1">$H14*metrado!AJ14</f>
        <v>448.23780000000005</v>
      </c>
      <c r="AL14" s="9">
        <f ca="1">$H14*metrado!AK14</f>
        <v>0</v>
      </c>
      <c r="AM14" s="9">
        <f ca="1">$H14*metrado!AL14</f>
        <v>970.46010000000012</v>
      </c>
      <c r="AN14" s="9">
        <f ca="1">$H14*metrado!AM14</f>
        <v>0</v>
      </c>
      <c r="AO14" s="9">
        <f ca="1">$H14*metrado!AN14</f>
        <v>0</v>
      </c>
      <c r="AP14" s="9">
        <f ca="1">$H14*metrado!AO14</f>
        <v>555.06420000000003</v>
      </c>
      <c r="AQ14" s="9">
        <f ca="1">$H14*metrado!AP14</f>
        <v>0</v>
      </c>
      <c r="AR14" s="9">
        <f ca="1">$H14*metrado!AQ14</f>
        <v>32.481000000000002</v>
      </c>
      <c r="AS14" s="9">
        <f ca="1">$H14*metrado!AR14</f>
        <v>0</v>
      </c>
      <c r="AT14" s="9">
        <f ca="1">$H14*metrado!AS14</f>
        <v>1190.97</v>
      </c>
      <c r="AU14" s="9">
        <f ca="1">$H14*metrado!AT14</f>
        <v>0</v>
      </c>
      <c r="AV14" s="9">
        <f ca="1">$H14*metrado!AU14</f>
        <v>676.32659999999998</v>
      </c>
      <c r="AW14" s="9">
        <f ca="1">$H14*metrado!AV14</f>
        <v>676.32659999999998</v>
      </c>
      <c r="AX14" s="9">
        <f ca="1">$H14*metrado!AW14</f>
        <v>676.32659999999998</v>
      </c>
      <c r="AY14" s="9">
        <f ca="1">$H14*metrado!AX14</f>
        <v>676.32659999999998</v>
      </c>
      <c r="AZ14" s="9">
        <f ca="1">$H14*metrado!AY14</f>
        <v>676.32659999999998</v>
      </c>
      <c r="BA14" s="9">
        <f ca="1">$H14*metrado!AZ14</f>
        <v>676.32659999999998</v>
      </c>
      <c r="BB14" s="9">
        <f ca="1">$H14*metrado!BA14</f>
        <v>676.32659999999998</v>
      </c>
      <c r="BC14" s="9">
        <f>$H14*metrado!BB14</f>
        <v>522.94410000000005</v>
      </c>
      <c r="BD14" s="9">
        <f ca="1">$H14*metrado!BC14</f>
        <v>1027.4823000000001</v>
      </c>
      <c r="BE14" s="9">
        <f ca="1">$H14*metrado!BD14</f>
        <v>591.15420000000006</v>
      </c>
      <c r="BF14" s="9">
        <f>$H14*metrado!BE14</f>
        <v>360.90000000000003</v>
      </c>
      <c r="BG14" s="9">
        <f ca="1">$H14*metrado!BF14</f>
        <v>0</v>
      </c>
      <c r="BH14" s="9">
        <f ca="1">$H14*metrado!BG14</f>
        <v>0</v>
      </c>
      <c r="BI14" s="9">
        <f>$H14*metrado!BH14</f>
        <v>0</v>
      </c>
      <c r="BJ14" s="9"/>
      <c r="BK14" s="9"/>
      <c r="BL14" s="9"/>
      <c r="BM14" s="9"/>
      <c r="BN14" s="9"/>
      <c r="BO14" s="9"/>
      <c r="BP14" s="9"/>
    </row>
    <row r="15" spans="1:68">
      <c r="A15" s="28" t="s">
        <v>780</v>
      </c>
      <c r="F15">
        <f ca="1">ROUND(metrado!G15*costos!H15,2)</f>
        <v>0</v>
      </c>
      <c r="G15" s="9">
        <f ca="1">SUM(I15:BJ15)</f>
        <v>0</v>
      </c>
      <c r="I15" s="9">
        <f ca="1">$H15*metrado!H15</f>
        <v>0</v>
      </c>
      <c r="J15" s="9">
        <f ca="1">$H15*metrado!I15</f>
        <v>0</v>
      </c>
      <c r="K15" s="9">
        <f ca="1">$H15*metrado!J15</f>
        <v>0</v>
      </c>
      <c r="L15" s="9">
        <f ca="1">$H15*metrado!K15</f>
        <v>0</v>
      </c>
      <c r="M15" s="9">
        <f ca="1">$H15*metrado!L15</f>
        <v>0</v>
      </c>
      <c r="N15" s="9">
        <f ca="1">$H15*metrado!M15</f>
        <v>0</v>
      </c>
      <c r="O15" s="9">
        <f ca="1">$H15*metrado!N15</f>
        <v>0</v>
      </c>
      <c r="P15" s="9">
        <f ca="1">$H15*metrado!O15</f>
        <v>0</v>
      </c>
      <c r="Q15" s="9">
        <f>$H15*metrado!P15</f>
        <v>0</v>
      </c>
      <c r="R15" s="9">
        <f ca="1">$H15*metrado!Q15</f>
        <v>0</v>
      </c>
      <c r="S15" s="9">
        <f ca="1">$H15*metrado!R15</f>
        <v>0</v>
      </c>
      <c r="T15" s="9">
        <f ca="1">$H15*metrado!S15</f>
        <v>0</v>
      </c>
      <c r="U15" s="9">
        <f ca="1">$H15*metrado!T15</f>
        <v>0</v>
      </c>
      <c r="V15" s="9">
        <f ca="1">$H15*metrado!U15</f>
        <v>0</v>
      </c>
      <c r="W15" s="9">
        <f ca="1">$H15*metrado!V15</f>
        <v>0</v>
      </c>
      <c r="X15" s="9">
        <f ca="1">$H15*metrado!W15</f>
        <v>0</v>
      </c>
      <c r="Y15" s="9">
        <f ca="1">$H15*metrado!X15</f>
        <v>0</v>
      </c>
      <c r="Z15" s="9">
        <f ca="1">$H15*metrado!Y15</f>
        <v>0</v>
      </c>
      <c r="AA15" s="9">
        <f ca="1">$H15*metrado!Z15</f>
        <v>0</v>
      </c>
      <c r="AB15" s="9">
        <f ca="1">$H15*metrado!AA15</f>
        <v>0</v>
      </c>
      <c r="AC15" s="9">
        <f>$H15*metrado!AB15</f>
        <v>0</v>
      </c>
      <c r="AD15" s="9">
        <f ca="1">$H15*metrado!AC15</f>
        <v>0</v>
      </c>
      <c r="AE15" s="9">
        <f ca="1">$H15*metrado!AD15</f>
        <v>0</v>
      </c>
      <c r="AF15" s="9">
        <f ca="1">$H15*metrado!AE15</f>
        <v>0</v>
      </c>
      <c r="AG15" s="9">
        <f ca="1">$H15*metrado!AF15</f>
        <v>0</v>
      </c>
      <c r="AH15" s="9">
        <f ca="1">$H15*metrado!AG15</f>
        <v>0</v>
      </c>
      <c r="AI15" s="9">
        <f ca="1">$H15*metrado!AH15</f>
        <v>0</v>
      </c>
      <c r="AJ15" s="9">
        <f ca="1">$H15*metrado!AI15</f>
        <v>0</v>
      </c>
      <c r="AK15" s="9">
        <f ca="1">$H15*metrado!AJ15</f>
        <v>0</v>
      </c>
      <c r="AL15" s="9">
        <f ca="1">$H15*metrado!AK15</f>
        <v>0</v>
      </c>
      <c r="AM15" s="9">
        <f ca="1">$H15*metrado!AL15</f>
        <v>0</v>
      </c>
      <c r="AN15" s="9">
        <f ca="1">$H15*metrado!AM15</f>
        <v>0</v>
      </c>
      <c r="AO15" s="9">
        <f ca="1">$H15*metrado!AN15</f>
        <v>0</v>
      </c>
      <c r="AP15" s="9">
        <f ca="1">$H15*metrado!AO15</f>
        <v>0</v>
      </c>
      <c r="AQ15" s="9">
        <f ca="1">$H15*metrado!AP15</f>
        <v>0</v>
      </c>
      <c r="AR15" s="9">
        <f ca="1">$H15*metrado!AQ15</f>
        <v>0</v>
      </c>
      <c r="AS15" s="9">
        <f ca="1">$H15*metrado!AR15</f>
        <v>0</v>
      </c>
      <c r="AT15" s="9">
        <f ca="1">$H15*metrado!AS15</f>
        <v>0</v>
      </c>
      <c r="AU15" s="9">
        <f ca="1">$H15*metrado!AT15</f>
        <v>0</v>
      </c>
      <c r="AV15" s="9">
        <f ca="1">$H15*metrado!AU15</f>
        <v>0</v>
      </c>
      <c r="AW15" s="9">
        <f ca="1">$H15*metrado!AV15</f>
        <v>0</v>
      </c>
      <c r="AX15" s="9">
        <f ca="1">$H15*metrado!AW15</f>
        <v>0</v>
      </c>
      <c r="AY15" s="9">
        <f ca="1">$H15*metrado!AX15</f>
        <v>0</v>
      </c>
      <c r="AZ15" s="9">
        <f ca="1">$H15*metrado!AY15</f>
        <v>0</v>
      </c>
      <c r="BA15" s="9">
        <f ca="1">$H15*metrado!AZ15</f>
        <v>0</v>
      </c>
      <c r="BB15" s="9">
        <f ca="1">$H15*metrado!BA15</f>
        <v>0</v>
      </c>
      <c r="BC15" s="9">
        <f>$H15*metrado!BB15</f>
        <v>0</v>
      </c>
      <c r="BD15" s="9">
        <f ca="1">$H15*metrado!BC15</f>
        <v>0</v>
      </c>
      <c r="BE15" s="9">
        <f ca="1">$H15*metrado!BD15</f>
        <v>0</v>
      </c>
      <c r="BF15" s="9">
        <f>$H15*metrado!BE15</f>
        <v>0</v>
      </c>
      <c r="BG15" s="9">
        <f ca="1">$H15*metrado!BF15</f>
        <v>0</v>
      </c>
      <c r="BH15" s="9">
        <f ca="1">$H15*metrado!BG15</f>
        <v>0</v>
      </c>
      <c r="BI15" s="9">
        <f>$H15*metrado!BH15</f>
        <v>0</v>
      </c>
      <c r="BJ15" s="9"/>
      <c r="BK15" s="9"/>
      <c r="BL15" s="9"/>
      <c r="BM15" s="9"/>
      <c r="BN15" s="9"/>
      <c r="BO15" s="9"/>
      <c r="BP15" s="9"/>
    </row>
    <row r="16" spans="1:68">
      <c r="A16" t="s">
        <v>782</v>
      </c>
      <c r="F16">
        <f ca="1">ROUND(metrado!G16*costos!H16,2)</f>
        <v>37402.89</v>
      </c>
      <c r="G16" s="9">
        <f ca="1">SUM(I16:BJ16)</f>
        <v>37402.885699999999</v>
      </c>
      <c r="H16" s="12">
        <f>ROUND('APUS ARQUITECTURA'!J168,2)</f>
        <v>90.83</v>
      </c>
      <c r="I16" s="9">
        <f ca="1">$H16*metrado!H16</f>
        <v>0</v>
      </c>
      <c r="J16" s="9">
        <f ca="1">$H16*metrado!I16</f>
        <v>744.80599999999993</v>
      </c>
      <c r="K16" s="9">
        <f ca="1">$H16*metrado!J16</f>
        <v>0</v>
      </c>
      <c r="L16" s="9">
        <f ca="1">$H16*metrado!K16</f>
        <v>0</v>
      </c>
      <c r="M16" s="9">
        <f ca="1">$H16*metrado!L16</f>
        <v>0</v>
      </c>
      <c r="N16" s="9">
        <f ca="1">$H16*metrado!M16</f>
        <v>0</v>
      </c>
      <c r="O16" s="9">
        <f ca="1">$H16*metrado!N16</f>
        <v>0</v>
      </c>
      <c r="P16" s="9">
        <f ca="1">$H16*metrado!O16</f>
        <v>0</v>
      </c>
      <c r="Q16" s="9">
        <f>$H16*metrado!P16</f>
        <v>0</v>
      </c>
      <c r="R16" s="9">
        <f ca="1">$H16*metrado!Q16</f>
        <v>0</v>
      </c>
      <c r="S16" s="9">
        <f ca="1">$H16*metrado!R16</f>
        <v>0</v>
      </c>
      <c r="T16" s="9">
        <f ca="1">$H16*metrado!S16</f>
        <v>0</v>
      </c>
      <c r="U16" s="9">
        <f ca="1">$H16*metrado!T16</f>
        <v>0</v>
      </c>
      <c r="V16" s="9">
        <f ca="1">$H16*metrado!U16</f>
        <v>0</v>
      </c>
      <c r="W16" s="9">
        <f ca="1">$H16*metrado!V16</f>
        <v>0</v>
      </c>
      <c r="X16" s="9">
        <f ca="1">$H16*metrado!W16</f>
        <v>0</v>
      </c>
      <c r="Y16" s="9">
        <f ca="1">$H16*metrado!X16</f>
        <v>4120.9570999999996</v>
      </c>
      <c r="Z16" s="9">
        <f ca="1">$H16*metrado!Y16</f>
        <v>0</v>
      </c>
      <c r="AA16" s="9">
        <f ca="1">$H16*metrado!Z16</f>
        <v>3705.8639999999996</v>
      </c>
      <c r="AB16" s="9">
        <f ca="1">$H16*metrado!AA16</f>
        <v>0</v>
      </c>
      <c r="AC16" s="9">
        <f>$H16*metrado!AB16</f>
        <v>4756.7671</v>
      </c>
      <c r="AD16" s="9">
        <f ca="1">$H16*metrado!AC16</f>
        <v>4756.7671</v>
      </c>
      <c r="AE16" s="9">
        <f ca="1">$H16*metrado!AD16</f>
        <v>4807.6319000000003</v>
      </c>
      <c r="AF16" s="9">
        <f ca="1">$H16*metrado!AE16</f>
        <v>0</v>
      </c>
      <c r="AG16" s="9">
        <f ca="1">$H16*metrado!AF16</f>
        <v>0</v>
      </c>
      <c r="AH16" s="9">
        <f ca="1">$H16*metrado!AG16</f>
        <v>0</v>
      </c>
      <c r="AI16" s="9">
        <f ca="1">$H16*metrado!AH16</f>
        <v>0</v>
      </c>
      <c r="AJ16" s="9">
        <f ca="1">$H16*metrado!AI16</f>
        <v>0</v>
      </c>
      <c r="AK16" s="9">
        <f ca="1">$H16*metrado!AJ16</f>
        <v>3059.1543999999999</v>
      </c>
      <c r="AL16" s="9">
        <f ca="1">$H16*metrado!AK16</f>
        <v>0</v>
      </c>
      <c r="AM16" s="9">
        <f ca="1">$H16*metrado!AL16</f>
        <v>7568.8638999999994</v>
      </c>
      <c r="AN16" s="9">
        <f ca="1">$H16*metrado!AM16</f>
        <v>0</v>
      </c>
      <c r="AO16" s="9">
        <f ca="1">$H16*metrado!AN16</f>
        <v>0</v>
      </c>
      <c r="AP16" s="9">
        <f ca="1">$H16*metrado!AO16</f>
        <v>0</v>
      </c>
      <c r="AQ16" s="9">
        <f ca="1">$H16*metrado!AP16</f>
        <v>0</v>
      </c>
      <c r="AR16" s="9">
        <f ca="1">$H16*metrado!AQ16</f>
        <v>0</v>
      </c>
      <c r="AS16" s="9">
        <f ca="1">$H16*metrado!AR16</f>
        <v>0</v>
      </c>
      <c r="AT16" s="9">
        <f ca="1">$H16*metrado!AS16</f>
        <v>3882.0742</v>
      </c>
      <c r="AU16" s="9">
        <f ca="1">$H16*metrado!AT16</f>
        <v>0</v>
      </c>
      <c r="AV16" s="9">
        <f ca="1">$H16*metrado!AU16</f>
        <v>0</v>
      </c>
      <c r="AW16" s="9">
        <f ca="1">$H16*metrado!AV16</f>
        <v>0</v>
      </c>
      <c r="AX16" s="9">
        <f ca="1">$H16*metrado!AW16</f>
        <v>0</v>
      </c>
      <c r="AY16" s="9">
        <f ca="1">$H16*metrado!AX16</f>
        <v>0</v>
      </c>
      <c r="AZ16" s="9">
        <f ca="1">$H16*metrado!AY16</f>
        <v>0</v>
      </c>
      <c r="BA16" s="9">
        <f ca="1">$H16*metrado!AZ16</f>
        <v>0</v>
      </c>
      <c r="BB16" s="9">
        <f ca="1">$H16*metrado!BA16</f>
        <v>0</v>
      </c>
      <c r="BC16" s="9">
        <f>$H16*metrado!BB16</f>
        <v>0</v>
      </c>
      <c r="BD16" s="9">
        <f ca="1">$H16*metrado!BC16</f>
        <v>0</v>
      </c>
      <c r="BE16" s="9">
        <f ca="1">$H16*metrado!BD16</f>
        <v>0</v>
      </c>
      <c r="BF16" s="9">
        <f>$H16*metrado!BE16</f>
        <v>0</v>
      </c>
      <c r="BG16" s="9">
        <f ca="1">$H16*metrado!BF16</f>
        <v>0</v>
      </c>
      <c r="BH16" s="9">
        <f ca="1">$H16*metrado!BG16</f>
        <v>0</v>
      </c>
      <c r="BI16" s="9">
        <f>$H16*metrado!BH16</f>
        <v>0</v>
      </c>
      <c r="BJ16" s="9"/>
      <c r="BK16" s="9"/>
      <c r="BL16" s="9"/>
      <c r="BM16" s="9"/>
      <c r="BN16" s="9"/>
      <c r="BO16" s="9"/>
      <c r="BP16" s="9"/>
    </row>
    <row r="17" spans="1:68">
      <c r="A17" s="28" t="s">
        <v>784</v>
      </c>
      <c r="D17" s="10"/>
      <c r="F17">
        <f ca="1">ROUND(metrado!G17*costos!H17,2)</f>
        <v>0</v>
      </c>
      <c r="G17" s="9">
        <f ca="1">SUM(I17:BJ17)</f>
        <v>0</v>
      </c>
      <c r="I17" s="9">
        <f ca="1">$H17*metrado!H17</f>
        <v>0</v>
      </c>
      <c r="J17" s="9">
        <f ca="1">$H17*metrado!I17</f>
        <v>0</v>
      </c>
      <c r="K17" s="9">
        <f ca="1">$H17*metrado!J17</f>
        <v>0</v>
      </c>
      <c r="L17" s="9">
        <f ca="1">$H17*metrado!K17</f>
        <v>0</v>
      </c>
      <c r="M17" s="9">
        <f ca="1">$H17*metrado!L17</f>
        <v>0</v>
      </c>
      <c r="N17" s="9">
        <f ca="1">$H17*metrado!M17</f>
        <v>0</v>
      </c>
      <c r="O17" s="9">
        <f ca="1">$H17*metrado!N17</f>
        <v>0</v>
      </c>
      <c r="P17" s="9">
        <f ca="1">$H17*metrado!O17</f>
        <v>0</v>
      </c>
      <c r="Q17" s="9">
        <f>$H17*metrado!P17</f>
        <v>0</v>
      </c>
      <c r="R17" s="9">
        <f ca="1">$H17*metrado!Q17</f>
        <v>0</v>
      </c>
      <c r="S17" s="9">
        <f ca="1">$H17*metrado!R17</f>
        <v>0</v>
      </c>
      <c r="T17" s="9">
        <f ca="1">$H17*metrado!S17</f>
        <v>0</v>
      </c>
      <c r="U17" s="9">
        <f ca="1">$H17*metrado!T17</f>
        <v>0</v>
      </c>
      <c r="V17" s="9">
        <f ca="1">$H17*metrado!U17</f>
        <v>0</v>
      </c>
      <c r="W17" s="9">
        <f ca="1">$H17*metrado!V17</f>
        <v>0</v>
      </c>
      <c r="X17" s="9">
        <f ca="1">$H17*metrado!W17</f>
        <v>0</v>
      </c>
      <c r="Y17" s="9">
        <f ca="1">$H17*metrado!X17</f>
        <v>0</v>
      </c>
      <c r="Z17" s="9">
        <f ca="1">$H17*metrado!Y17</f>
        <v>0</v>
      </c>
      <c r="AA17" s="9">
        <f ca="1">$H17*metrado!Z17</f>
        <v>0</v>
      </c>
      <c r="AB17" s="9">
        <f ca="1">$H17*metrado!AA17</f>
        <v>0</v>
      </c>
      <c r="AC17" s="9">
        <f>$H17*metrado!AB17</f>
        <v>0</v>
      </c>
      <c r="AD17" s="9">
        <f ca="1">$H17*metrado!AC17</f>
        <v>0</v>
      </c>
      <c r="AE17" s="9">
        <f ca="1">$H17*metrado!AD17</f>
        <v>0</v>
      </c>
      <c r="AF17" s="9">
        <f ca="1">$H17*metrado!AE17</f>
        <v>0</v>
      </c>
      <c r="AG17" s="9">
        <f ca="1">$H17*metrado!AF17</f>
        <v>0</v>
      </c>
      <c r="AH17" s="9">
        <f ca="1">$H17*metrado!AG17</f>
        <v>0</v>
      </c>
      <c r="AI17" s="9">
        <f ca="1">$H17*metrado!AH17</f>
        <v>0</v>
      </c>
      <c r="AJ17" s="9">
        <f ca="1">$H17*metrado!AI17</f>
        <v>0</v>
      </c>
      <c r="AK17" s="9">
        <f ca="1">$H17*metrado!AJ17</f>
        <v>0</v>
      </c>
      <c r="AL17" s="9">
        <f ca="1">$H17*metrado!AK17</f>
        <v>0</v>
      </c>
      <c r="AM17" s="9">
        <f ca="1">$H17*metrado!AL17</f>
        <v>0</v>
      </c>
      <c r="AN17" s="9">
        <f ca="1">$H17*metrado!AM17</f>
        <v>0</v>
      </c>
      <c r="AO17" s="9">
        <f ca="1">$H17*metrado!AN17</f>
        <v>0</v>
      </c>
      <c r="AP17" s="9">
        <f ca="1">$H17*metrado!AO17</f>
        <v>0</v>
      </c>
      <c r="AQ17" s="9">
        <f ca="1">$H17*metrado!AP17</f>
        <v>0</v>
      </c>
      <c r="AR17" s="9">
        <f ca="1">$H17*metrado!AQ17</f>
        <v>0</v>
      </c>
      <c r="AS17" s="9">
        <f ca="1">$H17*metrado!AR17</f>
        <v>0</v>
      </c>
      <c r="AT17" s="9">
        <f ca="1">$H17*metrado!AS17</f>
        <v>0</v>
      </c>
      <c r="AU17" s="9">
        <f ca="1">$H17*metrado!AT17</f>
        <v>0</v>
      </c>
      <c r="AV17" s="9">
        <f ca="1">$H17*metrado!AU17</f>
        <v>0</v>
      </c>
      <c r="AW17" s="9">
        <f ca="1">$H17*metrado!AV17</f>
        <v>0</v>
      </c>
      <c r="AX17" s="9">
        <f ca="1">$H17*metrado!AW17</f>
        <v>0</v>
      </c>
      <c r="AY17" s="9">
        <f ca="1">$H17*metrado!AX17</f>
        <v>0</v>
      </c>
      <c r="AZ17" s="9">
        <f ca="1">$H17*metrado!AY17</f>
        <v>0</v>
      </c>
      <c r="BA17" s="9">
        <f ca="1">$H17*metrado!AZ17</f>
        <v>0</v>
      </c>
      <c r="BB17" s="9">
        <f ca="1">$H17*metrado!BA17</f>
        <v>0</v>
      </c>
      <c r="BC17" s="9">
        <f>$H17*metrado!BB17</f>
        <v>0</v>
      </c>
      <c r="BD17" s="9">
        <f ca="1">$H17*metrado!BC17</f>
        <v>0</v>
      </c>
      <c r="BE17" s="9">
        <f ca="1">$H17*metrado!BD17</f>
        <v>0</v>
      </c>
      <c r="BF17" s="9">
        <f>$H17*metrado!BE17</f>
        <v>0</v>
      </c>
      <c r="BG17" s="9">
        <f ca="1">$H17*metrado!BF17</f>
        <v>0</v>
      </c>
      <c r="BH17" s="9">
        <f ca="1">$H17*metrado!BG17</f>
        <v>0</v>
      </c>
      <c r="BI17" s="9">
        <f>$H17*metrado!BH17</f>
        <v>0</v>
      </c>
      <c r="BJ17" s="9"/>
      <c r="BK17" s="9"/>
      <c r="BL17" s="9"/>
      <c r="BM17" s="9"/>
      <c r="BN17" s="9"/>
      <c r="BO17" s="9"/>
      <c r="BP17" s="9"/>
    </row>
    <row r="18" spans="1:68">
      <c r="A18" t="s">
        <v>786</v>
      </c>
      <c r="F18">
        <f ca="1">ROUND(metrado!G18*costos!H18,2)</f>
        <v>34108.800000000003</v>
      </c>
      <c r="G18" s="9">
        <f ca="1">SUM(I18:BJ18)</f>
        <v>34108.799999999996</v>
      </c>
      <c r="H18" s="12">
        <f>ROUND('APUS ARQUITECTURA'!J188,2)</f>
        <v>213.18</v>
      </c>
      <c r="I18" s="9">
        <f ca="1">$H18*metrado!H18</f>
        <v>4263.6000000000004</v>
      </c>
      <c r="J18" s="9">
        <f ca="1">$H18*metrado!I18</f>
        <v>4263.6000000000004</v>
      </c>
      <c r="K18" s="9">
        <f ca="1">$H18*metrado!J18</f>
        <v>0</v>
      </c>
      <c r="L18" s="9">
        <f ca="1">$H18*metrado!K18</f>
        <v>4263.6000000000004</v>
      </c>
      <c r="M18" s="9">
        <f ca="1">$H18*metrado!L18</f>
        <v>4263.6000000000004</v>
      </c>
      <c r="N18" s="9">
        <f ca="1">$H18*metrado!M18</f>
        <v>0</v>
      </c>
      <c r="O18" s="9">
        <f ca="1">$H18*metrado!N18</f>
        <v>0</v>
      </c>
      <c r="P18" s="9">
        <f ca="1">$H18*metrado!O18</f>
        <v>0</v>
      </c>
      <c r="Q18" s="9">
        <f>$H18*metrado!P18</f>
        <v>0</v>
      </c>
      <c r="R18" s="9">
        <f ca="1">$H18*metrado!Q18</f>
        <v>0</v>
      </c>
      <c r="S18" s="9">
        <f ca="1">$H18*metrado!R18</f>
        <v>0</v>
      </c>
      <c r="T18" s="9">
        <f ca="1">$H18*metrado!S18</f>
        <v>0</v>
      </c>
      <c r="U18" s="9">
        <f ca="1">$H18*metrado!T18</f>
        <v>4263.6000000000004</v>
      </c>
      <c r="V18" s="9">
        <f ca="1">$H18*metrado!U18</f>
        <v>4263.6000000000004</v>
      </c>
      <c r="W18" s="9">
        <f ca="1">$H18*metrado!V18</f>
        <v>0</v>
      </c>
      <c r="X18" s="9">
        <f ca="1">$H18*metrado!W18</f>
        <v>0</v>
      </c>
      <c r="Y18" s="9">
        <f ca="1">$H18*metrado!X18</f>
        <v>4263.6000000000004</v>
      </c>
      <c r="Z18" s="9">
        <f ca="1">$H18*metrado!Y18</f>
        <v>0</v>
      </c>
      <c r="AA18" s="9">
        <f ca="1">$H18*metrado!Z18</f>
        <v>0</v>
      </c>
      <c r="AB18" s="9">
        <f ca="1">$H18*metrado!AA18</f>
        <v>0</v>
      </c>
      <c r="AC18" s="9">
        <f>$H18*metrado!AB18</f>
        <v>0</v>
      </c>
      <c r="AD18" s="9">
        <f ca="1">$H18*metrado!AC18</f>
        <v>0</v>
      </c>
      <c r="AE18" s="9">
        <f ca="1">$H18*metrado!AD18</f>
        <v>0</v>
      </c>
      <c r="AF18" s="9">
        <f ca="1">$H18*metrado!AE18</f>
        <v>0</v>
      </c>
      <c r="AG18" s="9">
        <f ca="1">$H18*metrado!AF18</f>
        <v>0</v>
      </c>
      <c r="AH18" s="9">
        <f ca="1">$H18*metrado!AG18</f>
        <v>0</v>
      </c>
      <c r="AI18" s="9">
        <f ca="1">$H18*metrado!AH18</f>
        <v>0</v>
      </c>
      <c r="AJ18" s="9">
        <f ca="1">$H18*metrado!AI18</f>
        <v>0</v>
      </c>
      <c r="AK18" s="9">
        <f ca="1">$H18*metrado!AJ18</f>
        <v>0</v>
      </c>
      <c r="AL18" s="9">
        <f ca="1">$H18*metrado!AK18</f>
        <v>0</v>
      </c>
      <c r="AM18" s="9">
        <f ca="1">$H18*metrado!AL18</f>
        <v>0</v>
      </c>
      <c r="AN18" s="9">
        <f ca="1">$H18*metrado!AM18</f>
        <v>0</v>
      </c>
      <c r="AO18" s="9">
        <f ca="1">$H18*metrado!AN18</f>
        <v>0</v>
      </c>
      <c r="AP18" s="9">
        <f ca="1">$H18*metrado!AO18</f>
        <v>0</v>
      </c>
      <c r="AQ18" s="9">
        <f ca="1">$H18*metrado!AP18</f>
        <v>0</v>
      </c>
      <c r="AR18" s="9">
        <f ca="1">$H18*metrado!AQ18</f>
        <v>0</v>
      </c>
      <c r="AS18" s="9">
        <f ca="1">$H18*metrado!AR18</f>
        <v>0</v>
      </c>
      <c r="AT18" s="9">
        <f ca="1">$H18*metrado!AS18</f>
        <v>0</v>
      </c>
      <c r="AU18" s="9">
        <f ca="1">$H18*metrado!AT18</f>
        <v>0</v>
      </c>
      <c r="AV18" s="9">
        <f ca="1">$H18*metrado!AU18</f>
        <v>0</v>
      </c>
      <c r="AW18" s="9">
        <f ca="1">$H18*metrado!AV18</f>
        <v>0</v>
      </c>
      <c r="AX18" s="9">
        <f ca="1">$H18*metrado!AW18</f>
        <v>0</v>
      </c>
      <c r="AY18" s="9">
        <f ca="1">$H18*metrado!AX18</f>
        <v>0</v>
      </c>
      <c r="AZ18" s="9">
        <f ca="1">$H18*metrado!AY18</f>
        <v>0</v>
      </c>
      <c r="BA18" s="9">
        <f ca="1">$H18*metrado!AZ18</f>
        <v>0</v>
      </c>
      <c r="BB18" s="9">
        <f ca="1">$H18*metrado!BA18</f>
        <v>0</v>
      </c>
      <c r="BC18" s="9">
        <f>$H18*metrado!BB18</f>
        <v>4263.6000000000004</v>
      </c>
      <c r="BD18" s="9">
        <f ca="1">$H18*metrado!BC18</f>
        <v>0</v>
      </c>
      <c r="BE18" s="9">
        <f ca="1">$H18*metrado!BD18</f>
        <v>0</v>
      </c>
      <c r="BF18" s="9">
        <f>$H18*metrado!BE18</f>
        <v>0</v>
      </c>
      <c r="BG18" s="9">
        <f ca="1">$H18*metrado!BF18</f>
        <v>0</v>
      </c>
      <c r="BH18" s="9">
        <f ca="1">$H18*metrado!BG18</f>
        <v>0</v>
      </c>
      <c r="BI18" s="9">
        <f>$H18*metrado!BH18</f>
        <v>0</v>
      </c>
      <c r="BJ18" s="9"/>
      <c r="BK18" s="9"/>
      <c r="BL18" s="9"/>
      <c r="BM18" s="9"/>
      <c r="BN18" s="9"/>
      <c r="BO18" s="9"/>
      <c r="BP18" s="9"/>
    </row>
    <row r="19" spans="1:68">
      <c r="A19" t="s">
        <v>788</v>
      </c>
      <c r="F19">
        <f ca="1">ROUND(metrado!G19*costos!H19,2)</f>
        <v>43493.120000000003</v>
      </c>
      <c r="G19" s="9">
        <f ca="1">SUM(I19:BJ19)</f>
        <v>43493.119999999995</v>
      </c>
      <c r="H19" s="12">
        <f>ROUND('APUS ARQUITECTURA'!J212,2)</f>
        <v>61.78</v>
      </c>
      <c r="I19" s="9">
        <f ca="1">$H19*metrado!H19</f>
        <v>0</v>
      </c>
      <c r="J19" s="9">
        <f ca="1">$H19*metrado!I19</f>
        <v>0</v>
      </c>
      <c r="K19" s="9">
        <f ca="1">$H19*metrado!J19</f>
        <v>1235.5999999999999</v>
      </c>
      <c r="L19" s="9">
        <f ca="1">$H19*metrado!K19</f>
        <v>0</v>
      </c>
      <c r="M19" s="9">
        <f ca="1">$H19*metrado!L19</f>
        <v>0</v>
      </c>
      <c r="N19" s="9">
        <f ca="1">$H19*metrado!M19</f>
        <v>1359.16</v>
      </c>
      <c r="O19" s="9">
        <f ca="1">$H19*metrado!N19</f>
        <v>0</v>
      </c>
      <c r="P19" s="9">
        <f ca="1">$H19*metrado!O19</f>
        <v>1235.5999999999999</v>
      </c>
      <c r="Q19" s="9">
        <f>$H19*metrado!P19</f>
        <v>1359.16</v>
      </c>
      <c r="R19" s="9">
        <f ca="1">$H19*metrado!Q19</f>
        <v>1359.16</v>
      </c>
      <c r="S19" s="9">
        <f ca="1">$H19*metrado!R19</f>
        <v>1359.16</v>
      </c>
      <c r="T19" s="9">
        <f ca="1">$H19*metrado!S19</f>
        <v>1235.5999999999999</v>
      </c>
      <c r="U19" s="9">
        <f ca="1">$H19*metrado!T19</f>
        <v>0</v>
      </c>
      <c r="V19" s="9">
        <f ca="1">$H19*metrado!U19</f>
        <v>0</v>
      </c>
      <c r="W19" s="9">
        <f ca="1">$H19*metrado!V19</f>
        <v>1235.5999999999999</v>
      </c>
      <c r="X19" s="9">
        <f ca="1">$H19*metrado!W19</f>
        <v>1359.16</v>
      </c>
      <c r="Y19" s="9">
        <f ca="1">$H19*metrado!X19</f>
        <v>0</v>
      </c>
      <c r="Z19" s="9">
        <f ca="1">$H19*metrado!Y19</f>
        <v>1235.5999999999999</v>
      </c>
      <c r="AA19" s="9">
        <f ca="1">$H19*metrado!Z19</f>
        <v>1235.5999999999999</v>
      </c>
      <c r="AB19" s="9">
        <f ca="1">$H19*metrado!AA19</f>
        <v>1235.5999999999999</v>
      </c>
      <c r="AC19" s="9">
        <f>$H19*metrado!AB19</f>
        <v>1235.5999999999999</v>
      </c>
      <c r="AD19" s="9">
        <f ca="1">$H19*metrado!AC19</f>
        <v>1235.5999999999999</v>
      </c>
      <c r="AE19" s="9">
        <f ca="1">$H19*metrado!AD19</f>
        <v>1235.5999999999999</v>
      </c>
      <c r="AF19" s="9">
        <f ca="1">$H19*metrado!AE19</f>
        <v>0</v>
      </c>
      <c r="AG19" s="9">
        <f ca="1">$H19*metrado!AF19</f>
        <v>0</v>
      </c>
      <c r="AH19" s="9">
        <f ca="1">$H19*metrado!AG19</f>
        <v>0</v>
      </c>
      <c r="AI19" s="9">
        <f ca="1">$H19*metrado!AH19</f>
        <v>0</v>
      </c>
      <c r="AJ19" s="9">
        <f ca="1">$H19*metrado!AI19</f>
        <v>0</v>
      </c>
      <c r="AK19" s="9">
        <f ca="1">$H19*metrado!AJ19</f>
        <v>1235.5999999999999</v>
      </c>
      <c r="AL19" s="9">
        <f ca="1">$H19*metrado!AK19</f>
        <v>0</v>
      </c>
      <c r="AM19" s="9">
        <f ca="1">$H19*metrado!AL19</f>
        <v>1235.5999999999999</v>
      </c>
      <c r="AN19" s="9">
        <f ca="1">$H19*metrado!AM19</f>
        <v>0</v>
      </c>
      <c r="AO19" s="9">
        <f ca="1">$H19*metrado!AN19</f>
        <v>1235.5999999999999</v>
      </c>
      <c r="AP19" s="9">
        <f ca="1">$H19*metrado!AO19</f>
        <v>1235.5999999999999</v>
      </c>
      <c r="AQ19" s="9">
        <f ca="1">$H19*metrado!AP19</f>
        <v>1235.5999999999999</v>
      </c>
      <c r="AR19" s="9">
        <f ca="1">$H19*metrado!AQ19</f>
        <v>0</v>
      </c>
      <c r="AS19" s="9">
        <f ca="1">$H19*metrado!AR19</f>
        <v>1235.5999999999999</v>
      </c>
      <c r="AT19" s="9">
        <f ca="1">$H19*metrado!AS19</f>
        <v>1235.5999999999999</v>
      </c>
      <c r="AU19" s="9">
        <f ca="1">$H19*metrado!AT19</f>
        <v>1235.5999999999999</v>
      </c>
      <c r="AV19" s="9">
        <f ca="1">$H19*metrado!AU19</f>
        <v>1359.16</v>
      </c>
      <c r="AW19" s="9">
        <f ca="1">$H19*metrado!AV19</f>
        <v>1359.16</v>
      </c>
      <c r="AX19" s="9">
        <f ca="1">$H19*metrado!AW19</f>
        <v>1359.16</v>
      </c>
      <c r="AY19" s="9">
        <f ca="1">$H19*metrado!AX19</f>
        <v>1359.16</v>
      </c>
      <c r="AZ19" s="9">
        <f ca="1">$H19*metrado!AY19</f>
        <v>1359.16</v>
      </c>
      <c r="BA19" s="9">
        <f ca="1">$H19*metrado!AZ19</f>
        <v>1359.16</v>
      </c>
      <c r="BB19" s="9">
        <f ca="1">$H19*metrado!BA19</f>
        <v>1359.16</v>
      </c>
      <c r="BC19" s="9">
        <f>$H19*metrado!BB19</f>
        <v>0</v>
      </c>
      <c r="BD19" s="9">
        <f ca="1">$H19*metrado!BC19</f>
        <v>1235.5999999999999</v>
      </c>
      <c r="BE19" s="9">
        <f ca="1">$H19*metrado!BD19</f>
        <v>1235.5999999999999</v>
      </c>
      <c r="BF19" s="9">
        <f>$H19*metrado!BE19</f>
        <v>1235.5999999999999</v>
      </c>
      <c r="BG19" s="9">
        <f ca="1">$H19*metrado!BF19</f>
        <v>0</v>
      </c>
      <c r="BH19" s="9">
        <f ca="1">$H19*metrado!BG19</f>
        <v>0</v>
      </c>
      <c r="BI19" s="9">
        <f>$H19*metrado!BH19</f>
        <v>1235.5999999999999</v>
      </c>
      <c r="BJ19" s="9"/>
      <c r="BK19" s="9"/>
      <c r="BL19" s="9"/>
      <c r="BM19" s="9"/>
      <c r="BN19" s="9"/>
      <c r="BO19" s="9"/>
      <c r="BP19" s="9"/>
    </row>
    <row r="20" spans="1:68">
      <c r="A20" s="1" t="s">
        <v>789</v>
      </c>
      <c r="F20">
        <f ca="1">ROUND(metrado!G20*costos!H20,2)</f>
        <v>0</v>
      </c>
      <c r="G20" s="9">
        <f ca="1">SUM(I20:BJ20)</f>
        <v>0</v>
      </c>
      <c r="I20" s="9">
        <f ca="1">$H20*metrado!H20</f>
        <v>0</v>
      </c>
      <c r="J20" s="9">
        <f ca="1">$H20*metrado!I20</f>
        <v>0</v>
      </c>
      <c r="K20" s="9">
        <f ca="1">$H20*metrado!J20</f>
        <v>0</v>
      </c>
      <c r="L20" s="9">
        <f ca="1">$H20*metrado!K20</f>
        <v>0</v>
      </c>
      <c r="M20" s="9">
        <f ca="1">$H20*metrado!L20</f>
        <v>0</v>
      </c>
      <c r="N20" s="9">
        <f ca="1">$H20*metrado!M20</f>
        <v>0</v>
      </c>
      <c r="O20" s="9">
        <f ca="1">$H20*metrado!N20</f>
        <v>0</v>
      </c>
      <c r="P20" s="9">
        <f ca="1">$H20*metrado!O20</f>
        <v>0</v>
      </c>
      <c r="Q20" s="9">
        <f>$H20*metrado!P20</f>
        <v>0</v>
      </c>
      <c r="R20" s="9">
        <f ca="1">$H20*metrado!Q20</f>
        <v>0</v>
      </c>
      <c r="S20" s="9">
        <f ca="1">$H20*metrado!R20</f>
        <v>0</v>
      </c>
      <c r="T20" s="9">
        <f ca="1">$H20*metrado!S20</f>
        <v>0</v>
      </c>
      <c r="U20" s="9">
        <f ca="1">$H20*metrado!T20</f>
        <v>0</v>
      </c>
      <c r="V20" s="9">
        <f ca="1">$H20*metrado!U20</f>
        <v>0</v>
      </c>
      <c r="W20" s="9">
        <f ca="1">$H20*metrado!V20</f>
        <v>0</v>
      </c>
      <c r="X20" s="9">
        <f ca="1">$H20*metrado!W20</f>
        <v>0</v>
      </c>
      <c r="Y20" s="9">
        <f ca="1">$H20*metrado!X20</f>
        <v>0</v>
      </c>
      <c r="Z20" s="9">
        <f ca="1">$H20*metrado!Y20</f>
        <v>0</v>
      </c>
      <c r="AA20" s="9">
        <f ca="1">$H20*metrado!Z20</f>
        <v>0</v>
      </c>
      <c r="AB20" s="9">
        <f ca="1">$H20*metrado!AA20</f>
        <v>0</v>
      </c>
      <c r="AC20" s="9">
        <f>$H20*metrado!AB20</f>
        <v>0</v>
      </c>
      <c r="AD20" s="9">
        <f ca="1">$H20*metrado!AC20</f>
        <v>0</v>
      </c>
      <c r="AE20" s="9">
        <f ca="1">$H20*metrado!AD20</f>
        <v>0</v>
      </c>
      <c r="AF20" s="9">
        <f ca="1">$H20*metrado!AE20</f>
        <v>0</v>
      </c>
      <c r="AG20" s="9">
        <f ca="1">$H20*metrado!AF20</f>
        <v>0</v>
      </c>
      <c r="AH20" s="9">
        <f ca="1">$H20*metrado!AG20</f>
        <v>0</v>
      </c>
      <c r="AI20" s="9">
        <f ca="1">$H20*metrado!AH20</f>
        <v>0</v>
      </c>
      <c r="AJ20" s="9">
        <f ca="1">$H20*metrado!AI20</f>
        <v>0</v>
      </c>
      <c r="AK20" s="9">
        <f ca="1">$H20*metrado!AJ20</f>
        <v>0</v>
      </c>
      <c r="AL20" s="9">
        <f ca="1">$H20*metrado!AK20</f>
        <v>0</v>
      </c>
      <c r="AM20" s="9">
        <f ca="1">$H20*metrado!AL20</f>
        <v>0</v>
      </c>
      <c r="AN20" s="9">
        <f ca="1">$H20*metrado!AM20</f>
        <v>0</v>
      </c>
      <c r="AO20" s="9">
        <f ca="1">$H20*metrado!AN20</f>
        <v>0</v>
      </c>
      <c r="AP20" s="9">
        <f ca="1">$H20*metrado!AO20</f>
        <v>0</v>
      </c>
      <c r="AQ20" s="9">
        <f ca="1">$H20*metrado!AP20</f>
        <v>0</v>
      </c>
      <c r="AR20" s="9">
        <f ca="1">$H20*metrado!AQ20</f>
        <v>0</v>
      </c>
      <c r="AS20" s="9">
        <f ca="1">$H20*metrado!AR20</f>
        <v>0</v>
      </c>
      <c r="AT20" s="9">
        <f ca="1">$H20*metrado!AS20</f>
        <v>0</v>
      </c>
      <c r="AU20" s="9">
        <f ca="1">$H20*metrado!AT20</f>
        <v>0</v>
      </c>
      <c r="AV20" s="9">
        <f ca="1">$H20*metrado!AU20</f>
        <v>0</v>
      </c>
      <c r="AW20" s="9">
        <f ca="1">$H20*metrado!AV20</f>
        <v>0</v>
      </c>
      <c r="AX20" s="9">
        <f ca="1">$H20*metrado!AW20</f>
        <v>0</v>
      </c>
      <c r="AY20" s="9">
        <f ca="1">$H20*metrado!AX20</f>
        <v>0</v>
      </c>
      <c r="AZ20" s="9">
        <f ca="1">$H20*metrado!AY20</f>
        <v>0</v>
      </c>
      <c r="BA20" s="9">
        <f ca="1">$H20*metrado!AZ20</f>
        <v>0</v>
      </c>
      <c r="BB20" s="9">
        <f ca="1">$H20*metrado!BA20</f>
        <v>0</v>
      </c>
      <c r="BC20" s="9">
        <f>$H20*metrado!BB20</f>
        <v>0</v>
      </c>
      <c r="BD20" s="9">
        <f ca="1">$H20*metrado!BC20</f>
        <v>0</v>
      </c>
      <c r="BE20" s="9">
        <f ca="1">$H20*metrado!BD20</f>
        <v>0</v>
      </c>
      <c r="BF20" s="9">
        <f>$H20*metrado!BE20</f>
        <v>0</v>
      </c>
      <c r="BG20" s="9">
        <f ca="1">$H20*metrado!BF20</f>
        <v>0</v>
      </c>
      <c r="BH20" s="9">
        <f ca="1">$H20*metrado!BG20</f>
        <v>0</v>
      </c>
      <c r="BI20" s="9">
        <f>$H20*metrado!BH20</f>
        <v>0</v>
      </c>
      <c r="BJ20" s="9"/>
      <c r="BK20" s="9"/>
      <c r="BL20" s="9"/>
      <c r="BM20" s="9"/>
      <c r="BN20" s="9"/>
      <c r="BO20" s="9"/>
      <c r="BP20" s="9"/>
    </row>
    <row r="21" spans="1:68">
      <c r="A21" t="s">
        <v>791</v>
      </c>
      <c r="F21">
        <f ca="1">ROUND(metrado!G21*costos!H21,2)</f>
        <v>41773.199999999997</v>
      </c>
      <c r="G21" s="9">
        <f ca="1">SUM(I21:BJ21)</f>
        <v>41773.199999999968</v>
      </c>
      <c r="H21" s="12">
        <f>ROUND('APUS ARQUITECTURA'!J232,2)</f>
        <v>49.73</v>
      </c>
      <c r="I21" s="9">
        <f ca="1">$H21*metrado!H21</f>
        <v>994.59999999999991</v>
      </c>
      <c r="J21" s="9">
        <f ca="1">$H21*metrado!I21</f>
        <v>994.59999999999991</v>
      </c>
      <c r="K21" s="9">
        <f ca="1">$H21*metrado!J21</f>
        <v>994.59999999999991</v>
      </c>
      <c r="L21" s="9">
        <f ca="1">$H21*metrado!K21</f>
        <v>994.59999999999991</v>
      </c>
      <c r="M21" s="9">
        <f ca="1">$H21*metrado!L21</f>
        <v>994.59999999999991</v>
      </c>
      <c r="N21" s="9">
        <f ca="1">$H21*metrado!M21</f>
        <v>994.59999999999991</v>
      </c>
      <c r="O21" s="9">
        <f ca="1">$H21*metrado!N21</f>
        <v>0</v>
      </c>
      <c r="P21" s="9">
        <f ca="1">$H21*metrado!O21</f>
        <v>994.59999999999991</v>
      </c>
      <c r="Q21" s="9">
        <f>$H21*metrado!P21</f>
        <v>994.59999999999991</v>
      </c>
      <c r="R21" s="9">
        <f ca="1">$H21*metrado!Q21</f>
        <v>994.59999999999991</v>
      </c>
      <c r="S21" s="9">
        <f ca="1">$H21*metrado!R21</f>
        <v>994.59999999999991</v>
      </c>
      <c r="T21" s="9">
        <f ca="1">$H21*metrado!S21</f>
        <v>994.59999999999991</v>
      </c>
      <c r="U21" s="9">
        <f ca="1">$H21*metrado!T21</f>
        <v>994.59999999999991</v>
      </c>
      <c r="V21" s="9">
        <f ca="1">$H21*metrado!U21</f>
        <v>994.59999999999991</v>
      </c>
      <c r="W21" s="9">
        <f ca="1">$H21*metrado!V21</f>
        <v>994.59999999999991</v>
      </c>
      <c r="X21" s="9">
        <f ca="1">$H21*metrado!W21</f>
        <v>994.59999999999991</v>
      </c>
      <c r="Y21" s="9">
        <f ca="1">$H21*metrado!X21</f>
        <v>994.59999999999991</v>
      </c>
      <c r="Z21" s="9">
        <f ca="1">$H21*metrado!Y21</f>
        <v>994.59999999999991</v>
      </c>
      <c r="AA21" s="9">
        <f ca="1">$H21*metrado!Z21</f>
        <v>994.59999999999991</v>
      </c>
      <c r="AB21" s="9">
        <f ca="1">$H21*metrado!AA21</f>
        <v>994.59999999999991</v>
      </c>
      <c r="AC21" s="9">
        <f>$H21*metrado!AB21</f>
        <v>994.59999999999991</v>
      </c>
      <c r="AD21" s="9">
        <f ca="1">$H21*metrado!AC21</f>
        <v>994.59999999999991</v>
      </c>
      <c r="AE21" s="9">
        <f ca="1">$H21*metrado!AD21</f>
        <v>994.59999999999991</v>
      </c>
      <c r="AF21" s="9">
        <f ca="1">$H21*metrado!AE21</f>
        <v>0</v>
      </c>
      <c r="AG21" s="9">
        <f ca="1">$H21*metrado!AF21</f>
        <v>0</v>
      </c>
      <c r="AH21" s="9">
        <f ca="1">$H21*metrado!AG21</f>
        <v>0</v>
      </c>
      <c r="AI21" s="9">
        <f ca="1">$H21*metrado!AH21</f>
        <v>0</v>
      </c>
      <c r="AJ21" s="9">
        <f ca="1">$H21*metrado!AI21</f>
        <v>0</v>
      </c>
      <c r="AK21" s="9">
        <f ca="1">$H21*metrado!AJ21</f>
        <v>994.59999999999991</v>
      </c>
      <c r="AL21" s="9">
        <f ca="1">$H21*metrado!AK21</f>
        <v>0</v>
      </c>
      <c r="AM21" s="9">
        <f ca="1">$H21*metrado!AL21</f>
        <v>994.59999999999991</v>
      </c>
      <c r="AN21" s="9">
        <f ca="1">$H21*metrado!AM21</f>
        <v>0</v>
      </c>
      <c r="AO21" s="9">
        <f ca="1">$H21*metrado!AN21</f>
        <v>994.59999999999991</v>
      </c>
      <c r="AP21" s="9">
        <f ca="1">$H21*metrado!AO21</f>
        <v>994.59999999999991</v>
      </c>
      <c r="AQ21" s="9">
        <f ca="1">$H21*metrado!AP21</f>
        <v>994.59999999999991</v>
      </c>
      <c r="AR21" s="9">
        <f ca="1">$H21*metrado!AQ21</f>
        <v>994.59999999999991</v>
      </c>
      <c r="AS21" s="9">
        <f ca="1">$H21*metrado!AR21</f>
        <v>994.59999999999991</v>
      </c>
      <c r="AT21" s="9">
        <f ca="1">$H21*metrado!AS21</f>
        <v>994.59999999999991</v>
      </c>
      <c r="AU21" s="9">
        <f ca="1">$H21*metrado!AT21</f>
        <v>994.59999999999991</v>
      </c>
      <c r="AV21" s="9">
        <f ca="1">$H21*metrado!AU21</f>
        <v>994.59999999999991</v>
      </c>
      <c r="AW21" s="9">
        <f ca="1">$H21*metrado!AV21</f>
        <v>994.59999999999991</v>
      </c>
      <c r="AX21" s="9">
        <f ca="1">$H21*metrado!AW21</f>
        <v>994.59999999999991</v>
      </c>
      <c r="AY21" s="9">
        <f ca="1">$H21*metrado!AX21</f>
        <v>994.59999999999991</v>
      </c>
      <c r="AZ21" s="9">
        <f ca="1">$H21*metrado!AY21</f>
        <v>994.59999999999991</v>
      </c>
      <c r="BA21" s="9">
        <f ca="1">$H21*metrado!AZ21</f>
        <v>994.59999999999991</v>
      </c>
      <c r="BB21" s="9">
        <f ca="1">$H21*metrado!BA21</f>
        <v>994.59999999999991</v>
      </c>
      <c r="BC21" s="9">
        <f>$H21*metrado!BB21</f>
        <v>994.59999999999991</v>
      </c>
      <c r="BD21" s="9">
        <f ca="1">$H21*metrado!BC21</f>
        <v>994.59999999999991</v>
      </c>
      <c r="BE21" s="9">
        <f ca="1">$H21*metrado!BD21</f>
        <v>994.59999999999991</v>
      </c>
      <c r="BF21" s="9">
        <f>$H21*metrado!BE21</f>
        <v>994.59999999999991</v>
      </c>
      <c r="BG21" s="9">
        <f ca="1">$H21*metrado!BF21</f>
        <v>0</v>
      </c>
      <c r="BH21" s="9">
        <f ca="1">$H21*metrado!BG21</f>
        <v>0</v>
      </c>
      <c r="BI21" s="9">
        <f>$H21*metrado!BH21</f>
        <v>0</v>
      </c>
      <c r="BJ21" s="9"/>
      <c r="BK21" s="9"/>
      <c r="BL21" s="9"/>
      <c r="BM21" s="9"/>
      <c r="BN21" s="9"/>
      <c r="BO21" s="9"/>
      <c r="BP21" s="9"/>
    </row>
    <row r="22" spans="1:68">
      <c r="A22" t="s">
        <v>793</v>
      </c>
      <c r="F22">
        <f ca="1">ROUND(metrado!G22*costos!H22,2)</f>
        <v>62034</v>
      </c>
      <c r="G22" s="9">
        <f ca="1">SUM(I22:BJ22)</f>
        <v>62033.999999999985</v>
      </c>
      <c r="H22" s="12">
        <f>ROUND('APUS ARQUITECTURA'!J252,2)</f>
        <v>206.78</v>
      </c>
      <c r="I22" s="9">
        <f ca="1">$H22*metrado!H22</f>
        <v>4135.6000000000004</v>
      </c>
      <c r="J22" s="9">
        <f ca="1">$H22*metrado!I22</f>
        <v>4135.6000000000004</v>
      </c>
      <c r="K22" s="9">
        <f ca="1">$H22*metrado!J22</f>
        <v>0</v>
      </c>
      <c r="L22" s="9">
        <f ca="1">$H22*metrado!K22</f>
        <v>4135.6000000000004</v>
      </c>
      <c r="M22" s="9">
        <f ca="1">$H22*metrado!L22</f>
        <v>4135.6000000000004</v>
      </c>
      <c r="N22" s="9">
        <f ca="1">$H22*metrado!M22</f>
        <v>4135.6000000000004</v>
      </c>
      <c r="O22" s="9">
        <f ca="1">$H22*metrado!N22</f>
        <v>0</v>
      </c>
      <c r="P22" s="9">
        <f ca="1">$H22*metrado!O22</f>
        <v>4135.6000000000004</v>
      </c>
      <c r="Q22" s="9">
        <f>$H22*metrado!P22</f>
        <v>4135.6000000000004</v>
      </c>
      <c r="R22" s="9">
        <f ca="1">$H22*metrado!Q22</f>
        <v>4135.6000000000004</v>
      </c>
      <c r="S22" s="9">
        <f ca="1">$H22*metrado!R22</f>
        <v>4135.6000000000004</v>
      </c>
      <c r="T22" s="9">
        <f ca="1">$H22*metrado!S22</f>
        <v>0</v>
      </c>
      <c r="U22" s="9">
        <f ca="1">$H22*metrado!T22</f>
        <v>4135.6000000000004</v>
      </c>
      <c r="V22" s="9">
        <f ca="1">$H22*metrado!U22</f>
        <v>4135.6000000000004</v>
      </c>
      <c r="W22" s="9">
        <f ca="1">$H22*metrado!V22</f>
        <v>0</v>
      </c>
      <c r="X22" s="9">
        <f ca="1">$H22*metrado!W22</f>
        <v>4135.6000000000004</v>
      </c>
      <c r="Y22" s="9">
        <f ca="1">$H22*metrado!X22</f>
        <v>0</v>
      </c>
      <c r="Z22" s="9">
        <f ca="1">$H22*metrado!Y22</f>
        <v>4135.6000000000004</v>
      </c>
      <c r="AA22" s="9">
        <f ca="1">$H22*metrado!Z22</f>
        <v>0</v>
      </c>
      <c r="AB22" s="9">
        <f ca="1">$H22*metrado!AA22</f>
        <v>0</v>
      </c>
      <c r="AC22" s="9">
        <f>$H22*metrado!AB22</f>
        <v>0</v>
      </c>
      <c r="AD22" s="9">
        <f ca="1">$H22*metrado!AC22</f>
        <v>0</v>
      </c>
      <c r="AE22" s="9">
        <f ca="1">$H22*metrado!AD22</f>
        <v>0</v>
      </c>
      <c r="AF22" s="9">
        <f ca="1">$H22*metrado!AE22</f>
        <v>0</v>
      </c>
      <c r="AG22" s="9">
        <f ca="1">$H22*metrado!AF22</f>
        <v>0</v>
      </c>
      <c r="AH22" s="9">
        <f ca="1">$H22*metrado!AG22</f>
        <v>0</v>
      </c>
      <c r="AI22" s="9">
        <f ca="1">$H22*metrado!AH22</f>
        <v>0</v>
      </c>
      <c r="AJ22" s="9">
        <f ca="1">$H22*metrado!AI22</f>
        <v>0</v>
      </c>
      <c r="AK22" s="9">
        <f ca="1">$H22*metrado!AJ22</f>
        <v>0</v>
      </c>
      <c r="AL22" s="9">
        <f ca="1">$H22*metrado!AK22</f>
        <v>0</v>
      </c>
      <c r="AM22" s="9">
        <f ca="1">$H22*metrado!AL22</f>
        <v>0</v>
      </c>
      <c r="AN22" s="9">
        <f ca="1">$H22*metrado!AM22</f>
        <v>0</v>
      </c>
      <c r="AO22" s="9">
        <f ca="1">$H22*metrado!AN22</f>
        <v>4135.6000000000004</v>
      </c>
      <c r="AP22" s="9">
        <f ca="1">$H22*metrado!AO22</f>
        <v>0</v>
      </c>
      <c r="AQ22" s="9">
        <f ca="1">$H22*metrado!AP22</f>
        <v>0</v>
      </c>
      <c r="AR22" s="9">
        <f ca="1">$H22*metrado!AQ22</f>
        <v>0</v>
      </c>
      <c r="AS22" s="9">
        <f ca="1">$H22*metrado!AR22</f>
        <v>0</v>
      </c>
      <c r="AT22" s="9">
        <f ca="1">$H22*metrado!AS22</f>
        <v>0</v>
      </c>
      <c r="AU22" s="9">
        <f ca="1">$H22*metrado!AT22</f>
        <v>0</v>
      </c>
      <c r="AV22" s="9">
        <f ca="1">$H22*metrado!AU22</f>
        <v>0</v>
      </c>
      <c r="AW22" s="9">
        <f ca="1">$H22*metrado!AV22</f>
        <v>0</v>
      </c>
      <c r="AX22" s="9">
        <f ca="1">$H22*metrado!AW22</f>
        <v>0</v>
      </c>
      <c r="AY22" s="9">
        <f ca="1">$H22*metrado!AX22</f>
        <v>0</v>
      </c>
      <c r="AZ22" s="9">
        <f ca="1">$H22*metrado!AY22</f>
        <v>0</v>
      </c>
      <c r="BA22" s="9">
        <f ca="1">$H22*metrado!AZ22</f>
        <v>0</v>
      </c>
      <c r="BB22" s="9">
        <f ca="1">$H22*metrado!BA22</f>
        <v>0</v>
      </c>
      <c r="BC22" s="9">
        <f>$H22*metrado!BB22</f>
        <v>4135.6000000000004</v>
      </c>
      <c r="BD22" s="9">
        <f ca="1">$H22*metrado!BC22</f>
        <v>0</v>
      </c>
      <c r="BE22" s="9">
        <f ca="1">$H22*metrado!BD22</f>
        <v>0</v>
      </c>
      <c r="BF22" s="9">
        <f>$H22*metrado!BE22</f>
        <v>0</v>
      </c>
      <c r="BG22" s="9">
        <f ca="1">$H22*metrado!BF22</f>
        <v>0</v>
      </c>
      <c r="BH22" s="9">
        <f ca="1">$H22*metrado!BG22</f>
        <v>0</v>
      </c>
      <c r="BI22" s="9">
        <f>$H22*metrado!BH22</f>
        <v>0</v>
      </c>
      <c r="BJ22" s="9"/>
      <c r="BK22" s="9"/>
      <c r="BL22" s="9"/>
      <c r="BM22" s="9"/>
      <c r="BN22" s="9"/>
      <c r="BO22" s="9"/>
      <c r="BP22" s="9"/>
    </row>
    <row r="23" spans="1:68">
      <c r="A23" t="s">
        <v>795</v>
      </c>
      <c r="F23">
        <f ca="1">ROUND(metrado!G23*costos!H23,2)</f>
        <v>24638.400000000001</v>
      </c>
      <c r="G23" s="9">
        <f ca="1">SUM(I23:BJ23)</f>
        <v>24638.400000000005</v>
      </c>
      <c r="H23" s="12">
        <f>ROUND('APUS ARQUITECTURA'!J272,2)</f>
        <v>102.66</v>
      </c>
      <c r="I23" s="9">
        <f ca="1">$H23*metrado!H23</f>
        <v>0</v>
      </c>
      <c r="J23" s="9">
        <f ca="1">$H23*metrado!I23</f>
        <v>0</v>
      </c>
      <c r="K23" s="9">
        <f ca="1">$H23*metrado!J23</f>
        <v>0</v>
      </c>
      <c r="L23" s="9">
        <f ca="1">$H23*metrado!K23</f>
        <v>0</v>
      </c>
      <c r="M23" s="9">
        <f ca="1">$H23*metrado!L23</f>
        <v>0</v>
      </c>
      <c r="N23" s="9">
        <f ca="1">$H23*metrado!M23</f>
        <v>0</v>
      </c>
      <c r="O23" s="9">
        <f ca="1">$H23*metrado!N23</f>
        <v>0</v>
      </c>
      <c r="P23" s="9">
        <f ca="1">$H23*metrado!O23</f>
        <v>0</v>
      </c>
      <c r="Q23" s="9">
        <f>$H23*metrado!P23</f>
        <v>0</v>
      </c>
      <c r="R23" s="9">
        <f ca="1">$H23*metrado!Q23</f>
        <v>0</v>
      </c>
      <c r="S23" s="9">
        <f ca="1">$H23*metrado!R23</f>
        <v>0</v>
      </c>
      <c r="T23" s="9">
        <f ca="1">$H23*metrado!S23</f>
        <v>2053.1999999999998</v>
      </c>
      <c r="U23" s="9">
        <f ca="1">$H23*metrado!T23</f>
        <v>0</v>
      </c>
      <c r="V23" s="9">
        <f ca="1">$H23*metrado!U23</f>
        <v>0</v>
      </c>
      <c r="W23" s="9">
        <f ca="1">$H23*metrado!V23</f>
        <v>2053.1999999999998</v>
      </c>
      <c r="X23" s="9">
        <f ca="1">$H23*metrado!W23</f>
        <v>0</v>
      </c>
      <c r="Y23" s="9">
        <f ca="1">$H23*metrado!X23</f>
        <v>2053.1999999999998</v>
      </c>
      <c r="Z23" s="9">
        <f ca="1">$H23*metrado!Y23</f>
        <v>0</v>
      </c>
      <c r="AA23" s="9">
        <f ca="1">$H23*metrado!Z23</f>
        <v>2053.1999999999998</v>
      </c>
      <c r="AB23" s="9">
        <f ca="1">$H23*metrado!AA23</f>
        <v>0</v>
      </c>
      <c r="AC23" s="9">
        <f>$H23*metrado!AB23</f>
        <v>2053.1999999999998</v>
      </c>
      <c r="AD23" s="9">
        <f ca="1">$H23*metrado!AC23</f>
        <v>2053.1999999999998</v>
      </c>
      <c r="AE23" s="9">
        <f ca="1">$H23*metrado!AD23</f>
        <v>2053.1999999999998</v>
      </c>
      <c r="AF23" s="9">
        <f ca="1">$H23*metrado!AE23</f>
        <v>0</v>
      </c>
      <c r="AG23" s="9">
        <f ca="1">$H23*metrado!AF23</f>
        <v>0</v>
      </c>
      <c r="AH23" s="9">
        <f ca="1">$H23*metrado!AG23</f>
        <v>0</v>
      </c>
      <c r="AI23" s="9">
        <f ca="1">$H23*metrado!AH23</f>
        <v>0</v>
      </c>
      <c r="AJ23" s="9">
        <f ca="1">$H23*metrado!AI23</f>
        <v>0</v>
      </c>
      <c r="AK23" s="9">
        <f ca="1">$H23*metrado!AJ23</f>
        <v>2053.1999999999998</v>
      </c>
      <c r="AL23" s="9">
        <f ca="1">$H23*metrado!AK23</f>
        <v>0</v>
      </c>
      <c r="AM23" s="9">
        <f ca="1">$H23*metrado!AL23</f>
        <v>2053.1999999999998</v>
      </c>
      <c r="AN23" s="9">
        <f ca="1">$H23*metrado!AM23</f>
        <v>0</v>
      </c>
      <c r="AO23" s="9">
        <f ca="1">$H23*metrado!AN23</f>
        <v>0</v>
      </c>
      <c r="AP23" s="9">
        <f ca="1">$H23*metrado!AO23</f>
        <v>2053.1999999999998</v>
      </c>
      <c r="AQ23" s="9">
        <f ca="1">$H23*metrado!AP23</f>
        <v>0</v>
      </c>
      <c r="AR23" s="9">
        <f ca="1">$H23*metrado!AQ23</f>
        <v>2053.1999999999998</v>
      </c>
      <c r="AS23" s="9">
        <f ca="1">$H23*metrado!AR23</f>
        <v>0</v>
      </c>
      <c r="AT23" s="9">
        <f ca="1">$H23*metrado!AS23</f>
        <v>0</v>
      </c>
      <c r="AU23" s="9">
        <f ca="1">$H23*metrado!AT23</f>
        <v>0</v>
      </c>
      <c r="AV23" s="9">
        <f ca="1">$H23*metrado!AU23</f>
        <v>0</v>
      </c>
      <c r="AW23" s="9">
        <f ca="1">$H23*metrado!AV23</f>
        <v>0</v>
      </c>
      <c r="AX23" s="9">
        <f ca="1">$H23*metrado!AW23</f>
        <v>0</v>
      </c>
      <c r="AY23" s="9">
        <f ca="1">$H23*metrado!AX23</f>
        <v>0</v>
      </c>
      <c r="AZ23" s="9">
        <f ca="1">$H23*metrado!AY23</f>
        <v>0</v>
      </c>
      <c r="BA23" s="9">
        <f ca="1">$H23*metrado!AZ23</f>
        <v>0</v>
      </c>
      <c r="BB23" s="9">
        <f ca="1">$H23*metrado!BA23</f>
        <v>0</v>
      </c>
      <c r="BC23" s="9">
        <f>$H23*metrado!BB23</f>
        <v>0</v>
      </c>
      <c r="BD23" s="9">
        <f ca="1">$H23*metrado!BC23</f>
        <v>0</v>
      </c>
      <c r="BE23" s="9">
        <f ca="1">$H23*metrado!BD23</f>
        <v>2053.1999999999998</v>
      </c>
      <c r="BF23" s="9">
        <f>$H23*metrado!BE23</f>
        <v>0</v>
      </c>
      <c r="BG23" s="9">
        <f ca="1">$H23*metrado!BF23</f>
        <v>0</v>
      </c>
      <c r="BH23" s="9">
        <f ca="1">$H23*metrado!BG23</f>
        <v>0</v>
      </c>
      <c r="BI23" s="9">
        <f>$H23*metrado!BH23</f>
        <v>0</v>
      </c>
      <c r="BJ23" s="9"/>
      <c r="BK23" s="9"/>
      <c r="BL23" s="9"/>
      <c r="BM23" s="9"/>
      <c r="BN23" s="9"/>
      <c r="BO23" s="9"/>
      <c r="BP23" s="9"/>
    </row>
    <row r="24" spans="1:68">
      <c r="A24" t="s">
        <v>797</v>
      </c>
      <c r="F24">
        <f ca="1">ROUND(metrado!G24*costos!H24,2)</f>
        <v>4745</v>
      </c>
      <c r="G24" s="9">
        <f ca="1">SUM(I24:BJ24)</f>
        <v>4745</v>
      </c>
      <c r="H24" s="12">
        <f>ROUND('APUS ARQUITECTURA'!J292,2)</f>
        <v>47.45</v>
      </c>
      <c r="I24" s="9">
        <f ca="1">$H24*metrado!H24</f>
        <v>0</v>
      </c>
      <c r="J24" s="9">
        <f ca="1">$H24*metrado!I24</f>
        <v>0</v>
      </c>
      <c r="K24" s="9">
        <f ca="1">$H24*metrado!J24</f>
        <v>949</v>
      </c>
      <c r="L24" s="9">
        <f ca="1">$H24*metrado!K24</f>
        <v>0</v>
      </c>
      <c r="M24" s="9">
        <f ca="1">$H24*metrado!L24</f>
        <v>0</v>
      </c>
      <c r="N24" s="9">
        <f ca="1">$H24*metrado!M24</f>
        <v>0</v>
      </c>
      <c r="O24" s="9">
        <f ca="1">$H24*metrado!N24</f>
        <v>0</v>
      </c>
      <c r="P24" s="9">
        <f ca="1">$H24*metrado!O24</f>
        <v>0</v>
      </c>
      <c r="Q24" s="9">
        <f>$H24*metrado!P24</f>
        <v>0</v>
      </c>
      <c r="R24" s="9">
        <f ca="1">$H24*metrado!Q24</f>
        <v>0</v>
      </c>
      <c r="S24" s="9">
        <f ca="1">$H24*metrado!R24</f>
        <v>0</v>
      </c>
      <c r="T24" s="9">
        <f ca="1">$H24*metrado!S24</f>
        <v>0</v>
      </c>
      <c r="U24" s="9">
        <f ca="1">$H24*metrado!T24</f>
        <v>0</v>
      </c>
      <c r="V24" s="9">
        <f ca="1">$H24*metrado!U24</f>
        <v>0</v>
      </c>
      <c r="W24" s="9">
        <f ca="1">$H24*metrado!V24</f>
        <v>0</v>
      </c>
      <c r="X24" s="9">
        <f ca="1">$H24*metrado!W24</f>
        <v>0</v>
      </c>
      <c r="Y24" s="9">
        <f ca="1">$H24*metrado!X24</f>
        <v>0</v>
      </c>
      <c r="Z24" s="9">
        <f ca="1">$H24*metrado!Y24</f>
        <v>0</v>
      </c>
      <c r="AA24" s="9">
        <f ca="1">$H24*metrado!Z24</f>
        <v>0</v>
      </c>
      <c r="AB24" s="9">
        <f ca="1">$H24*metrado!AA24</f>
        <v>949</v>
      </c>
      <c r="AC24" s="9">
        <f>$H24*metrado!AB24</f>
        <v>0</v>
      </c>
      <c r="AD24" s="9">
        <f ca="1">$H24*metrado!AC24</f>
        <v>0</v>
      </c>
      <c r="AE24" s="9">
        <f ca="1">$H24*metrado!AD24</f>
        <v>0</v>
      </c>
      <c r="AF24" s="9">
        <f ca="1">$H24*metrado!AE24</f>
        <v>0</v>
      </c>
      <c r="AG24" s="9">
        <f ca="1">$H24*metrado!AF24</f>
        <v>0</v>
      </c>
      <c r="AH24" s="9">
        <f ca="1">$H24*metrado!AG24</f>
        <v>0</v>
      </c>
      <c r="AI24" s="9">
        <f ca="1">$H24*metrado!AH24</f>
        <v>0</v>
      </c>
      <c r="AJ24" s="9">
        <f ca="1">$H24*metrado!AI24</f>
        <v>0</v>
      </c>
      <c r="AK24" s="9">
        <f ca="1">$H24*metrado!AJ24</f>
        <v>0</v>
      </c>
      <c r="AL24" s="9">
        <f ca="1">$H24*metrado!AK24</f>
        <v>0</v>
      </c>
      <c r="AM24" s="9">
        <f ca="1">$H24*metrado!AL24</f>
        <v>0</v>
      </c>
      <c r="AN24" s="9">
        <f ca="1">$H24*metrado!AM24</f>
        <v>0</v>
      </c>
      <c r="AO24" s="9">
        <f ca="1">$H24*metrado!AN24</f>
        <v>0</v>
      </c>
      <c r="AP24" s="9">
        <f ca="1">$H24*metrado!AO24</f>
        <v>0</v>
      </c>
      <c r="AQ24" s="9">
        <f ca="1">$H24*metrado!AP24</f>
        <v>0</v>
      </c>
      <c r="AR24" s="9">
        <f ca="1">$H24*metrado!AQ24</f>
        <v>0</v>
      </c>
      <c r="AS24" s="9">
        <f ca="1">$H24*metrado!AR24</f>
        <v>0</v>
      </c>
      <c r="AT24" s="9">
        <f ca="1">$H24*metrado!AS24</f>
        <v>0</v>
      </c>
      <c r="AU24" s="9">
        <f ca="1">$H24*metrado!AT24</f>
        <v>0</v>
      </c>
      <c r="AV24" s="9">
        <f ca="1">$H24*metrado!AU24</f>
        <v>0</v>
      </c>
      <c r="AW24" s="9">
        <f ca="1">$H24*metrado!AV24</f>
        <v>0</v>
      </c>
      <c r="AX24" s="9">
        <f ca="1">$H24*metrado!AW24</f>
        <v>0</v>
      </c>
      <c r="AY24" s="9">
        <f ca="1">$H24*metrado!AX24</f>
        <v>0</v>
      </c>
      <c r="AZ24" s="9">
        <f ca="1">$H24*metrado!AY24</f>
        <v>0</v>
      </c>
      <c r="BA24" s="9">
        <f ca="1">$H24*metrado!AZ24</f>
        <v>0</v>
      </c>
      <c r="BB24" s="9">
        <f ca="1">$H24*metrado!BA24</f>
        <v>0</v>
      </c>
      <c r="BC24" s="9">
        <f>$H24*metrado!BB24</f>
        <v>0</v>
      </c>
      <c r="BD24" s="9">
        <f ca="1">$H24*metrado!BC24</f>
        <v>949</v>
      </c>
      <c r="BE24" s="9">
        <f ca="1">$H24*metrado!BD24</f>
        <v>0</v>
      </c>
      <c r="BF24" s="9">
        <f>$H24*metrado!BE24</f>
        <v>0</v>
      </c>
      <c r="BG24" s="9">
        <f ca="1">$H24*metrado!BF24</f>
        <v>949</v>
      </c>
      <c r="BH24" s="9">
        <f ca="1">$H24*metrado!BG24</f>
        <v>949</v>
      </c>
      <c r="BI24" s="9">
        <f>$H24*metrado!BH24</f>
        <v>0</v>
      </c>
      <c r="BJ24" s="9"/>
      <c r="BK24" s="9"/>
      <c r="BL24" s="9"/>
      <c r="BM24" s="9"/>
      <c r="BN24" s="9"/>
      <c r="BO24" s="9"/>
      <c r="BP24" s="9"/>
    </row>
    <row r="25" spans="1:68">
      <c r="A25" t="s">
        <v>799</v>
      </c>
      <c r="F25">
        <f ca="1">ROUND(metrado!G25*costos!H25,2)</f>
        <v>5199</v>
      </c>
      <c r="G25" s="9">
        <f ca="1">SUM(I25:BJ25)</f>
        <v>5199</v>
      </c>
      <c r="H25" s="12">
        <f>ROUND('APUS ARQUITECTURA'!J318,2)</f>
        <v>51.99</v>
      </c>
      <c r="I25" s="9">
        <f ca="1">$H25*metrado!H25</f>
        <v>0</v>
      </c>
      <c r="J25" s="9">
        <f ca="1">$H25*metrado!I25</f>
        <v>0</v>
      </c>
      <c r="K25" s="9">
        <f ca="1">$H25*metrado!J25</f>
        <v>0</v>
      </c>
      <c r="L25" s="9">
        <f ca="1">$H25*metrado!K25</f>
        <v>0</v>
      </c>
      <c r="M25" s="9">
        <f ca="1">$H25*metrado!L25</f>
        <v>0</v>
      </c>
      <c r="N25" s="9">
        <f ca="1">$H25*metrado!M25</f>
        <v>0</v>
      </c>
      <c r="O25" s="9">
        <f ca="1">$H25*metrado!N25</f>
        <v>0</v>
      </c>
      <c r="P25" s="9">
        <f ca="1">$H25*metrado!O25</f>
        <v>0</v>
      </c>
      <c r="Q25" s="9">
        <f>$H25*metrado!P25</f>
        <v>0</v>
      </c>
      <c r="R25" s="9">
        <f ca="1">$H25*metrado!Q25</f>
        <v>0</v>
      </c>
      <c r="S25" s="9">
        <f ca="1">$H25*metrado!R25</f>
        <v>0</v>
      </c>
      <c r="T25" s="9">
        <f ca="1">$H25*metrado!S25</f>
        <v>0</v>
      </c>
      <c r="U25" s="9">
        <f ca="1">$H25*metrado!T25</f>
        <v>0</v>
      </c>
      <c r="V25" s="9">
        <f ca="1">$H25*metrado!U25</f>
        <v>0</v>
      </c>
      <c r="W25" s="9">
        <f ca="1">$H25*metrado!V25</f>
        <v>0</v>
      </c>
      <c r="X25" s="9">
        <f ca="1">$H25*metrado!W25</f>
        <v>0</v>
      </c>
      <c r="Y25" s="9">
        <f ca="1">$H25*metrado!X25</f>
        <v>0</v>
      </c>
      <c r="Z25" s="9">
        <f ca="1">$H25*metrado!Y25</f>
        <v>0</v>
      </c>
      <c r="AA25" s="9">
        <f ca="1">$H25*metrado!Z25</f>
        <v>0</v>
      </c>
      <c r="AB25" s="9">
        <f ca="1">$H25*metrado!AA25</f>
        <v>0</v>
      </c>
      <c r="AC25" s="9">
        <f>$H25*metrado!AB25</f>
        <v>0</v>
      </c>
      <c r="AD25" s="9">
        <f ca="1">$H25*metrado!AC25</f>
        <v>0</v>
      </c>
      <c r="AE25" s="9">
        <f ca="1">$H25*metrado!AD25</f>
        <v>0</v>
      </c>
      <c r="AF25" s="9">
        <f ca="1">$H25*metrado!AE25</f>
        <v>0</v>
      </c>
      <c r="AG25" s="9">
        <f ca="1">$H25*metrado!AF25</f>
        <v>0</v>
      </c>
      <c r="AH25" s="9">
        <f ca="1">$H25*metrado!AG25</f>
        <v>0</v>
      </c>
      <c r="AI25" s="9">
        <f ca="1">$H25*metrado!AH25</f>
        <v>0</v>
      </c>
      <c r="AJ25" s="9">
        <f ca="1">$H25*metrado!AI25</f>
        <v>0</v>
      </c>
      <c r="AK25" s="9">
        <f ca="1">$H25*metrado!AJ25</f>
        <v>0</v>
      </c>
      <c r="AL25" s="9">
        <f ca="1">$H25*metrado!AK25</f>
        <v>0</v>
      </c>
      <c r="AM25" s="9">
        <f ca="1">$H25*metrado!AL25</f>
        <v>0</v>
      </c>
      <c r="AN25" s="9">
        <f ca="1">$H25*metrado!AM25</f>
        <v>0</v>
      </c>
      <c r="AO25" s="9">
        <f ca="1">$H25*metrado!AN25</f>
        <v>0</v>
      </c>
      <c r="AP25" s="9">
        <f ca="1">$H25*metrado!AO25</f>
        <v>0</v>
      </c>
      <c r="AQ25" s="9">
        <f ca="1">$H25*metrado!AP25</f>
        <v>1039.8</v>
      </c>
      <c r="AR25" s="9">
        <f ca="1">$H25*metrado!AQ25</f>
        <v>0</v>
      </c>
      <c r="AS25" s="9">
        <f ca="1">$H25*metrado!AR25</f>
        <v>1039.8</v>
      </c>
      <c r="AT25" s="9">
        <f ca="1">$H25*metrado!AS25</f>
        <v>1039.8</v>
      </c>
      <c r="AU25" s="9">
        <f ca="1">$H25*metrado!AT25</f>
        <v>1039.8</v>
      </c>
      <c r="AV25" s="9">
        <f ca="1">$H25*metrado!AU25</f>
        <v>0</v>
      </c>
      <c r="AW25" s="9">
        <f ca="1">$H25*metrado!AV25</f>
        <v>0</v>
      </c>
      <c r="AX25" s="9">
        <f ca="1">$H25*metrado!AW25</f>
        <v>0</v>
      </c>
      <c r="AY25" s="9">
        <f ca="1">$H25*metrado!AX25</f>
        <v>0</v>
      </c>
      <c r="AZ25" s="9">
        <f ca="1">$H25*metrado!AY25</f>
        <v>0</v>
      </c>
      <c r="BA25" s="9">
        <f ca="1">$H25*metrado!AZ25</f>
        <v>0</v>
      </c>
      <c r="BB25" s="9">
        <f ca="1">$H25*metrado!BA25</f>
        <v>0</v>
      </c>
      <c r="BC25" s="9">
        <f>$H25*metrado!BB25</f>
        <v>0</v>
      </c>
      <c r="BD25" s="9">
        <f ca="1">$H25*metrado!BC25</f>
        <v>0</v>
      </c>
      <c r="BE25" s="9">
        <f ca="1">$H25*metrado!BD25</f>
        <v>0</v>
      </c>
      <c r="BF25" s="9">
        <f>$H25*metrado!BE25</f>
        <v>1039.8</v>
      </c>
      <c r="BG25" s="9">
        <f ca="1">$H25*metrado!BF25</f>
        <v>0</v>
      </c>
      <c r="BH25" s="9">
        <f ca="1">$H25*metrado!BG25</f>
        <v>0</v>
      </c>
      <c r="BI25" s="9">
        <f>$H25*metrado!BH25</f>
        <v>0</v>
      </c>
      <c r="BJ25" s="9"/>
      <c r="BK25" s="9"/>
      <c r="BL25" s="9"/>
      <c r="BM25" s="9"/>
      <c r="BN25" s="9"/>
      <c r="BO25" s="9"/>
      <c r="BP25" s="9"/>
    </row>
    <row r="26" spans="1:68">
      <c r="A26" t="s">
        <v>1473</v>
      </c>
      <c r="F26">
        <f ca="1">ROUND(metrado!G26*costos!H26,2)</f>
        <v>28172.2</v>
      </c>
      <c r="G26" s="9">
        <f ca="1">SUM(I26:BJ26)</f>
        <v>28172.199999999997</v>
      </c>
      <c r="H26" s="12">
        <f>ROUND('APUS ARQUITECTURA'!J340,2)</f>
        <v>201.23</v>
      </c>
      <c r="I26" s="9">
        <f ca="1">$H26*metrado!H26</f>
        <v>0</v>
      </c>
      <c r="J26" s="9">
        <f ca="1">$H26*metrado!I26</f>
        <v>0</v>
      </c>
      <c r="K26" s="9">
        <f ca="1">$H26*metrado!J26</f>
        <v>0</v>
      </c>
      <c r="L26" s="9">
        <f ca="1">$H26*metrado!K26</f>
        <v>0</v>
      </c>
      <c r="M26" s="9">
        <f ca="1">$H26*metrado!L26</f>
        <v>0</v>
      </c>
      <c r="N26" s="9">
        <f ca="1">$H26*metrado!M26</f>
        <v>0</v>
      </c>
      <c r="O26" s="9">
        <f ca="1">$H26*metrado!N26</f>
        <v>0</v>
      </c>
      <c r="P26" s="9">
        <f ca="1">$H26*metrado!O26</f>
        <v>0</v>
      </c>
      <c r="Q26" s="9">
        <f>$H26*metrado!P26</f>
        <v>0</v>
      </c>
      <c r="R26" s="9">
        <f ca="1">$H26*metrado!Q26</f>
        <v>0</v>
      </c>
      <c r="S26" s="9">
        <f ca="1">$H26*metrado!R26</f>
        <v>0</v>
      </c>
      <c r="T26" s="9">
        <f ca="1">$H26*metrado!S26</f>
        <v>0</v>
      </c>
      <c r="U26" s="9">
        <f ca="1">$H26*metrado!T26</f>
        <v>0</v>
      </c>
      <c r="V26" s="9">
        <f ca="1">$H26*metrado!U26</f>
        <v>0</v>
      </c>
      <c r="W26" s="9">
        <f ca="1">$H26*metrado!V26</f>
        <v>0</v>
      </c>
      <c r="X26" s="9">
        <f ca="1">$H26*metrado!W26</f>
        <v>0</v>
      </c>
      <c r="Y26" s="9">
        <f ca="1">$H26*metrado!X26</f>
        <v>0</v>
      </c>
      <c r="Z26" s="9">
        <f ca="1">$H26*metrado!Y26</f>
        <v>0</v>
      </c>
      <c r="AA26" s="9">
        <f ca="1">$H26*metrado!Z26</f>
        <v>0</v>
      </c>
      <c r="AB26" s="9">
        <f ca="1">$H26*metrado!AA26</f>
        <v>0</v>
      </c>
      <c r="AC26" s="9">
        <f>$H26*metrado!AB26</f>
        <v>0</v>
      </c>
      <c r="AD26" s="9">
        <f ca="1">$H26*metrado!AC26</f>
        <v>0</v>
      </c>
      <c r="AE26" s="9">
        <f ca="1">$H26*metrado!AD26</f>
        <v>0</v>
      </c>
      <c r="AF26" s="9">
        <f ca="1">$H26*metrado!AE26</f>
        <v>0</v>
      </c>
      <c r="AG26" s="9">
        <f ca="1">$H26*metrado!AF26</f>
        <v>0</v>
      </c>
      <c r="AH26" s="9">
        <f ca="1">$H26*metrado!AG26</f>
        <v>0</v>
      </c>
      <c r="AI26" s="9">
        <f ca="1">$H26*metrado!AH26</f>
        <v>0</v>
      </c>
      <c r="AJ26" s="9">
        <f ca="1">$H26*metrado!AI26</f>
        <v>0</v>
      </c>
      <c r="AK26" s="9">
        <f ca="1">$H26*metrado!AJ26</f>
        <v>0</v>
      </c>
      <c r="AL26" s="9">
        <f ca="1">$H26*metrado!AK26</f>
        <v>0</v>
      </c>
      <c r="AM26" s="9">
        <f ca="1">$H26*metrado!AL26</f>
        <v>0</v>
      </c>
      <c r="AN26" s="9">
        <f ca="1">$H26*metrado!AM26</f>
        <v>0</v>
      </c>
      <c r="AO26" s="9">
        <f ca="1">$H26*metrado!AN26</f>
        <v>0</v>
      </c>
      <c r="AP26" s="9">
        <f ca="1">$H26*metrado!AO26</f>
        <v>0</v>
      </c>
      <c r="AQ26" s="9">
        <f ca="1">$H26*metrado!AP26</f>
        <v>0</v>
      </c>
      <c r="AR26" s="9">
        <f ca="1">$H26*metrado!AQ26</f>
        <v>0</v>
      </c>
      <c r="AS26" s="9">
        <f ca="1">$H26*metrado!AR26</f>
        <v>0</v>
      </c>
      <c r="AT26" s="9">
        <f ca="1">$H26*metrado!AS26</f>
        <v>0</v>
      </c>
      <c r="AU26" s="9">
        <f ca="1">$H26*metrado!AT26</f>
        <v>0</v>
      </c>
      <c r="AV26" s="9">
        <f ca="1">$H26*metrado!AU26</f>
        <v>4024.6</v>
      </c>
      <c r="AW26" s="9">
        <f ca="1">$H26*metrado!AV26</f>
        <v>4024.6</v>
      </c>
      <c r="AX26" s="9">
        <f ca="1">$H26*metrado!AW26</f>
        <v>4024.6</v>
      </c>
      <c r="AY26" s="9">
        <f ca="1">$H26*metrado!AX26</f>
        <v>4024.6</v>
      </c>
      <c r="AZ26" s="9">
        <f ca="1">$H26*metrado!AY26</f>
        <v>4024.6</v>
      </c>
      <c r="BA26" s="9">
        <f ca="1">$H26*metrado!AZ26</f>
        <v>4024.6</v>
      </c>
      <c r="BB26" s="9">
        <f ca="1">$H26*metrado!BA26</f>
        <v>4024.6</v>
      </c>
      <c r="BC26" s="9">
        <f>$H26*metrado!BB26</f>
        <v>0</v>
      </c>
      <c r="BD26" s="9">
        <f ca="1">$H26*metrado!BC26</f>
        <v>0</v>
      </c>
      <c r="BE26" s="9">
        <f ca="1">$H26*metrado!BD26</f>
        <v>0</v>
      </c>
      <c r="BF26" s="9">
        <f>$H26*metrado!BE26</f>
        <v>0</v>
      </c>
      <c r="BG26" s="9">
        <f ca="1">$H26*metrado!BF26</f>
        <v>0</v>
      </c>
      <c r="BH26" s="9">
        <f ca="1">$H26*metrado!BG26</f>
        <v>0</v>
      </c>
      <c r="BI26" s="9">
        <f>$H26*metrado!BH26</f>
        <v>0</v>
      </c>
      <c r="BJ26" s="9"/>
      <c r="BK26" s="9"/>
      <c r="BL26" s="9"/>
      <c r="BM26" s="9"/>
      <c r="BN26" s="9"/>
      <c r="BO26" s="9"/>
      <c r="BP26" s="9"/>
    </row>
    <row r="27" spans="1:68">
      <c r="A27" s="1" t="s">
        <v>802</v>
      </c>
      <c r="F27">
        <f ca="1">ROUND(metrado!G27*costos!H27,2)</f>
        <v>0</v>
      </c>
      <c r="G27" s="9">
        <f ca="1">SUM(I27:BJ27)</f>
        <v>0</v>
      </c>
      <c r="I27" s="9">
        <f ca="1">$H27*metrado!H27</f>
        <v>0</v>
      </c>
      <c r="J27" s="9">
        <f ca="1">$H27*metrado!I27</f>
        <v>0</v>
      </c>
      <c r="K27" s="9">
        <f ca="1">$H27*metrado!J27</f>
        <v>0</v>
      </c>
      <c r="L27" s="9">
        <f ca="1">$H27*metrado!K27</f>
        <v>0</v>
      </c>
      <c r="M27" s="9">
        <f ca="1">$H27*metrado!L27</f>
        <v>0</v>
      </c>
      <c r="N27" s="9">
        <f ca="1">$H27*metrado!M27</f>
        <v>0</v>
      </c>
      <c r="O27" s="9">
        <f ca="1">$H27*metrado!N27</f>
        <v>0</v>
      </c>
      <c r="P27" s="9">
        <f ca="1">$H27*metrado!O27</f>
        <v>0</v>
      </c>
      <c r="Q27" s="9">
        <f>$H27*metrado!P27</f>
        <v>0</v>
      </c>
      <c r="R27" s="9">
        <f ca="1">$H27*metrado!Q27</f>
        <v>0</v>
      </c>
      <c r="S27" s="9">
        <f ca="1">$H27*metrado!R27</f>
        <v>0</v>
      </c>
      <c r="T27" s="9">
        <f ca="1">$H27*metrado!S27</f>
        <v>0</v>
      </c>
      <c r="U27" s="9">
        <f ca="1">$H27*metrado!T27</f>
        <v>0</v>
      </c>
      <c r="V27" s="9">
        <f ca="1">$H27*metrado!U27</f>
        <v>0</v>
      </c>
      <c r="W27" s="9">
        <f ca="1">$H27*metrado!V27</f>
        <v>0</v>
      </c>
      <c r="X27" s="9">
        <f ca="1">$H27*metrado!W27</f>
        <v>0</v>
      </c>
      <c r="Y27" s="9">
        <f ca="1">$H27*metrado!X27</f>
        <v>0</v>
      </c>
      <c r="Z27" s="9">
        <f ca="1">$H27*metrado!Y27</f>
        <v>0</v>
      </c>
      <c r="AA27" s="9">
        <f ca="1">$H27*metrado!Z27</f>
        <v>0</v>
      </c>
      <c r="AB27" s="9">
        <f ca="1">$H27*metrado!AA27</f>
        <v>0</v>
      </c>
      <c r="AC27" s="9">
        <f>$H27*metrado!AB27</f>
        <v>0</v>
      </c>
      <c r="AD27" s="9">
        <f ca="1">$H27*metrado!AC27</f>
        <v>0</v>
      </c>
      <c r="AE27" s="9">
        <f ca="1">$H27*metrado!AD27</f>
        <v>0</v>
      </c>
      <c r="AF27" s="9">
        <f ca="1">$H27*metrado!AE27</f>
        <v>0</v>
      </c>
      <c r="AG27" s="9">
        <f ca="1">$H27*metrado!AF27</f>
        <v>0</v>
      </c>
      <c r="AH27" s="9">
        <f ca="1">$H27*metrado!AG27</f>
        <v>0</v>
      </c>
      <c r="AI27" s="9">
        <f ca="1">$H27*metrado!AH27</f>
        <v>0</v>
      </c>
      <c r="AJ27" s="9">
        <f ca="1">$H27*metrado!AI27</f>
        <v>0</v>
      </c>
      <c r="AK27" s="9">
        <f ca="1">$H27*metrado!AJ27</f>
        <v>0</v>
      </c>
      <c r="AL27" s="9">
        <f ca="1">$H27*metrado!AK27</f>
        <v>0</v>
      </c>
      <c r="AM27" s="9">
        <f ca="1">$H27*metrado!AL27</f>
        <v>0</v>
      </c>
      <c r="AN27" s="9">
        <f ca="1">$H27*metrado!AM27</f>
        <v>0</v>
      </c>
      <c r="AO27" s="9">
        <f ca="1">$H27*metrado!AN27</f>
        <v>0</v>
      </c>
      <c r="AP27" s="9">
        <f ca="1">$H27*metrado!AO27</f>
        <v>0</v>
      </c>
      <c r="AQ27" s="9">
        <f ca="1">$H27*metrado!AP27</f>
        <v>0</v>
      </c>
      <c r="AR27" s="9">
        <f ca="1">$H27*metrado!AQ27</f>
        <v>0</v>
      </c>
      <c r="AS27" s="9">
        <f ca="1">$H27*metrado!AR27</f>
        <v>0</v>
      </c>
      <c r="AT27" s="9">
        <f ca="1">$H27*metrado!AS27</f>
        <v>0</v>
      </c>
      <c r="AU27" s="9">
        <f ca="1">$H27*metrado!AT27</f>
        <v>0</v>
      </c>
      <c r="AV27" s="9">
        <f ca="1">$H27*metrado!AU27</f>
        <v>0</v>
      </c>
      <c r="AW27" s="9">
        <f ca="1">$H27*metrado!AV27</f>
        <v>0</v>
      </c>
      <c r="AX27" s="9">
        <f ca="1">$H27*metrado!AW27</f>
        <v>0</v>
      </c>
      <c r="AY27" s="9">
        <f ca="1">$H27*metrado!AX27</f>
        <v>0</v>
      </c>
      <c r="AZ27" s="9">
        <f ca="1">$H27*metrado!AY27</f>
        <v>0</v>
      </c>
      <c r="BA27" s="9">
        <f ca="1">$H27*metrado!AZ27</f>
        <v>0</v>
      </c>
      <c r="BB27" s="9">
        <f ca="1">$H27*metrado!BA27</f>
        <v>0</v>
      </c>
      <c r="BC27" s="9">
        <f>$H27*metrado!BB27</f>
        <v>0</v>
      </c>
      <c r="BD27" s="9">
        <f ca="1">$H27*metrado!BC27</f>
        <v>0</v>
      </c>
      <c r="BE27" s="9">
        <f ca="1">$H27*metrado!BD27</f>
        <v>0</v>
      </c>
      <c r="BF27" s="9">
        <f>$H27*metrado!BE27</f>
        <v>0</v>
      </c>
      <c r="BG27" s="9">
        <f ca="1">$H27*metrado!BF27</f>
        <v>0</v>
      </c>
      <c r="BH27" s="9">
        <f ca="1">$H27*metrado!BG27</f>
        <v>0</v>
      </c>
      <c r="BI27" s="9">
        <f>$H27*metrado!BH27</f>
        <v>0</v>
      </c>
      <c r="BJ27" s="9"/>
      <c r="BK27" s="9"/>
      <c r="BL27" s="9"/>
      <c r="BM27" s="9"/>
      <c r="BN27" s="9"/>
      <c r="BO27" s="9"/>
      <c r="BP27" s="9"/>
    </row>
    <row r="28" spans="1:68">
      <c r="A28" t="s">
        <v>804</v>
      </c>
      <c r="F28">
        <f ca="1">ROUND(metrado!G28*costos!H28,2)</f>
        <v>1693.73</v>
      </c>
      <c r="G28" s="9">
        <f ca="1">SUM(I28:BJ28)</f>
        <v>1693.7339999999995</v>
      </c>
      <c r="H28" s="12">
        <f>ROUND('APUS ARQUITECTURA'!J347,2)</f>
        <v>20.58</v>
      </c>
      <c r="I28" s="9">
        <f ca="1">$H28*metrado!H28</f>
        <v>16.463999999999999</v>
      </c>
      <c r="J28" s="9">
        <f ca="1">$H28*metrado!I28</f>
        <v>0</v>
      </c>
      <c r="K28" s="9">
        <f ca="1">$H28*metrado!J28</f>
        <v>0</v>
      </c>
      <c r="L28" s="9">
        <f ca="1">$H28*metrado!K28</f>
        <v>0</v>
      </c>
      <c r="M28" s="9">
        <f ca="1">$H28*metrado!L28</f>
        <v>0</v>
      </c>
      <c r="N28" s="9">
        <f ca="1">$H28*metrado!M28</f>
        <v>0</v>
      </c>
      <c r="O28" s="9">
        <f ca="1">$H28*metrado!N28</f>
        <v>0</v>
      </c>
      <c r="P28" s="9">
        <f ca="1">$H28*metrado!O28</f>
        <v>0</v>
      </c>
      <c r="Q28" s="9">
        <f>$H28*metrado!P28</f>
        <v>0</v>
      </c>
      <c r="R28" s="9">
        <f ca="1">$H28*metrado!Q28</f>
        <v>0</v>
      </c>
      <c r="S28" s="9">
        <f ca="1">$H28*metrado!R28</f>
        <v>0</v>
      </c>
      <c r="T28" s="9">
        <f ca="1">$H28*metrado!S28</f>
        <v>0</v>
      </c>
      <c r="U28" s="9">
        <f ca="1">$H28*metrado!T28</f>
        <v>0</v>
      </c>
      <c r="V28" s="9">
        <f ca="1">$H28*metrado!U28</f>
        <v>0</v>
      </c>
      <c r="W28" s="9">
        <f ca="1">$H28*metrado!V28</f>
        <v>0</v>
      </c>
      <c r="X28" s="9">
        <f ca="1">$H28*metrado!W28</f>
        <v>0</v>
      </c>
      <c r="Y28" s="9">
        <f ca="1">$H28*metrado!X28</f>
        <v>0</v>
      </c>
      <c r="Z28" s="9">
        <f ca="1">$H28*metrado!Y28</f>
        <v>0</v>
      </c>
      <c r="AA28" s="9">
        <f ca="1">$H28*metrado!Z28</f>
        <v>0</v>
      </c>
      <c r="AB28" s="9">
        <f ca="1">$H28*metrado!AA28</f>
        <v>0</v>
      </c>
      <c r="AC28" s="9">
        <f>$H28*metrado!AB28</f>
        <v>0</v>
      </c>
      <c r="AD28" s="9">
        <f ca="1">$H28*metrado!AC28</f>
        <v>0</v>
      </c>
      <c r="AE28" s="9">
        <f ca="1">$H28*metrado!AD28</f>
        <v>0</v>
      </c>
      <c r="AF28" s="9">
        <f ca="1">$H28*metrado!AE28</f>
        <v>0</v>
      </c>
      <c r="AG28" s="9">
        <f ca="1">$H28*metrado!AF28</f>
        <v>0</v>
      </c>
      <c r="AH28" s="9">
        <f ca="1">$H28*metrado!AG28</f>
        <v>0</v>
      </c>
      <c r="AI28" s="9">
        <f ca="1">$H28*metrado!AH28</f>
        <v>0</v>
      </c>
      <c r="AJ28" s="9">
        <f ca="1">$H28*metrado!AI28</f>
        <v>0</v>
      </c>
      <c r="AK28" s="9">
        <f ca="1">$H28*metrado!AJ28</f>
        <v>0</v>
      </c>
      <c r="AL28" s="9">
        <f ca="1">$H28*metrado!AK28</f>
        <v>0</v>
      </c>
      <c r="AM28" s="9">
        <f ca="1">$H28*metrado!AL28</f>
        <v>0</v>
      </c>
      <c r="AN28" s="9">
        <f ca="1">$H28*metrado!AM28</f>
        <v>0</v>
      </c>
      <c r="AO28" s="9">
        <f ca="1">$H28*metrado!AN28</f>
        <v>0</v>
      </c>
      <c r="AP28" s="9">
        <f ca="1">$H28*metrado!AO28</f>
        <v>0</v>
      </c>
      <c r="AQ28" s="9">
        <f ca="1">$H28*metrado!AP28</f>
        <v>289.56059999999997</v>
      </c>
      <c r="AR28" s="9">
        <f ca="1">$H28*metrado!AQ28</f>
        <v>0</v>
      </c>
      <c r="AS28" s="9">
        <f ca="1">$H28*metrado!AR28</f>
        <v>164.64</v>
      </c>
      <c r="AT28" s="9">
        <f ca="1">$H28*metrado!AS28</f>
        <v>61.328399999999995</v>
      </c>
      <c r="AU28" s="9">
        <f ca="1">$H28*metrado!AT28</f>
        <v>164.64</v>
      </c>
      <c r="AV28" s="9">
        <f ca="1">$H28*metrado!AU28</f>
        <v>0</v>
      </c>
      <c r="AW28" s="9">
        <f ca="1">$H28*metrado!AV28</f>
        <v>0</v>
      </c>
      <c r="AX28" s="9">
        <f ca="1">$H28*metrado!AW28</f>
        <v>0</v>
      </c>
      <c r="AY28" s="9">
        <f ca="1">$H28*metrado!AX28</f>
        <v>0</v>
      </c>
      <c r="AZ28" s="9">
        <f ca="1">$H28*metrado!AY28</f>
        <v>0</v>
      </c>
      <c r="BA28" s="9">
        <f ca="1">$H28*metrado!AZ28</f>
        <v>0</v>
      </c>
      <c r="BB28" s="9">
        <f ca="1">$H28*metrado!BA28</f>
        <v>0</v>
      </c>
      <c r="BC28" s="9">
        <f>$H28*metrado!BB28</f>
        <v>0</v>
      </c>
      <c r="BD28" s="9">
        <f ca="1">$H28*metrado!BC28</f>
        <v>202.71299999999997</v>
      </c>
      <c r="BE28" s="9">
        <f ca="1">$H28*metrado!BD28</f>
        <v>289.56059999999997</v>
      </c>
      <c r="BF28" s="9">
        <f>$H28*metrado!BE28</f>
        <v>171.4314</v>
      </c>
      <c r="BG28" s="9">
        <f ca="1">$H28*metrado!BF28</f>
        <v>166.69799999999998</v>
      </c>
      <c r="BH28" s="9">
        <f ca="1">$H28*metrado!BG28</f>
        <v>166.69799999999998</v>
      </c>
      <c r="BI28" s="9">
        <f>$H28*metrado!BH28</f>
        <v>0</v>
      </c>
      <c r="BJ28" s="9"/>
      <c r="BK28" s="9"/>
      <c r="BL28" s="9"/>
      <c r="BM28" s="9"/>
      <c r="BN28" s="9"/>
      <c r="BO28" s="9"/>
      <c r="BP28" s="9"/>
    </row>
    <row r="29" spans="1:68">
      <c r="A29" t="s">
        <v>806</v>
      </c>
      <c r="F29">
        <f ca="1">ROUND(metrado!G29*costos!H29,2)</f>
        <v>8747.4500000000007</v>
      </c>
      <c r="G29" s="9">
        <f ca="1">SUM(I29:BJ29)</f>
        <v>8747.4539999999961</v>
      </c>
      <c r="H29" s="12">
        <f>ROUND('APUS ARQUITECTURA'!J364,2)</f>
        <v>26.7</v>
      </c>
      <c r="I29" s="9">
        <f ca="1">$H29*metrado!H29</f>
        <v>218.93999999999997</v>
      </c>
      <c r="J29" s="9">
        <f ca="1">$H29*metrado!I29</f>
        <v>218.93999999999997</v>
      </c>
      <c r="K29" s="9">
        <f ca="1">$H29*metrado!J29</f>
        <v>218.67299999999997</v>
      </c>
      <c r="L29" s="9">
        <f ca="1">$H29*metrado!K29</f>
        <v>218.67299999999997</v>
      </c>
      <c r="M29" s="9">
        <f ca="1">$H29*metrado!L29</f>
        <v>218.67299999999997</v>
      </c>
      <c r="N29" s="9">
        <f ca="1">$H29*metrado!M29</f>
        <v>218.67299999999997</v>
      </c>
      <c r="O29" s="9">
        <f ca="1">$H29*metrado!N29</f>
        <v>0</v>
      </c>
      <c r="P29" s="9">
        <f ca="1">$H29*metrado!O29</f>
        <v>218.67299999999997</v>
      </c>
      <c r="Q29" s="9">
        <f>$H29*metrado!P29</f>
        <v>218.67299999999997</v>
      </c>
      <c r="R29" s="9">
        <f ca="1">$H29*metrado!Q29</f>
        <v>218.67299999999997</v>
      </c>
      <c r="S29" s="9">
        <f ca="1">$H29*metrado!R29</f>
        <v>218.67299999999997</v>
      </c>
      <c r="T29" s="9">
        <f ca="1">$H29*metrado!S29</f>
        <v>218.67299999999997</v>
      </c>
      <c r="U29" s="9">
        <f ca="1">$H29*metrado!T29</f>
        <v>218.67299999999997</v>
      </c>
      <c r="V29" s="9">
        <f ca="1">$H29*metrado!U29</f>
        <v>218.67299999999997</v>
      </c>
      <c r="W29" s="9">
        <f ca="1">$H29*metrado!V29</f>
        <v>218.67299999999997</v>
      </c>
      <c r="X29" s="9">
        <f ca="1">$H29*metrado!W29</f>
        <v>218.67299999999997</v>
      </c>
      <c r="Y29" s="9">
        <f ca="1">$H29*metrado!X29</f>
        <v>218.67299999999997</v>
      </c>
      <c r="Z29" s="9">
        <f ca="1">$H29*metrado!Y29</f>
        <v>218.67299999999997</v>
      </c>
      <c r="AA29" s="9">
        <f ca="1">$H29*metrado!Z29</f>
        <v>218.67299999999997</v>
      </c>
      <c r="AB29" s="9">
        <f ca="1">$H29*metrado!AA29</f>
        <v>218.67299999999997</v>
      </c>
      <c r="AC29" s="9">
        <f>$H29*metrado!AB29</f>
        <v>218.67299999999997</v>
      </c>
      <c r="AD29" s="9">
        <f ca="1">$H29*metrado!AC29</f>
        <v>218.67299999999997</v>
      </c>
      <c r="AE29" s="9">
        <f ca="1">$H29*metrado!AD29</f>
        <v>218.67299999999997</v>
      </c>
      <c r="AF29" s="9">
        <f ca="1">$H29*metrado!AE29</f>
        <v>0</v>
      </c>
      <c r="AG29" s="9">
        <f ca="1">$H29*metrado!AF29</f>
        <v>0</v>
      </c>
      <c r="AH29" s="9">
        <f ca="1">$H29*metrado!AG29</f>
        <v>0</v>
      </c>
      <c r="AI29" s="9">
        <f ca="1">$H29*metrado!AH29</f>
        <v>0</v>
      </c>
      <c r="AJ29" s="9">
        <f ca="1">$H29*metrado!AI29</f>
        <v>0</v>
      </c>
      <c r="AK29" s="9">
        <f ca="1">$H29*metrado!AJ29</f>
        <v>218.67299999999997</v>
      </c>
      <c r="AL29" s="9">
        <f ca="1">$H29*metrado!AK29</f>
        <v>0</v>
      </c>
      <c r="AM29" s="9">
        <f ca="1">$H29*metrado!AL29</f>
        <v>218.67299999999997</v>
      </c>
      <c r="AN29" s="9">
        <f ca="1">$H29*metrado!AM29</f>
        <v>0</v>
      </c>
      <c r="AO29" s="9">
        <f ca="1">$H29*metrado!AN29</f>
        <v>218.67299999999997</v>
      </c>
      <c r="AP29" s="9">
        <f ca="1">$H29*metrado!AO29</f>
        <v>218.67299999999997</v>
      </c>
      <c r="AQ29" s="9">
        <f ca="1">$H29*metrado!AP29</f>
        <v>218.67299999999997</v>
      </c>
      <c r="AR29" s="9">
        <f ca="1">$H29*metrado!AQ29</f>
        <v>218.67299999999997</v>
      </c>
      <c r="AS29" s="9">
        <f ca="1">$H29*metrado!AR29</f>
        <v>218.67299999999997</v>
      </c>
      <c r="AT29" s="9">
        <f ca="1">$H29*metrado!AS29</f>
        <v>218.67299999999997</v>
      </c>
      <c r="AU29" s="9">
        <f ca="1">$H29*metrado!AT29</f>
        <v>218.67299999999997</v>
      </c>
      <c r="AV29" s="9">
        <f ca="1">$H29*metrado!AU29</f>
        <v>218.67299999999997</v>
      </c>
      <c r="AW29" s="9">
        <f ca="1">$H29*metrado!AV29</f>
        <v>218.67299999999997</v>
      </c>
      <c r="AX29" s="9">
        <f ca="1">$H29*metrado!AW29</f>
        <v>218.67299999999997</v>
      </c>
      <c r="AY29" s="9">
        <f ca="1">$H29*metrado!AX29</f>
        <v>218.67299999999997</v>
      </c>
      <c r="AZ29" s="9">
        <f ca="1">$H29*metrado!AY29</f>
        <v>218.67299999999997</v>
      </c>
      <c r="BA29" s="9">
        <f ca="1">$H29*metrado!AZ29</f>
        <v>218.67299999999997</v>
      </c>
      <c r="BB29" s="9">
        <f ca="1">$H29*metrado!BA29</f>
        <v>218.67299999999997</v>
      </c>
      <c r="BC29" s="9">
        <f>$H29*metrado!BB29</f>
        <v>218.67299999999997</v>
      </c>
      <c r="BD29" s="9">
        <f ca="1">$H29*metrado!BC29</f>
        <v>0</v>
      </c>
      <c r="BE29" s="9">
        <f ca="1">$H29*metrado!BD29</f>
        <v>0</v>
      </c>
      <c r="BF29" s="9">
        <f>$H29*metrado!BE29</f>
        <v>218.67299999999997</v>
      </c>
      <c r="BG29" s="9">
        <f ca="1">$H29*metrado!BF29</f>
        <v>0</v>
      </c>
      <c r="BH29" s="9">
        <f ca="1">$H29*metrado!BG29</f>
        <v>0</v>
      </c>
      <c r="BI29" s="9">
        <f>$H29*metrado!BH29</f>
        <v>0</v>
      </c>
      <c r="BJ29" s="9"/>
      <c r="BK29" s="9"/>
      <c r="BL29" s="9"/>
      <c r="BM29" s="9"/>
      <c r="BN29" s="9"/>
      <c r="BO29" s="9"/>
      <c r="BP29" s="9"/>
    </row>
    <row r="30" spans="1:68">
      <c r="A30" t="s">
        <v>808</v>
      </c>
      <c r="F30">
        <f ca="1">ROUND(metrado!G30*costos!H30,2)</f>
        <v>5829.73</v>
      </c>
      <c r="G30" s="9">
        <f ca="1">SUM(I30:BJ30)</f>
        <v>5829.7249999999985</v>
      </c>
      <c r="H30" s="12">
        <f>ROUND('APUS ARQUITECTURA'!J383,2)</f>
        <v>36.549999999999997</v>
      </c>
      <c r="I30" s="9">
        <f ca="1">$H30*metrado!H30</f>
        <v>285.08999999999997</v>
      </c>
      <c r="J30" s="9">
        <f ca="1">$H30*metrado!I30</f>
        <v>175.43999999999997</v>
      </c>
      <c r="K30" s="9">
        <f ca="1">$H30*metrado!J30</f>
        <v>0</v>
      </c>
      <c r="L30" s="9">
        <f ca="1">$H30*metrado!K30</f>
        <v>483.19099999999997</v>
      </c>
      <c r="M30" s="9">
        <f ca="1">$H30*metrado!L30</f>
        <v>438.59999999999997</v>
      </c>
      <c r="N30" s="9">
        <f ca="1">$H30*metrado!M30</f>
        <v>661.55499999999995</v>
      </c>
      <c r="O30" s="9">
        <f ca="1">$H30*metrado!N30</f>
        <v>0</v>
      </c>
      <c r="P30" s="9">
        <f ca="1">$H30*metrado!O30</f>
        <v>459.43349999999998</v>
      </c>
      <c r="Q30" s="9">
        <f>$H30*metrado!P30</f>
        <v>495.2525</v>
      </c>
      <c r="R30" s="9">
        <f ca="1">$H30*metrado!Q30</f>
        <v>495.2525</v>
      </c>
      <c r="S30" s="9">
        <f ca="1">$H30*metrado!R30</f>
        <v>381.21649999999994</v>
      </c>
      <c r="T30" s="9">
        <f ca="1">$H30*metrado!S30</f>
        <v>0</v>
      </c>
      <c r="U30" s="9">
        <f ca="1">$H30*metrado!T30</f>
        <v>301.17199999999997</v>
      </c>
      <c r="V30" s="9">
        <f ca="1">$H30*metrado!U30</f>
        <v>301.17199999999997</v>
      </c>
      <c r="W30" s="9">
        <f ca="1">$H30*metrado!V30</f>
        <v>0</v>
      </c>
      <c r="X30" s="9">
        <f ca="1">$H30*metrado!W30</f>
        <v>462.72299999999996</v>
      </c>
      <c r="Y30" s="9">
        <f ca="1">$H30*metrado!X30</f>
        <v>0</v>
      </c>
      <c r="Z30" s="9">
        <f ca="1">$H30*metrado!Y30</f>
        <v>375.73399999999992</v>
      </c>
      <c r="AA30" s="9">
        <f ca="1">$H30*metrado!Z30</f>
        <v>0</v>
      </c>
      <c r="AB30" s="9">
        <f ca="1">$H30*metrado!AA30</f>
        <v>0</v>
      </c>
      <c r="AC30" s="9">
        <f>$H30*metrado!AB30</f>
        <v>0</v>
      </c>
      <c r="AD30" s="9">
        <f ca="1">$H30*metrado!AC30</f>
        <v>0</v>
      </c>
      <c r="AE30" s="9">
        <f ca="1">$H30*metrado!AD30</f>
        <v>0</v>
      </c>
      <c r="AF30" s="9">
        <f ca="1">$H30*metrado!AE30</f>
        <v>0</v>
      </c>
      <c r="AG30" s="9">
        <f ca="1">$H30*metrado!AF30</f>
        <v>0</v>
      </c>
      <c r="AH30" s="9">
        <f ca="1">$H30*metrado!AG30</f>
        <v>0</v>
      </c>
      <c r="AI30" s="9">
        <f ca="1">$H30*metrado!AH30</f>
        <v>0</v>
      </c>
      <c r="AJ30" s="9">
        <f ca="1">$H30*metrado!AI30</f>
        <v>0</v>
      </c>
      <c r="AK30" s="9">
        <f ca="1">$H30*metrado!AJ30</f>
        <v>0</v>
      </c>
      <c r="AL30" s="9">
        <f ca="1">$H30*metrado!AK30</f>
        <v>0</v>
      </c>
      <c r="AM30" s="9">
        <f ca="1">$H30*metrado!AL30</f>
        <v>0</v>
      </c>
      <c r="AN30" s="9">
        <f ca="1">$H30*metrado!AM30</f>
        <v>0</v>
      </c>
      <c r="AO30" s="9">
        <f ca="1">$H30*metrado!AN30</f>
        <v>88.450999999999993</v>
      </c>
      <c r="AP30" s="9">
        <f ca="1">$H30*metrado!AO30</f>
        <v>0</v>
      </c>
      <c r="AQ30" s="9">
        <f ca="1">$H30*metrado!AP30</f>
        <v>0</v>
      </c>
      <c r="AR30" s="9">
        <f ca="1">$H30*metrado!AQ30</f>
        <v>0</v>
      </c>
      <c r="AS30" s="9">
        <f ca="1">$H30*metrado!AR30</f>
        <v>0</v>
      </c>
      <c r="AT30" s="9">
        <f ca="1">$H30*metrado!AS30</f>
        <v>0</v>
      </c>
      <c r="AU30" s="9">
        <f ca="1">$H30*metrado!AT30</f>
        <v>0</v>
      </c>
      <c r="AV30" s="9">
        <f ca="1">$H30*metrado!AU30</f>
        <v>0</v>
      </c>
      <c r="AW30" s="9">
        <f ca="1">$H30*metrado!AV30</f>
        <v>0</v>
      </c>
      <c r="AX30" s="9">
        <f ca="1">$H30*metrado!AW30</f>
        <v>0</v>
      </c>
      <c r="AY30" s="9">
        <f ca="1">$H30*metrado!AX30</f>
        <v>0</v>
      </c>
      <c r="AZ30" s="9">
        <f ca="1">$H30*metrado!AY30</f>
        <v>0</v>
      </c>
      <c r="BA30" s="9">
        <f ca="1">$H30*metrado!AZ30</f>
        <v>0</v>
      </c>
      <c r="BB30" s="9">
        <f ca="1">$H30*metrado!BA30</f>
        <v>0</v>
      </c>
      <c r="BC30" s="9">
        <f>$H30*metrado!BB30</f>
        <v>425.44200000000001</v>
      </c>
      <c r="BD30" s="9">
        <f ca="1">$H30*metrado!BC30</f>
        <v>0</v>
      </c>
      <c r="BE30" s="9">
        <f ca="1">$H30*metrado!BD30</f>
        <v>0</v>
      </c>
      <c r="BF30" s="9">
        <f>$H30*metrado!BE30</f>
        <v>0</v>
      </c>
      <c r="BG30" s="9">
        <f ca="1">$H30*metrado!BF30</f>
        <v>0</v>
      </c>
      <c r="BH30" s="9">
        <f ca="1">$H30*metrado!BG30</f>
        <v>0</v>
      </c>
      <c r="BI30" s="9">
        <f>$H30*metrado!BH30</f>
        <v>0</v>
      </c>
      <c r="BJ30" s="9"/>
      <c r="BK30" s="9"/>
      <c r="BL30" s="9"/>
      <c r="BM30" s="9"/>
      <c r="BN30" s="9"/>
      <c r="BO30" s="9"/>
      <c r="BP30" s="9"/>
    </row>
    <row r="31" spans="1:68">
      <c r="A31" t="s">
        <v>810</v>
      </c>
      <c r="F31">
        <f ca="1">ROUND(metrado!G31*costos!H31,2)</f>
        <v>1597.75</v>
      </c>
      <c r="G31" s="9">
        <f ca="1">SUM(I31:BJ31)</f>
        <v>1597.7500000000002</v>
      </c>
      <c r="H31" s="12">
        <f>ROUND('APUS ARQUITECTURA'!J403,2)</f>
        <v>25</v>
      </c>
      <c r="I31" s="9">
        <f ca="1">$H31*metrado!H31</f>
        <v>0</v>
      </c>
      <c r="J31" s="9">
        <f ca="1">$H31*metrado!I31</f>
        <v>0</v>
      </c>
      <c r="K31" s="9">
        <f ca="1">$H31*metrado!J31</f>
        <v>0</v>
      </c>
      <c r="L31" s="9">
        <f ca="1">$H31*metrado!K31</f>
        <v>0</v>
      </c>
      <c r="M31" s="9">
        <f ca="1">$H31*metrado!L31</f>
        <v>0</v>
      </c>
      <c r="N31" s="9">
        <f ca="1">$H31*metrado!M31</f>
        <v>0</v>
      </c>
      <c r="O31" s="9">
        <f ca="1">$H31*metrado!N31</f>
        <v>0</v>
      </c>
      <c r="P31" s="9">
        <f ca="1">$H31*metrado!O31</f>
        <v>0</v>
      </c>
      <c r="Q31" s="9">
        <f>$H31*metrado!P31</f>
        <v>0</v>
      </c>
      <c r="R31" s="9">
        <f ca="1">$H31*metrado!Q31</f>
        <v>0</v>
      </c>
      <c r="S31" s="9">
        <f ca="1">$H31*metrado!R31</f>
        <v>0</v>
      </c>
      <c r="T31" s="9">
        <f ca="1">$H31*metrado!S31</f>
        <v>0</v>
      </c>
      <c r="U31" s="9">
        <f ca="1">$H31*metrado!T31</f>
        <v>0</v>
      </c>
      <c r="V31" s="9">
        <f ca="1">$H31*metrado!U31</f>
        <v>0</v>
      </c>
      <c r="W31" s="9">
        <f ca="1">$H31*metrado!V31</f>
        <v>0</v>
      </c>
      <c r="X31" s="9">
        <f ca="1">$H31*metrado!W31</f>
        <v>0</v>
      </c>
      <c r="Y31" s="9">
        <f ca="1">$H31*metrado!X31</f>
        <v>0</v>
      </c>
      <c r="Z31" s="9">
        <f ca="1">$H31*metrado!Y31</f>
        <v>0</v>
      </c>
      <c r="AA31" s="9">
        <f ca="1">$H31*metrado!Z31</f>
        <v>0</v>
      </c>
      <c r="AB31" s="9">
        <f ca="1">$H31*metrado!AA31</f>
        <v>0</v>
      </c>
      <c r="AC31" s="9">
        <f>$H31*metrado!AB31</f>
        <v>0</v>
      </c>
      <c r="AD31" s="9">
        <f ca="1">$H31*metrado!AC31</f>
        <v>0</v>
      </c>
      <c r="AE31" s="9">
        <f ca="1">$H31*metrado!AD31</f>
        <v>0</v>
      </c>
      <c r="AF31" s="9">
        <f ca="1">$H31*metrado!AE31</f>
        <v>0</v>
      </c>
      <c r="AG31" s="9">
        <f ca="1">$H31*metrado!AF31</f>
        <v>0</v>
      </c>
      <c r="AH31" s="9">
        <f ca="1">$H31*metrado!AG31</f>
        <v>0</v>
      </c>
      <c r="AI31" s="9">
        <f ca="1">$H31*metrado!AH31</f>
        <v>0</v>
      </c>
      <c r="AJ31" s="9">
        <f ca="1">$H31*metrado!AI31</f>
        <v>0</v>
      </c>
      <c r="AK31" s="9">
        <f ca="1">$H31*metrado!AJ31</f>
        <v>0</v>
      </c>
      <c r="AL31" s="9">
        <f ca="1">$H31*metrado!AK31</f>
        <v>0</v>
      </c>
      <c r="AM31" s="9">
        <f ca="1">$H31*metrado!AL31</f>
        <v>0</v>
      </c>
      <c r="AN31" s="9">
        <f ca="1">$H31*metrado!AM31</f>
        <v>0</v>
      </c>
      <c r="AO31" s="9">
        <f ca="1">$H31*metrado!AN31</f>
        <v>0</v>
      </c>
      <c r="AP31" s="9">
        <f ca="1">$H31*metrado!AO31</f>
        <v>0</v>
      </c>
      <c r="AQ31" s="9">
        <f ca="1">$H31*metrado!AP31</f>
        <v>0</v>
      </c>
      <c r="AR31" s="9">
        <f ca="1">$H31*metrado!AQ31</f>
        <v>0</v>
      </c>
      <c r="AS31" s="9">
        <f ca="1">$H31*metrado!AR31</f>
        <v>0</v>
      </c>
      <c r="AT31" s="9">
        <f ca="1">$H31*metrado!AS31</f>
        <v>0</v>
      </c>
      <c r="AU31" s="9">
        <f ca="1">$H31*metrado!AT31</f>
        <v>0</v>
      </c>
      <c r="AV31" s="9">
        <f ca="1">$H31*metrado!AU31</f>
        <v>228.25000000000003</v>
      </c>
      <c r="AW31" s="9">
        <f ca="1">$H31*metrado!AV31</f>
        <v>228.25000000000003</v>
      </c>
      <c r="AX31" s="9">
        <f ca="1">$H31*metrado!AW31</f>
        <v>228.25000000000003</v>
      </c>
      <c r="AY31" s="9">
        <f ca="1">$H31*metrado!AX31</f>
        <v>228.25000000000003</v>
      </c>
      <c r="AZ31" s="9">
        <f ca="1">$H31*metrado!AY31</f>
        <v>228.25000000000003</v>
      </c>
      <c r="BA31" s="9">
        <f ca="1">$H31*metrado!AZ31</f>
        <v>228.25000000000003</v>
      </c>
      <c r="BB31" s="9">
        <f ca="1">$H31*metrado!BA31</f>
        <v>228.25000000000003</v>
      </c>
      <c r="BC31" s="9">
        <f>$H31*metrado!BB31</f>
        <v>0</v>
      </c>
      <c r="BD31" s="9">
        <f ca="1">$H31*metrado!BC31</f>
        <v>0</v>
      </c>
      <c r="BE31" s="9">
        <f ca="1">$H31*metrado!BD31</f>
        <v>0</v>
      </c>
      <c r="BF31" s="9">
        <f>$H31*metrado!BE31</f>
        <v>0</v>
      </c>
      <c r="BG31" s="9">
        <f ca="1">$H31*metrado!BF31</f>
        <v>0</v>
      </c>
      <c r="BH31" s="9">
        <f ca="1">$H31*metrado!BG31</f>
        <v>0</v>
      </c>
      <c r="BI31" s="9">
        <f>$H31*metrado!BH31</f>
        <v>0</v>
      </c>
      <c r="BJ31" s="9"/>
      <c r="BK31" s="9"/>
      <c r="BL31" s="9"/>
      <c r="BM31" s="9"/>
      <c r="BN31" s="9"/>
      <c r="BO31" s="9"/>
      <c r="BP31" s="9"/>
    </row>
    <row r="32" spans="1:68">
      <c r="A32" t="s">
        <v>812</v>
      </c>
      <c r="F32">
        <f ca="1">ROUND(metrado!G32*costos!H32,2)</f>
        <v>5208.09</v>
      </c>
      <c r="G32" s="9">
        <f ca="1">SUM(I32:BJ32)</f>
        <v>5208.0860000000002</v>
      </c>
      <c r="H32" s="12">
        <f>ROUND('APUS ARQUITECTURA'!J410,2)</f>
        <v>44.2</v>
      </c>
      <c r="I32" s="9">
        <f ca="1">$H32*metrado!H32</f>
        <v>0</v>
      </c>
      <c r="J32" s="9">
        <f ca="1">$H32*metrado!I32</f>
        <v>0</v>
      </c>
      <c r="K32" s="9">
        <f ca="1">$H32*metrado!J32</f>
        <v>0</v>
      </c>
      <c r="L32" s="9">
        <f ca="1">$H32*metrado!K32</f>
        <v>0</v>
      </c>
      <c r="M32" s="9">
        <f ca="1">$H32*metrado!L32</f>
        <v>0</v>
      </c>
      <c r="N32" s="9">
        <f ca="1">$H32*metrado!M32</f>
        <v>0</v>
      </c>
      <c r="O32" s="9">
        <f ca="1">$H32*metrado!N32</f>
        <v>0</v>
      </c>
      <c r="P32" s="9">
        <f ca="1">$H32*metrado!O32</f>
        <v>0</v>
      </c>
      <c r="Q32" s="9">
        <f>$H32*metrado!P32</f>
        <v>0</v>
      </c>
      <c r="R32" s="9">
        <f ca="1">$H32*metrado!Q32</f>
        <v>0</v>
      </c>
      <c r="S32" s="9">
        <f ca="1">$H32*metrado!R32</f>
        <v>0</v>
      </c>
      <c r="T32" s="9">
        <f ca="1">$H32*metrado!S32</f>
        <v>3154.9960000000001</v>
      </c>
      <c r="U32" s="9">
        <f ca="1">$H32*metrado!T32</f>
        <v>0</v>
      </c>
      <c r="V32" s="9">
        <f ca="1">$H32*metrado!U32</f>
        <v>0</v>
      </c>
      <c r="W32" s="9">
        <f ca="1">$H32*metrado!V32</f>
        <v>1362.6859999999999</v>
      </c>
      <c r="X32" s="9">
        <f ca="1">$H32*metrado!W32</f>
        <v>0</v>
      </c>
      <c r="Y32" s="9">
        <f ca="1">$H32*metrado!X32</f>
        <v>62.322000000000003</v>
      </c>
      <c r="Z32" s="9">
        <f ca="1">$H32*metrado!Y32</f>
        <v>0</v>
      </c>
      <c r="AA32" s="9">
        <f ca="1">$H32*metrado!Z32</f>
        <v>0</v>
      </c>
      <c r="AB32" s="9">
        <f ca="1">$H32*metrado!AA32</f>
        <v>0</v>
      </c>
      <c r="AC32" s="9">
        <f>$H32*metrado!AB32</f>
        <v>0</v>
      </c>
      <c r="AD32" s="9">
        <f ca="1">$H32*metrado!AC32</f>
        <v>0</v>
      </c>
      <c r="AE32" s="9">
        <f ca="1">$H32*metrado!AD32</f>
        <v>0</v>
      </c>
      <c r="AF32" s="9">
        <f ca="1">$H32*metrado!AE32</f>
        <v>0</v>
      </c>
      <c r="AG32" s="9">
        <f ca="1">$H32*metrado!AF32</f>
        <v>0</v>
      </c>
      <c r="AH32" s="9">
        <f ca="1">$H32*metrado!AG32</f>
        <v>0</v>
      </c>
      <c r="AI32" s="9">
        <f ca="1">$H32*metrado!AH32</f>
        <v>0</v>
      </c>
      <c r="AJ32" s="9">
        <f ca="1">$H32*metrado!AI32</f>
        <v>0</v>
      </c>
      <c r="AK32" s="9">
        <f ca="1">$H32*metrado!AJ32</f>
        <v>0</v>
      </c>
      <c r="AL32" s="9">
        <f ca="1">$H32*metrado!AK32</f>
        <v>0</v>
      </c>
      <c r="AM32" s="9">
        <f ca="1">$H32*metrado!AL32</f>
        <v>0</v>
      </c>
      <c r="AN32" s="9">
        <f ca="1">$H32*metrado!AM32</f>
        <v>0</v>
      </c>
      <c r="AO32" s="9">
        <f ca="1">$H32*metrado!AN32</f>
        <v>0</v>
      </c>
      <c r="AP32" s="9">
        <f ca="1">$H32*metrado!AO32</f>
        <v>109.17400000000002</v>
      </c>
      <c r="AQ32" s="9">
        <f ca="1">$H32*metrado!AP32</f>
        <v>0</v>
      </c>
      <c r="AR32" s="9">
        <f ca="1">$H32*metrado!AQ32</f>
        <v>518.90800000000002</v>
      </c>
      <c r="AS32" s="9">
        <f ca="1">$H32*metrado!AR32</f>
        <v>0</v>
      </c>
      <c r="AT32" s="9">
        <f ca="1">$H32*metrado!AS32</f>
        <v>0</v>
      </c>
      <c r="AU32" s="9">
        <f ca="1">$H32*metrado!AT32</f>
        <v>0</v>
      </c>
      <c r="AV32" s="9">
        <f ca="1">$H32*metrado!AU32</f>
        <v>0</v>
      </c>
      <c r="AW32" s="9">
        <f ca="1">$H32*metrado!AV32</f>
        <v>0</v>
      </c>
      <c r="AX32" s="9">
        <f ca="1">$H32*metrado!AW32</f>
        <v>0</v>
      </c>
      <c r="AY32" s="9">
        <f ca="1">$H32*metrado!AX32</f>
        <v>0</v>
      </c>
      <c r="AZ32" s="9">
        <f ca="1">$H32*metrado!AY32</f>
        <v>0</v>
      </c>
      <c r="BA32" s="9">
        <f ca="1">$H32*metrado!AZ32</f>
        <v>0</v>
      </c>
      <c r="BB32" s="9">
        <f ca="1">$H32*metrado!BA32</f>
        <v>0</v>
      </c>
      <c r="BC32" s="9">
        <f>$H32*metrado!BB32</f>
        <v>0</v>
      </c>
      <c r="BD32" s="9">
        <f ca="1">$H32*metrado!BC32</f>
        <v>0</v>
      </c>
      <c r="BE32" s="9">
        <f ca="1">$H32*metrado!BD32</f>
        <v>0</v>
      </c>
      <c r="BF32" s="9">
        <f>$H32*metrado!BE32</f>
        <v>0</v>
      </c>
      <c r="BG32" s="9">
        <f ca="1">$H32*metrado!BF32</f>
        <v>0</v>
      </c>
      <c r="BH32" s="9">
        <f ca="1">$H32*metrado!BG32</f>
        <v>0</v>
      </c>
      <c r="BI32" s="9">
        <f>$H32*metrado!BH32</f>
        <v>0</v>
      </c>
      <c r="BJ32" s="9"/>
      <c r="BK32" s="9"/>
      <c r="BL32" s="9"/>
      <c r="BM32" s="9"/>
      <c r="BN32" s="9"/>
      <c r="BO32" s="9"/>
      <c r="BP32" s="9"/>
    </row>
    <row r="33" spans="1:68">
      <c r="A33" t="s">
        <v>814</v>
      </c>
      <c r="F33">
        <f ca="1">ROUND(metrado!G33*costos!H33,2)</f>
        <v>4010.9</v>
      </c>
      <c r="G33" s="9">
        <f ca="1">SUM(I33:BJ33)</f>
        <v>4010.9</v>
      </c>
      <c r="H33" s="12">
        <f>ROUND('APUS ARQUITECTURA'!J430,2)</f>
        <v>84.44</v>
      </c>
      <c r="I33" s="9">
        <f ca="1">$H33*metrado!H33</f>
        <v>0</v>
      </c>
      <c r="J33" s="9">
        <f ca="1">$H33*metrado!I33</f>
        <v>675.52</v>
      </c>
      <c r="K33" s="9">
        <f ca="1">$H33*metrado!J33</f>
        <v>0</v>
      </c>
      <c r="L33" s="9">
        <f ca="1">$H33*metrado!K33</f>
        <v>0</v>
      </c>
      <c r="M33" s="9">
        <f ca="1">$H33*metrado!L33</f>
        <v>0</v>
      </c>
      <c r="N33" s="9">
        <f ca="1">$H33*metrado!M33</f>
        <v>0</v>
      </c>
      <c r="O33" s="9">
        <f ca="1">$H33*metrado!N33</f>
        <v>0</v>
      </c>
      <c r="P33" s="9">
        <f ca="1">$H33*metrado!O33</f>
        <v>0</v>
      </c>
      <c r="Q33" s="9">
        <f>$H33*metrado!P33</f>
        <v>0</v>
      </c>
      <c r="R33" s="9">
        <f ca="1">$H33*metrado!Q33</f>
        <v>0</v>
      </c>
      <c r="S33" s="9">
        <f ca="1">$H33*metrado!R33</f>
        <v>0</v>
      </c>
      <c r="T33" s="9">
        <f ca="1">$H33*metrado!S33</f>
        <v>0</v>
      </c>
      <c r="U33" s="9">
        <f ca="1">$H33*metrado!T33</f>
        <v>0</v>
      </c>
      <c r="V33" s="9">
        <f ca="1">$H33*metrado!U33</f>
        <v>0</v>
      </c>
      <c r="W33" s="9">
        <f ca="1">$H33*metrado!V33</f>
        <v>0</v>
      </c>
      <c r="X33" s="9">
        <f ca="1">$H33*metrado!W33</f>
        <v>0</v>
      </c>
      <c r="Y33" s="9">
        <f ca="1">$H33*metrado!X33</f>
        <v>0</v>
      </c>
      <c r="Z33" s="9">
        <f ca="1">$H33*metrado!Y33</f>
        <v>0</v>
      </c>
      <c r="AA33" s="9">
        <f ca="1">$H33*metrado!Z33</f>
        <v>0</v>
      </c>
      <c r="AB33" s="9">
        <f ca="1">$H33*metrado!AA33</f>
        <v>0</v>
      </c>
      <c r="AC33" s="9">
        <f>$H33*metrado!AB33</f>
        <v>667.07600000000002</v>
      </c>
      <c r="AD33" s="9">
        <f ca="1">$H33*metrado!AC33</f>
        <v>667.07600000000002</v>
      </c>
      <c r="AE33" s="9">
        <f ca="1">$H33*metrado!AD33</f>
        <v>667.07600000000002</v>
      </c>
      <c r="AF33" s="9">
        <f ca="1">$H33*metrado!AE33</f>
        <v>0</v>
      </c>
      <c r="AG33" s="9">
        <f ca="1">$H33*metrado!AF33</f>
        <v>0</v>
      </c>
      <c r="AH33" s="9">
        <f ca="1">$H33*metrado!AG33</f>
        <v>0</v>
      </c>
      <c r="AI33" s="9">
        <f ca="1">$H33*metrado!AH33</f>
        <v>0</v>
      </c>
      <c r="AJ33" s="9">
        <f ca="1">$H33*metrado!AI33</f>
        <v>0</v>
      </c>
      <c r="AK33" s="9">
        <f ca="1">$H33*metrado!AJ33</f>
        <v>0</v>
      </c>
      <c r="AL33" s="9">
        <f ca="1">$H33*metrado!AK33</f>
        <v>0</v>
      </c>
      <c r="AM33" s="9">
        <f ca="1">$H33*metrado!AL33</f>
        <v>667.07600000000002</v>
      </c>
      <c r="AN33" s="9">
        <f ca="1">$H33*metrado!AM33</f>
        <v>0</v>
      </c>
      <c r="AO33" s="9">
        <f ca="1">$H33*metrado!AN33</f>
        <v>0</v>
      </c>
      <c r="AP33" s="9">
        <f ca="1">$H33*metrado!AO33</f>
        <v>0</v>
      </c>
      <c r="AQ33" s="9">
        <f ca="1">$H33*metrado!AP33</f>
        <v>0</v>
      </c>
      <c r="AR33" s="9">
        <f ca="1">$H33*metrado!AQ33</f>
        <v>0</v>
      </c>
      <c r="AS33" s="9">
        <f ca="1">$H33*metrado!AR33</f>
        <v>0</v>
      </c>
      <c r="AT33" s="9">
        <f ca="1">$H33*metrado!AS33</f>
        <v>0</v>
      </c>
      <c r="AU33" s="9">
        <f ca="1">$H33*metrado!AT33</f>
        <v>667.07600000000002</v>
      </c>
      <c r="AV33" s="9">
        <f ca="1">$H33*metrado!AU33</f>
        <v>0</v>
      </c>
      <c r="AW33" s="9">
        <f ca="1">$H33*metrado!AV33</f>
        <v>0</v>
      </c>
      <c r="AX33" s="9">
        <f ca="1">$H33*metrado!AW33</f>
        <v>0</v>
      </c>
      <c r="AY33" s="9">
        <f ca="1">$H33*metrado!AX33</f>
        <v>0</v>
      </c>
      <c r="AZ33" s="9">
        <f ca="1">$H33*metrado!AY33</f>
        <v>0</v>
      </c>
      <c r="BA33" s="9">
        <f ca="1">$H33*metrado!AZ33</f>
        <v>0</v>
      </c>
      <c r="BB33" s="9">
        <f ca="1">$H33*metrado!BA33</f>
        <v>0</v>
      </c>
      <c r="BC33" s="9">
        <f>$H33*metrado!BB33</f>
        <v>0</v>
      </c>
      <c r="BD33" s="9">
        <f ca="1">$H33*metrado!BC33</f>
        <v>0</v>
      </c>
      <c r="BE33" s="9">
        <f ca="1">$H33*metrado!BD33</f>
        <v>0</v>
      </c>
      <c r="BF33" s="9">
        <f>$H33*metrado!BE33</f>
        <v>0</v>
      </c>
      <c r="BG33" s="9">
        <f ca="1">$H33*metrado!BF33</f>
        <v>0</v>
      </c>
      <c r="BH33" s="9">
        <f ca="1">$H33*metrado!BG33</f>
        <v>0</v>
      </c>
      <c r="BI33" s="9">
        <f>$H33*metrado!BH33</f>
        <v>0</v>
      </c>
      <c r="BJ33" s="9"/>
      <c r="BK33" s="9"/>
      <c r="BL33" s="9"/>
      <c r="BM33" s="9"/>
      <c r="BN33" s="9"/>
      <c r="BO33" s="9"/>
      <c r="BP33" s="9"/>
    </row>
    <row r="34" spans="1:68">
      <c r="A34" s="1" t="s">
        <v>815</v>
      </c>
      <c r="F34">
        <f ca="1">ROUND(metrado!G34*costos!H34,2)</f>
        <v>0</v>
      </c>
      <c r="G34" s="9">
        <f ca="1">SUM(I34:BJ34)</f>
        <v>0</v>
      </c>
      <c r="I34" s="9">
        <f ca="1">$H34*metrado!H34</f>
        <v>0</v>
      </c>
      <c r="J34" s="9">
        <f ca="1">$H34*metrado!I34</f>
        <v>0</v>
      </c>
      <c r="K34" s="9">
        <f ca="1">$H34*metrado!J34</f>
        <v>0</v>
      </c>
      <c r="L34" s="9">
        <f ca="1">$H34*metrado!K34</f>
        <v>0</v>
      </c>
      <c r="M34" s="9">
        <f ca="1">$H34*metrado!L34</f>
        <v>0</v>
      </c>
      <c r="N34" s="9">
        <f ca="1">$H34*metrado!M34</f>
        <v>0</v>
      </c>
      <c r="O34" s="9">
        <f ca="1">$H34*metrado!N34</f>
        <v>0</v>
      </c>
      <c r="P34" s="9">
        <f ca="1">$H34*metrado!O34</f>
        <v>0</v>
      </c>
      <c r="Q34" s="9">
        <f>$H34*metrado!P34</f>
        <v>0</v>
      </c>
      <c r="R34" s="9">
        <f ca="1">$H34*metrado!Q34</f>
        <v>0</v>
      </c>
      <c r="S34" s="9">
        <f ca="1">$H34*metrado!R34</f>
        <v>0</v>
      </c>
      <c r="T34" s="9">
        <f ca="1">$H34*metrado!S34</f>
        <v>0</v>
      </c>
      <c r="U34" s="9">
        <f ca="1">$H34*metrado!T34</f>
        <v>0</v>
      </c>
      <c r="V34" s="9">
        <f ca="1">$H34*metrado!U34</f>
        <v>0</v>
      </c>
      <c r="W34" s="9">
        <f ca="1">$H34*metrado!V34</f>
        <v>0</v>
      </c>
      <c r="X34" s="9">
        <f ca="1">$H34*metrado!W34</f>
        <v>0</v>
      </c>
      <c r="Y34" s="9">
        <f ca="1">$H34*metrado!X34</f>
        <v>0</v>
      </c>
      <c r="Z34" s="9">
        <f ca="1">$H34*metrado!Y34</f>
        <v>0</v>
      </c>
      <c r="AA34" s="9">
        <f ca="1">$H34*metrado!Z34</f>
        <v>0</v>
      </c>
      <c r="AB34" s="9">
        <f ca="1">$H34*metrado!AA34</f>
        <v>0</v>
      </c>
      <c r="AC34" s="9">
        <f>$H34*metrado!AB34</f>
        <v>0</v>
      </c>
      <c r="AD34" s="9">
        <f ca="1">$H34*metrado!AC34</f>
        <v>0</v>
      </c>
      <c r="AE34" s="9">
        <f ca="1">$H34*metrado!AD34</f>
        <v>0</v>
      </c>
      <c r="AF34" s="9">
        <f ca="1">$H34*metrado!AE34</f>
        <v>0</v>
      </c>
      <c r="AG34" s="9">
        <f ca="1">$H34*metrado!AF34</f>
        <v>0</v>
      </c>
      <c r="AH34" s="9">
        <f ca="1">$H34*metrado!AG34</f>
        <v>0</v>
      </c>
      <c r="AI34" s="9">
        <f ca="1">$H34*metrado!AH34</f>
        <v>0</v>
      </c>
      <c r="AJ34" s="9">
        <f ca="1">$H34*metrado!AI34</f>
        <v>0</v>
      </c>
      <c r="AK34" s="9">
        <f ca="1">$H34*metrado!AJ34</f>
        <v>0</v>
      </c>
      <c r="AL34" s="9">
        <f ca="1">$H34*metrado!AK34</f>
        <v>0</v>
      </c>
      <c r="AM34" s="9">
        <f ca="1">$H34*metrado!AL34</f>
        <v>0</v>
      </c>
      <c r="AN34" s="9">
        <f ca="1">$H34*metrado!AM34</f>
        <v>0</v>
      </c>
      <c r="AO34" s="9">
        <f ca="1">$H34*metrado!AN34</f>
        <v>0</v>
      </c>
      <c r="AP34" s="9">
        <f ca="1">$H34*metrado!AO34</f>
        <v>0</v>
      </c>
      <c r="AQ34" s="9">
        <f ca="1">$H34*metrado!AP34</f>
        <v>0</v>
      </c>
      <c r="AR34" s="9">
        <f ca="1">$H34*metrado!AQ34</f>
        <v>0</v>
      </c>
      <c r="AS34" s="9">
        <f ca="1">$H34*metrado!AR34</f>
        <v>0</v>
      </c>
      <c r="AT34" s="9">
        <f ca="1">$H34*metrado!AS34</f>
        <v>0</v>
      </c>
      <c r="AU34" s="9">
        <f ca="1">$H34*metrado!AT34</f>
        <v>0</v>
      </c>
      <c r="AV34" s="9">
        <f ca="1">$H34*metrado!AU34</f>
        <v>0</v>
      </c>
      <c r="AW34" s="9">
        <f ca="1">$H34*metrado!AV34</f>
        <v>0</v>
      </c>
      <c r="AX34" s="9">
        <f ca="1">$H34*metrado!AW34</f>
        <v>0</v>
      </c>
      <c r="AY34" s="9">
        <f ca="1">$H34*metrado!AX34</f>
        <v>0</v>
      </c>
      <c r="AZ34" s="9">
        <f ca="1">$H34*metrado!AY34</f>
        <v>0</v>
      </c>
      <c r="BA34" s="9">
        <f ca="1">$H34*metrado!AZ34</f>
        <v>0</v>
      </c>
      <c r="BB34" s="9">
        <f ca="1">$H34*metrado!BA34</f>
        <v>0</v>
      </c>
      <c r="BC34" s="9">
        <f>$H34*metrado!BB34</f>
        <v>0</v>
      </c>
      <c r="BD34" s="9">
        <f ca="1">$H34*metrado!BC34</f>
        <v>0</v>
      </c>
      <c r="BE34" s="9">
        <f ca="1">$H34*metrado!BD34</f>
        <v>0</v>
      </c>
      <c r="BF34" s="9">
        <f>$H34*metrado!BE34</f>
        <v>0</v>
      </c>
      <c r="BG34" s="9">
        <f ca="1">$H34*metrado!BF34</f>
        <v>0</v>
      </c>
      <c r="BH34" s="9">
        <f ca="1">$H34*metrado!BG34</f>
        <v>0</v>
      </c>
      <c r="BI34" s="9">
        <f>$H34*metrado!BH34</f>
        <v>0</v>
      </c>
      <c r="BJ34" s="9"/>
      <c r="BK34" s="9"/>
      <c r="BL34" s="9"/>
      <c r="BM34" s="9"/>
      <c r="BN34" s="9"/>
      <c r="BO34" s="9"/>
      <c r="BP34" s="9"/>
    </row>
    <row r="35" spans="1:68">
      <c r="A35" t="s">
        <v>817</v>
      </c>
      <c r="F35">
        <f ca="1">ROUND(metrado!G35*costos!H35,2)</f>
        <v>60188.160000000003</v>
      </c>
      <c r="G35" s="9">
        <f ca="1">SUM(I35:BJ35)</f>
        <v>60188.163200000032</v>
      </c>
      <c r="H35" s="12">
        <f>ROUND('APUS ARQUITECTURA'!J449,2)</f>
        <v>560.62</v>
      </c>
      <c r="I35" s="9">
        <f ca="1">$H35*metrado!H35</f>
        <v>560.62</v>
      </c>
      <c r="J35" s="9">
        <f ca="1">$H35*metrado!I35</f>
        <v>560.62</v>
      </c>
      <c r="K35" s="9">
        <f ca="1">$H35*metrado!J35</f>
        <v>784.86799999999994</v>
      </c>
      <c r="L35" s="9">
        <f ca="1">$H35*metrado!K35</f>
        <v>1255.7888</v>
      </c>
      <c r="M35" s="9">
        <f ca="1">$H35*metrado!L35</f>
        <v>700.77499999999998</v>
      </c>
      <c r="N35" s="9">
        <f ca="1">$H35*metrado!M35</f>
        <v>1569.7359999999999</v>
      </c>
      <c r="O35" s="9">
        <f ca="1">$H35*metrado!N35</f>
        <v>0</v>
      </c>
      <c r="P35" s="9">
        <f ca="1">$H35*metrado!O35</f>
        <v>1345.4880000000001</v>
      </c>
      <c r="Q35" s="9">
        <f>$H35*metrado!P35</f>
        <v>1418.3686</v>
      </c>
      <c r="R35" s="9">
        <f ca="1">$H35*metrado!Q35</f>
        <v>1418.3686</v>
      </c>
      <c r="S35" s="9">
        <f ca="1">$H35*metrado!R35</f>
        <v>0</v>
      </c>
      <c r="T35" s="9">
        <f ca="1">$H35*metrado!S35</f>
        <v>3262.8084000000003</v>
      </c>
      <c r="U35" s="9">
        <f ca="1">$H35*metrado!T35</f>
        <v>504.55799999999999</v>
      </c>
      <c r="V35" s="9">
        <f ca="1">$H35*metrado!U35</f>
        <v>504.55799999999999</v>
      </c>
      <c r="W35" s="9">
        <f ca="1">$H35*metrado!V35</f>
        <v>1866.8646000000001</v>
      </c>
      <c r="X35" s="9">
        <f ca="1">$H35*metrado!W35</f>
        <v>1569.7359999999999</v>
      </c>
      <c r="Y35" s="9">
        <f ca="1">$H35*metrado!X35</f>
        <v>1721.1034</v>
      </c>
      <c r="Z35" s="9">
        <f ca="1">$H35*metrado!Y35</f>
        <v>392.43399999999997</v>
      </c>
      <c r="AA35" s="9">
        <f ca="1">$H35*metrado!Z35</f>
        <v>2410.6659999999997</v>
      </c>
      <c r="AB35" s="9">
        <f ca="1">$H35*metrado!AA35</f>
        <v>1048.3594000000001</v>
      </c>
      <c r="AC35" s="9">
        <f>$H35*metrado!AB35</f>
        <v>2679.7636000000002</v>
      </c>
      <c r="AD35" s="9">
        <f ca="1">$H35*metrado!AC35</f>
        <v>2679.7636000000002</v>
      </c>
      <c r="AE35" s="9">
        <f ca="1">$H35*metrado!AD35</f>
        <v>1850.0459999999998</v>
      </c>
      <c r="AF35" s="9">
        <f ca="1">$H35*metrado!AE35</f>
        <v>0</v>
      </c>
      <c r="AG35" s="9">
        <f ca="1">$H35*metrado!AF35</f>
        <v>0</v>
      </c>
      <c r="AH35" s="9">
        <f ca="1">$H35*metrado!AG35</f>
        <v>0</v>
      </c>
      <c r="AI35" s="9">
        <f ca="1">$H35*metrado!AH35</f>
        <v>0</v>
      </c>
      <c r="AJ35" s="9">
        <f ca="1">$H35*metrado!AI35</f>
        <v>0</v>
      </c>
      <c r="AK35" s="9">
        <f ca="1">$H35*metrado!AJ35</f>
        <v>2971.2860000000001</v>
      </c>
      <c r="AL35" s="9">
        <f ca="1">$H35*metrado!AK35</f>
        <v>0</v>
      </c>
      <c r="AM35" s="9">
        <f ca="1">$H35*metrado!AL35</f>
        <v>1793.9840000000002</v>
      </c>
      <c r="AN35" s="9">
        <f ca="1">$H35*metrado!AM35</f>
        <v>0</v>
      </c>
      <c r="AO35" s="9">
        <f ca="1">$H35*metrado!AN35</f>
        <v>0</v>
      </c>
      <c r="AP35" s="9">
        <f ca="1">$H35*metrado!AO35</f>
        <v>2057.4753999999998</v>
      </c>
      <c r="AQ35" s="9">
        <f ca="1">$H35*metrado!AP35</f>
        <v>1681.8600000000001</v>
      </c>
      <c r="AR35" s="9">
        <f ca="1">$H35*metrado!AQ35</f>
        <v>706.38120000000004</v>
      </c>
      <c r="AS35" s="9">
        <f ca="1">$H35*metrado!AR35</f>
        <v>706.38120000000004</v>
      </c>
      <c r="AT35" s="9">
        <f ca="1">$H35*metrado!AS35</f>
        <v>5645.4434000000001</v>
      </c>
      <c r="AU35" s="9">
        <f ca="1">$H35*metrado!AT35</f>
        <v>5645.4434000000001</v>
      </c>
      <c r="AV35" s="9">
        <f ca="1">$H35*metrado!AU35</f>
        <v>784.86799999999994</v>
      </c>
      <c r="AW35" s="9">
        <f ca="1">$H35*metrado!AV35</f>
        <v>784.86799999999994</v>
      </c>
      <c r="AX35" s="9">
        <f ca="1">$H35*metrado!AW35</f>
        <v>784.86799999999994</v>
      </c>
      <c r="AY35" s="9">
        <f ca="1">$H35*metrado!AX35</f>
        <v>784.86799999999994</v>
      </c>
      <c r="AZ35" s="9">
        <f ca="1">$H35*metrado!AY35</f>
        <v>784.86799999999994</v>
      </c>
      <c r="BA35" s="9">
        <f ca="1">$H35*metrado!AZ35</f>
        <v>784.86799999999994</v>
      </c>
      <c r="BB35" s="9">
        <f ca="1">$H35*metrado!BA35</f>
        <v>784.86799999999994</v>
      </c>
      <c r="BC35" s="9">
        <f>$H35*metrado!BB35</f>
        <v>521.37660000000005</v>
      </c>
      <c r="BD35" s="9">
        <f ca="1">$H35*metrado!BC35</f>
        <v>1177.3020000000001</v>
      </c>
      <c r="BE35" s="9">
        <f ca="1">$H35*metrado!BD35</f>
        <v>1681.8600000000001</v>
      </c>
      <c r="BF35" s="9">
        <f>$H35*metrado!BE35</f>
        <v>0</v>
      </c>
      <c r="BG35" s="9">
        <f ca="1">$H35*metrado!BF35</f>
        <v>0</v>
      </c>
      <c r="BH35" s="9">
        <f ca="1">$H35*metrado!BG35</f>
        <v>0</v>
      </c>
      <c r="BI35" s="9">
        <f>$H35*metrado!BH35</f>
        <v>0</v>
      </c>
      <c r="BJ35" s="9"/>
      <c r="BK35" s="9"/>
      <c r="BL35" s="9"/>
      <c r="BM35" s="9"/>
      <c r="BN35" s="9"/>
      <c r="BO35" s="9"/>
      <c r="BP35" s="9"/>
    </row>
    <row r="36" spans="1:68">
      <c r="A36" t="s">
        <v>819</v>
      </c>
      <c r="F36">
        <f ca="1">ROUND(metrado!G36*costos!H36,2)</f>
        <v>39317.949999999997</v>
      </c>
      <c r="G36" s="9">
        <f ca="1">SUM(I36:BJ36)</f>
        <v>39317.945599999992</v>
      </c>
      <c r="H36" s="12">
        <f>ROUND('APUS ARQUITECTURA'!J456,2)</f>
        <v>367.87</v>
      </c>
      <c r="I36" s="9">
        <f ca="1">$H36*metrado!H36</f>
        <v>809.31400000000008</v>
      </c>
      <c r="J36" s="9">
        <f ca="1">$H36*metrado!I36</f>
        <v>1839.35</v>
      </c>
      <c r="K36" s="9">
        <f ca="1">$H36*metrado!J36</f>
        <v>0</v>
      </c>
      <c r="L36" s="9">
        <f ca="1">$H36*metrado!K36</f>
        <v>706.31039999999996</v>
      </c>
      <c r="M36" s="9">
        <f ca="1">$H36*metrado!L36</f>
        <v>0</v>
      </c>
      <c r="N36" s="9">
        <f ca="1">$H36*metrado!M36</f>
        <v>1397.9059999999999</v>
      </c>
      <c r="O36" s="9">
        <f ca="1">$H36*metrado!N36</f>
        <v>0</v>
      </c>
      <c r="P36" s="9">
        <f ca="1">$H36*metrado!O36</f>
        <v>1177.184</v>
      </c>
      <c r="Q36" s="9">
        <f>$H36*metrado!P36</f>
        <v>1912.924</v>
      </c>
      <c r="R36" s="9">
        <f ca="1">$H36*metrado!Q36</f>
        <v>1912.924</v>
      </c>
      <c r="S36" s="9">
        <f ca="1">$H36*metrado!R36</f>
        <v>555.4837</v>
      </c>
      <c r="T36" s="9">
        <f ca="1">$H36*metrado!S36</f>
        <v>0</v>
      </c>
      <c r="U36" s="9">
        <f ca="1">$H36*metrado!T36</f>
        <v>1839.35</v>
      </c>
      <c r="V36" s="9">
        <f ca="1">$H36*metrado!U36</f>
        <v>1839.35</v>
      </c>
      <c r="W36" s="9">
        <f ca="1">$H36*metrado!V36</f>
        <v>0</v>
      </c>
      <c r="X36" s="9">
        <f ca="1">$H36*metrado!W36</f>
        <v>2118.9312</v>
      </c>
      <c r="Y36" s="9">
        <f ca="1">$H36*metrado!X36</f>
        <v>0</v>
      </c>
      <c r="Z36" s="9">
        <f ca="1">$H36*metrado!Y36</f>
        <v>1147.7544</v>
      </c>
      <c r="AA36" s="9">
        <f ca="1">$H36*metrado!Z36</f>
        <v>0</v>
      </c>
      <c r="AB36" s="9">
        <f ca="1">$H36*metrado!AA36</f>
        <v>0</v>
      </c>
      <c r="AC36" s="9">
        <f>$H36*metrado!AB36</f>
        <v>1648.0576000000001</v>
      </c>
      <c r="AD36" s="9">
        <f ca="1">$H36*metrado!AC36</f>
        <v>1648.0576000000001</v>
      </c>
      <c r="AE36" s="9">
        <f ca="1">$H36*metrado!AD36</f>
        <v>687.91690000000006</v>
      </c>
      <c r="AF36" s="9">
        <f ca="1">$H36*metrado!AE36</f>
        <v>0</v>
      </c>
      <c r="AG36" s="9">
        <f ca="1">$H36*metrado!AF36</f>
        <v>0</v>
      </c>
      <c r="AH36" s="9">
        <f ca="1">$H36*metrado!AG36</f>
        <v>0</v>
      </c>
      <c r="AI36" s="9">
        <f ca="1">$H36*metrado!AH36</f>
        <v>0</v>
      </c>
      <c r="AJ36" s="9">
        <f ca="1">$H36*metrado!AI36</f>
        <v>0</v>
      </c>
      <c r="AK36" s="9">
        <f ca="1">$H36*metrado!AJ36</f>
        <v>0</v>
      </c>
      <c r="AL36" s="9">
        <f ca="1">$H36*metrado!AK36</f>
        <v>0</v>
      </c>
      <c r="AM36" s="9">
        <f ca="1">$H36*metrado!AL36</f>
        <v>1633.3428000000001</v>
      </c>
      <c r="AN36" s="9">
        <f ca="1">$H36*metrado!AM36</f>
        <v>0</v>
      </c>
      <c r="AO36" s="9">
        <f ca="1">$H36*metrado!AN36</f>
        <v>0</v>
      </c>
      <c r="AP36" s="9">
        <f ca="1">$H36*metrado!AO36</f>
        <v>695.27429999999993</v>
      </c>
      <c r="AQ36" s="9">
        <f ca="1">$H36*metrado!AP36</f>
        <v>0</v>
      </c>
      <c r="AR36" s="9">
        <f ca="1">$H36*metrado!AQ36</f>
        <v>662.16600000000005</v>
      </c>
      <c r="AS36" s="9">
        <f ca="1">$H36*metrado!AR36</f>
        <v>0</v>
      </c>
      <c r="AT36" s="9">
        <f ca="1">$H36*metrado!AS36</f>
        <v>1007.9638000000001</v>
      </c>
      <c r="AU36" s="9">
        <f ca="1">$H36*metrado!AT36</f>
        <v>0</v>
      </c>
      <c r="AV36" s="9">
        <f ca="1">$H36*metrado!AU36</f>
        <v>1839.35</v>
      </c>
      <c r="AW36" s="9">
        <f ca="1">$H36*metrado!AV36</f>
        <v>1839.35</v>
      </c>
      <c r="AX36" s="9">
        <f ca="1">$H36*metrado!AW36</f>
        <v>1839.35</v>
      </c>
      <c r="AY36" s="9">
        <f ca="1">$H36*metrado!AX36</f>
        <v>1839.35</v>
      </c>
      <c r="AZ36" s="9">
        <f ca="1">$H36*metrado!AY36</f>
        <v>1839.35</v>
      </c>
      <c r="BA36" s="9">
        <f ca="1">$H36*metrado!AZ36</f>
        <v>1839.35</v>
      </c>
      <c r="BB36" s="9">
        <f ca="1">$H36*metrado!BA36</f>
        <v>1839.35</v>
      </c>
      <c r="BC36" s="9">
        <f>$H36*metrado!BB36</f>
        <v>687.91690000000006</v>
      </c>
      <c r="BD36" s="9">
        <f ca="1">$H36*metrado!BC36</f>
        <v>515.01800000000003</v>
      </c>
      <c r="BE36" s="9">
        <f ca="1">$H36*metrado!BD36</f>
        <v>0</v>
      </c>
      <c r="BF36" s="9">
        <f>$H36*metrado!BE36</f>
        <v>0</v>
      </c>
      <c r="BG36" s="9">
        <f ca="1">$H36*metrado!BF36</f>
        <v>0</v>
      </c>
      <c r="BH36" s="9">
        <f ca="1">$H36*metrado!BG36</f>
        <v>0</v>
      </c>
      <c r="BI36" s="9">
        <f>$H36*metrado!BH36</f>
        <v>0</v>
      </c>
      <c r="BJ36" s="9"/>
      <c r="BK36" s="9"/>
      <c r="BL36" s="9"/>
      <c r="BM36" s="9"/>
      <c r="BN36" s="9"/>
      <c r="BO36" s="9"/>
      <c r="BP36" s="9"/>
    </row>
    <row r="37" spans="1:68">
      <c r="A37" t="s">
        <v>821</v>
      </c>
      <c r="F37">
        <f ca="1">ROUND(metrado!G37*costos!H37,2)</f>
        <v>21693.01</v>
      </c>
      <c r="G37" s="9">
        <f ca="1">SUM(I37:BJ37)</f>
        <v>21693.006399999998</v>
      </c>
      <c r="H37" s="12">
        <f>ROUND('APUS ARQUITECTURA'!J463,2)</f>
        <v>514.54</v>
      </c>
      <c r="I37" s="9">
        <f ca="1">$H37*metrado!H37</f>
        <v>0</v>
      </c>
      <c r="J37" s="9">
        <f ca="1">$H37*metrado!I37</f>
        <v>0</v>
      </c>
      <c r="K37" s="9">
        <f ca="1">$H37*metrado!J37</f>
        <v>0</v>
      </c>
      <c r="L37" s="9">
        <f ca="1">$H37*metrado!K37</f>
        <v>0</v>
      </c>
      <c r="M37" s="9">
        <f ca="1">$H37*metrado!L37</f>
        <v>0</v>
      </c>
      <c r="N37" s="9">
        <f ca="1">$H37*metrado!M37</f>
        <v>12446.722599999999</v>
      </c>
      <c r="O37" s="9">
        <f ca="1">$H37*metrado!N37</f>
        <v>0</v>
      </c>
      <c r="P37" s="9">
        <f ca="1">$H37*metrado!O37</f>
        <v>0</v>
      </c>
      <c r="Q37" s="9">
        <f>$H37*metrado!P37</f>
        <v>0</v>
      </c>
      <c r="R37" s="9">
        <f ca="1">$H37*metrado!Q37</f>
        <v>0</v>
      </c>
      <c r="S37" s="9">
        <f ca="1">$H37*metrado!R37</f>
        <v>0</v>
      </c>
      <c r="T37" s="9">
        <f ca="1">$H37*metrado!S37</f>
        <v>0</v>
      </c>
      <c r="U37" s="9">
        <f ca="1">$H37*metrado!T37</f>
        <v>0</v>
      </c>
      <c r="V37" s="9">
        <f ca="1">$H37*metrado!U37</f>
        <v>0</v>
      </c>
      <c r="W37" s="9">
        <f ca="1">$H37*metrado!V37</f>
        <v>0</v>
      </c>
      <c r="X37" s="9">
        <f ca="1">$H37*metrado!W37</f>
        <v>0</v>
      </c>
      <c r="Y37" s="9">
        <f ca="1">$H37*metrado!X37</f>
        <v>0</v>
      </c>
      <c r="Z37" s="9">
        <f ca="1">$H37*metrado!Y37</f>
        <v>0</v>
      </c>
      <c r="AA37" s="9">
        <f ca="1">$H37*metrado!Z37</f>
        <v>0</v>
      </c>
      <c r="AB37" s="9">
        <f ca="1">$H37*metrado!AA37</f>
        <v>0</v>
      </c>
      <c r="AC37" s="9">
        <f>$H37*metrado!AB37</f>
        <v>0</v>
      </c>
      <c r="AD37" s="9">
        <f ca="1">$H37*metrado!AC37</f>
        <v>0</v>
      </c>
      <c r="AE37" s="9">
        <f ca="1">$H37*metrado!AD37</f>
        <v>0</v>
      </c>
      <c r="AF37" s="9">
        <f ca="1">$H37*metrado!AE37</f>
        <v>0</v>
      </c>
      <c r="AG37" s="9">
        <f ca="1">$H37*metrado!AF37</f>
        <v>0</v>
      </c>
      <c r="AH37" s="9">
        <f ca="1">$H37*metrado!AG37</f>
        <v>0</v>
      </c>
      <c r="AI37" s="9">
        <f ca="1">$H37*metrado!AH37</f>
        <v>0</v>
      </c>
      <c r="AJ37" s="9">
        <f ca="1">$H37*metrado!AI37</f>
        <v>0</v>
      </c>
      <c r="AK37" s="9">
        <f ca="1">$H37*metrado!AJ37</f>
        <v>0</v>
      </c>
      <c r="AL37" s="9">
        <f ca="1">$H37*metrado!AK37</f>
        <v>0</v>
      </c>
      <c r="AM37" s="9">
        <f ca="1">$H37*metrado!AL37</f>
        <v>0</v>
      </c>
      <c r="AN37" s="9">
        <f ca="1">$H37*metrado!AM37</f>
        <v>0</v>
      </c>
      <c r="AO37" s="9">
        <f ca="1">$H37*metrado!AN37</f>
        <v>9246.2837999999992</v>
      </c>
      <c r="AP37" s="9">
        <f ca="1">$H37*metrado!AO37</f>
        <v>0</v>
      </c>
      <c r="AQ37" s="9">
        <f ca="1">$H37*metrado!AP37</f>
        <v>0</v>
      </c>
      <c r="AR37" s="9">
        <f ca="1">$H37*metrado!AQ37</f>
        <v>0</v>
      </c>
      <c r="AS37" s="9">
        <f ca="1">$H37*metrado!AR37</f>
        <v>0</v>
      </c>
      <c r="AT37" s="9">
        <f ca="1">$H37*metrado!AS37</f>
        <v>0</v>
      </c>
      <c r="AU37" s="9">
        <f ca="1">$H37*metrado!AT37</f>
        <v>0</v>
      </c>
      <c r="AV37" s="9">
        <f ca="1">$H37*metrado!AU37</f>
        <v>0</v>
      </c>
      <c r="AW37" s="9">
        <f ca="1">$H37*metrado!AV37</f>
        <v>0</v>
      </c>
      <c r="AX37" s="9">
        <f ca="1">$H37*metrado!AW37</f>
        <v>0</v>
      </c>
      <c r="AY37" s="9">
        <f ca="1">$H37*metrado!AX37</f>
        <v>0</v>
      </c>
      <c r="AZ37" s="9">
        <f ca="1">$H37*metrado!AY37</f>
        <v>0</v>
      </c>
      <c r="BA37" s="9">
        <f ca="1">$H37*metrado!AZ37</f>
        <v>0</v>
      </c>
      <c r="BB37" s="9">
        <f ca="1">$H37*metrado!BA37</f>
        <v>0</v>
      </c>
      <c r="BC37" s="9">
        <f>$H37*metrado!BB37</f>
        <v>0</v>
      </c>
      <c r="BD37" s="9">
        <f ca="1">$H37*metrado!BC37</f>
        <v>0</v>
      </c>
      <c r="BE37" s="9">
        <f ca="1">$H37*metrado!BD37</f>
        <v>0</v>
      </c>
      <c r="BF37" s="9">
        <f>$H37*metrado!BE37</f>
        <v>0</v>
      </c>
      <c r="BG37" s="9">
        <f ca="1">$H37*metrado!BF37</f>
        <v>0</v>
      </c>
      <c r="BH37" s="9">
        <f ca="1">$H37*metrado!BG37</f>
        <v>0</v>
      </c>
      <c r="BI37" s="9">
        <f>$H37*metrado!BH37</f>
        <v>0</v>
      </c>
      <c r="BJ37" s="9"/>
      <c r="BK37" s="9"/>
      <c r="BL37" s="9"/>
      <c r="BM37" s="9"/>
      <c r="BN37" s="9"/>
      <c r="BO37" s="9"/>
      <c r="BP37" s="9"/>
    </row>
    <row r="38" spans="1:68">
      <c r="A38" t="s">
        <v>823</v>
      </c>
      <c r="F38">
        <f ca="1">ROUND(metrado!G38*costos!H38,2)</f>
        <v>63083.98</v>
      </c>
      <c r="G38" s="9">
        <f ca="1">SUM(I38:BJ38)</f>
        <v>63083.982000000011</v>
      </c>
      <c r="H38" s="12">
        <f>ROUND('APUS ARQUITECTURA'!J470,2)</f>
        <v>622.13</v>
      </c>
      <c r="I38" s="9">
        <f ca="1">$H38*metrado!H38</f>
        <v>1617.538</v>
      </c>
      <c r="J38" s="9">
        <f ca="1">$H38*metrado!I38</f>
        <v>1617.538</v>
      </c>
      <c r="K38" s="9">
        <f ca="1">$H38*metrado!J38</f>
        <v>1617.538</v>
      </c>
      <c r="L38" s="9">
        <f ca="1">$H38*metrado!K38</f>
        <v>1617.538</v>
      </c>
      <c r="M38" s="9">
        <f ca="1">$H38*metrado!L38</f>
        <v>1617.538</v>
      </c>
      <c r="N38" s="9">
        <f ca="1">$H38*metrado!M38</f>
        <v>1617.538</v>
      </c>
      <c r="O38" s="9">
        <f ca="1">$H38*metrado!N38</f>
        <v>0</v>
      </c>
      <c r="P38" s="9">
        <f ca="1">$H38*metrado!O38</f>
        <v>1617.538</v>
      </c>
      <c r="Q38" s="9">
        <f>$H38*metrado!P38</f>
        <v>1617.538</v>
      </c>
      <c r="R38" s="9">
        <f ca="1">$H38*metrado!Q38</f>
        <v>1617.538</v>
      </c>
      <c r="S38" s="9">
        <f ca="1">$H38*metrado!R38</f>
        <v>1617.538</v>
      </c>
      <c r="T38" s="9">
        <f ca="1">$H38*metrado!S38</f>
        <v>1617.538</v>
      </c>
      <c r="U38" s="9">
        <f ca="1">$H38*metrado!T38</f>
        <v>1617.538</v>
      </c>
      <c r="V38" s="9">
        <f ca="1">$H38*metrado!U38</f>
        <v>1617.538</v>
      </c>
      <c r="W38" s="9">
        <f ca="1">$H38*metrado!V38</f>
        <v>1617.538</v>
      </c>
      <c r="X38" s="9">
        <f ca="1">$H38*metrado!W38</f>
        <v>1617.538</v>
      </c>
      <c r="Y38" s="9">
        <f ca="1">$H38*metrado!X38</f>
        <v>1617.538</v>
      </c>
      <c r="Z38" s="9">
        <f ca="1">$H38*metrado!Y38</f>
        <v>1617.538</v>
      </c>
      <c r="AA38" s="9">
        <f ca="1">$H38*metrado!Z38</f>
        <v>1617.538</v>
      </c>
      <c r="AB38" s="9">
        <f ca="1">$H38*metrado!AA38</f>
        <v>1617.538</v>
      </c>
      <c r="AC38" s="9">
        <f>$H38*metrado!AB38</f>
        <v>1617.538</v>
      </c>
      <c r="AD38" s="9">
        <f ca="1">$H38*metrado!AC38</f>
        <v>1617.538</v>
      </c>
      <c r="AE38" s="9">
        <f ca="1">$H38*metrado!AD38</f>
        <v>1617.538</v>
      </c>
      <c r="AF38" s="9">
        <f ca="1">$H38*metrado!AE38</f>
        <v>0</v>
      </c>
      <c r="AG38" s="9">
        <f ca="1">$H38*metrado!AF38</f>
        <v>0</v>
      </c>
      <c r="AH38" s="9">
        <f ca="1">$H38*metrado!AG38</f>
        <v>0</v>
      </c>
      <c r="AI38" s="9">
        <f ca="1">$H38*metrado!AH38</f>
        <v>0</v>
      </c>
      <c r="AJ38" s="9">
        <f ca="1">$H38*metrado!AI38</f>
        <v>0</v>
      </c>
      <c r="AK38" s="9">
        <f ca="1">$H38*metrado!AJ38</f>
        <v>1617.538</v>
      </c>
      <c r="AL38" s="9">
        <f ca="1">$H38*metrado!AK38</f>
        <v>0</v>
      </c>
      <c r="AM38" s="9">
        <f ca="1">$H38*metrado!AL38</f>
        <v>1617.538</v>
      </c>
      <c r="AN38" s="9">
        <f ca="1">$H38*metrado!AM38</f>
        <v>0</v>
      </c>
      <c r="AO38" s="9">
        <f ca="1">$H38*metrado!AN38</f>
        <v>1617.538</v>
      </c>
      <c r="AP38" s="9">
        <f ca="1">$H38*metrado!AO38</f>
        <v>1617.538</v>
      </c>
      <c r="AQ38" s="9">
        <f ca="1">$H38*metrado!AP38</f>
        <v>1617.538</v>
      </c>
      <c r="AR38" s="9">
        <f ca="1">$H38*metrado!AQ38</f>
        <v>1617.538</v>
      </c>
      <c r="AS38" s="9">
        <f ca="1">$H38*metrado!AR38</f>
        <v>1617.538</v>
      </c>
      <c r="AT38" s="9">
        <f ca="1">$H38*metrado!AS38</f>
        <v>1617.538</v>
      </c>
      <c r="AU38" s="9">
        <f ca="1">$H38*metrado!AT38</f>
        <v>1617.538</v>
      </c>
      <c r="AV38" s="9">
        <f ca="1">$H38*metrado!AU38</f>
        <v>1617.538</v>
      </c>
      <c r="AW38" s="9">
        <f ca="1">$H38*metrado!AV38</f>
        <v>1617.538</v>
      </c>
      <c r="AX38" s="9">
        <f ca="1">$H38*metrado!AW38</f>
        <v>1617.538</v>
      </c>
      <c r="AY38" s="9">
        <f ca="1">$H38*metrado!AX38</f>
        <v>1617.538</v>
      </c>
      <c r="AZ38" s="9">
        <f ca="1">$H38*metrado!AY38</f>
        <v>1617.538</v>
      </c>
      <c r="BA38" s="9">
        <f ca="1">$H38*metrado!AZ38</f>
        <v>1617.538</v>
      </c>
      <c r="BB38" s="9">
        <f ca="1">$H38*metrado!BA38</f>
        <v>1617.538</v>
      </c>
      <c r="BC38" s="9">
        <f>$H38*metrado!BB38</f>
        <v>1617.538</v>
      </c>
      <c r="BD38" s="9">
        <f ca="1">$H38*metrado!BC38</f>
        <v>0</v>
      </c>
      <c r="BE38" s="9">
        <f ca="1">$H38*metrado!BD38</f>
        <v>0</v>
      </c>
      <c r="BF38" s="9">
        <f>$H38*metrado!BE38</f>
        <v>0</v>
      </c>
      <c r="BG38" s="9">
        <f ca="1">$H38*metrado!BF38</f>
        <v>0</v>
      </c>
      <c r="BH38" s="9">
        <f ca="1">$H38*metrado!BG38</f>
        <v>0</v>
      </c>
      <c r="BI38" s="9">
        <f>$H38*metrado!BH38</f>
        <v>0</v>
      </c>
      <c r="BJ38" s="9"/>
      <c r="BK38" s="9"/>
      <c r="BL38" s="9"/>
      <c r="BM38" s="9"/>
      <c r="BN38" s="9"/>
      <c r="BO38" s="9"/>
      <c r="BP38" s="9"/>
    </row>
    <row r="39" spans="1:68">
      <c r="A39" t="s">
        <v>825</v>
      </c>
      <c r="F39">
        <f ca="1">ROUND(metrado!G39*costos!H39,2)</f>
        <v>1917.3</v>
      </c>
      <c r="G39" s="9">
        <f ca="1">SUM(I39:BJ39)</f>
        <v>1917.3</v>
      </c>
      <c r="H39" s="12">
        <f>ROUND('APUS ARQUITECTURA'!J477,2)</f>
        <v>54.78</v>
      </c>
      <c r="I39" s="9">
        <f ca="1">$H39*metrado!H39</f>
        <v>0</v>
      </c>
      <c r="J39" s="9">
        <f ca="1">$H39*metrado!I39</f>
        <v>0</v>
      </c>
      <c r="K39" s="9">
        <f ca="1">$H39*metrado!J39</f>
        <v>0</v>
      </c>
      <c r="L39" s="9">
        <f ca="1">$H39*metrado!K39</f>
        <v>0</v>
      </c>
      <c r="M39" s="9">
        <f ca="1">$H39*metrado!L39</f>
        <v>0</v>
      </c>
      <c r="N39" s="9">
        <f ca="1">$H39*metrado!M39</f>
        <v>0</v>
      </c>
      <c r="O39" s="9">
        <f ca="1">$H39*metrado!N39</f>
        <v>0</v>
      </c>
      <c r="P39" s="9">
        <f ca="1">$H39*metrado!O39</f>
        <v>0</v>
      </c>
      <c r="Q39" s="9">
        <f>$H39*metrado!P39</f>
        <v>0</v>
      </c>
      <c r="R39" s="9">
        <f ca="1">$H39*metrado!Q39</f>
        <v>0</v>
      </c>
      <c r="S39" s="9">
        <f ca="1">$H39*metrado!R39</f>
        <v>0</v>
      </c>
      <c r="T39" s="9">
        <f ca="1">$H39*metrado!S39</f>
        <v>0</v>
      </c>
      <c r="U39" s="9">
        <f ca="1">$H39*metrado!T39</f>
        <v>0</v>
      </c>
      <c r="V39" s="9">
        <f ca="1">$H39*metrado!U39</f>
        <v>0</v>
      </c>
      <c r="W39" s="9">
        <f ca="1">$H39*metrado!V39</f>
        <v>0</v>
      </c>
      <c r="X39" s="9">
        <f ca="1">$H39*metrado!W39</f>
        <v>0</v>
      </c>
      <c r="Y39" s="9">
        <f ca="1">$H39*metrado!X39</f>
        <v>0</v>
      </c>
      <c r="Z39" s="9">
        <f ca="1">$H39*metrado!Y39</f>
        <v>0</v>
      </c>
      <c r="AA39" s="9">
        <f ca="1">$H39*metrado!Z39</f>
        <v>1917.3</v>
      </c>
      <c r="AB39" s="9">
        <f ca="1">$H39*metrado!AA39</f>
        <v>0</v>
      </c>
      <c r="AC39" s="9">
        <f>$H39*metrado!AB39</f>
        <v>0</v>
      </c>
      <c r="AD39" s="9">
        <f ca="1">$H39*metrado!AC39</f>
        <v>0</v>
      </c>
      <c r="AE39" s="9">
        <f ca="1">$H39*metrado!AD39</f>
        <v>0</v>
      </c>
      <c r="AF39" s="9">
        <f ca="1">$H39*metrado!AE39</f>
        <v>0</v>
      </c>
      <c r="AG39" s="9">
        <f ca="1">$H39*metrado!AF39</f>
        <v>0</v>
      </c>
      <c r="AH39" s="9">
        <f ca="1">$H39*metrado!AG39</f>
        <v>0</v>
      </c>
      <c r="AI39" s="9">
        <f ca="1">$H39*metrado!AH39</f>
        <v>0</v>
      </c>
      <c r="AJ39" s="9">
        <f ca="1">$H39*metrado!AI39</f>
        <v>0</v>
      </c>
      <c r="AK39" s="9">
        <f ca="1">$H39*metrado!AJ39</f>
        <v>0</v>
      </c>
      <c r="AL39" s="9">
        <f ca="1">$H39*metrado!AK39</f>
        <v>0</v>
      </c>
      <c r="AM39" s="9">
        <f ca="1">$H39*metrado!AL39</f>
        <v>0</v>
      </c>
      <c r="AN39" s="9">
        <f ca="1">$H39*metrado!AM39</f>
        <v>0</v>
      </c>
      <c r="AO39" s="9">
        <f ca="1">$H39*metrado!AN39</f>
        <v>0</v>
      </c>
      <c r="AP39" s="9">
        <f ca="1">$H39*metrado!AO39</f>
        <v>0</v>
      </c>
      <c r="AQ39" s="9">
        <f ca="1">$H39*metrado!AP39</f>
        <v>0</v>
      </c>
      <c r="AR39" s="9">
        <f ca="1">$H39*metrado!AQ39</f>
        <v>0</v>
      </c>
      <c r="AS39" s="9">
        <f ca="1">$H39*metrado!AR39</f>
        <v>0</v>
      </c>
      <c r="AT39" s="9">
        <f ca="1">$H39*metrado!AS39</f>
        <v>0</v>
      </c>
      <c r="AU39" s="9">
        <f ca="1">$H39*metrado!AT39</f>
        <v>0</v>
      </c>
      <c r="AV39" s="9">
        <f ca="1">$H39*metrado!AU39</f>
        <v>0</v>
      </c>
      <c r="AW39" s="9">
        <f ca="1">$H39*metrado!AV39</f>
        <v>0</v>
      </c>
      <c r="AX39" s="9">
        <f ca="1">$H39*metrado!AW39</f>
        <v>0</v>
      </c>
      <c r="AY39" s="9">
        <f ca="1">$H39*metrado!AX39</f>
        <v>0</v>
      </c>
      <c r="AZ39" s="9">
        <f ca="1">$H39*metrado!AY39</f>
        <v>0</v>
      </c>
      <c r="BA39" s="9">
        <f ca="1">$H39*metrado!AZ39</f>
        <v>0</v>
      </c>
      <c r="BB39" s="9">
        <f ca="1">$H39*metrado!BA39</f>
        <v>0</v>
      </c>
      <c r="BC39" s="9">
        <f>$H39*metrado!BB39</f>
        <v>0</v>
      </c>
      <c r="BD39" s="9">
        <f ca="1">$H39*metrado!BC39</f>
        <v>0</v>
      </c>
      <c r="BE39" s="9">
        <f ca="1">$H39*metrado!BD39</f>
        <v>0</v>
      </c>
      <c r="BF39" s="9">
        <f>$H39*metrado!BE39</f>
        <v>0</v>
      </c>
      <c r="BG39" s="9">
        <f ca="1">$H39*metrado!BF39</f>
        <v>0</v>
      </c>
      <c r="BH39" s="9">
        <f ca="1">$H39*metrado!BG39</f>
        <v>0</v>
      </c>
      <c r="BI39" s="9">
        <f>$H39*metrado!BH39</f>
        <v>0</v>
      </c>
      <c r="BJ39" s="9"/>
      <c r="BK39" s="9"/>
      <c r="BL39" s="9"/>
      <c r="BM39" s="9"/>
      <c r="BN39" s="9"/>
      <c r="BO39" s="9"/>
      <c r="BP39" s="9"/>
    </row>
    <row r="40" spans="1:68">
      <c r="A40" s="1" t="s">
        <v>826</v>
      </c>
      <c r="F40">
        <f ca="1">ROUND(metrado!G40*costos!H40,2)</f>
        <v>0</v>
      </c>
      <c r="G40" s="9">
        <f ca="1">SUM(I40:BJ40)</f>
        <v>0</v>
      </c>
      <c r="I40" s="9">
        <f ca="1">$H40*metrado!H40</f>
        <v>0</v>
      </c>
      <c r="J40" s="9">
        <f ca="1">$H40*metrado!I40</f>
        <v>0</v>
      </c>
      <c r="K40" s="9">
        <f ca="1">$H40*metrado!J40</f>
        <v>0</v>
      </c>
      <c r="L40" s="9">
        <f ca="1">$H40*metrado!K40</f>
        <v>0</v>
      </c>
      <c r="M40" s="9">
        <f ca="1">$H40*metrado!L40</f>
        <v>0</v>
      </c>
      <c r="N40" s="9">
        <f ca="1">$H40*metrado!M40</f>
        <v>0</v>
      </c>
      <c r="O40" s="9">
        <f ca="1">$H40*metrado!N40</f>
        <v>0</v>
      </c>
      <c r="P40" s="9">
        <f ca="1">$H40*metrado!O40</f>
        <v>0</v>
      </c>
      <c r="Q40" s="9">
        <f>$H40*metrado!P40</f>
        <v>0</v>
      </c>
      <c r="R40" s="9">
        <f ca="1">$H40*metrado!Q40</f>
        <v>0</v>
      </c>
      <c r="S40" s="9">
        <f ca="1">$H40*metrado!R40</f>
        <v>0</v>
      </c>
      <c r="T40" s="9">
        <f ca="1">$H40*metrado!S40</f>
        <v>0</v>
      </c>
      <c r="U40" s="9">
        <f ca="1">$H40*metrado!T40</f>
        <v>0</v>
      </c>
      <c r="V40" s="9">
        <f ca="1">$H40*metrado!U40</f>
        <v>0</v>
      </c>
      <c r="W40" s="9">
        <f ca="1">$H40*metrado!V40</f>
        <v>0</v>
      </c>
      <c r="X40" s="9">
        <f ca="1">$H40*metrado!W40</f>
        <v>0</v>
      </c>
      <c r="Y40" s="9">
        <f ca="1">$H40*metrado!X40</f>
        <v>0</v>
      </c>
      <c r="Z40" s="9">
        <f ca="1">$H40*metrado!Y40</f>
        <v>0</v>
      </c>
      <c r="AA40" s="9">
        <f ca="1">$H40*metrado!Z40</f>
        <v>0</v>
      </c>
      <c r="AB40" s="9">
        <f ca="1">$H40*metrado!AA40</f>
        <v>0</v>
      </c>
      <c r="AC40" s="9">
        <f>$H40*metrado!AB40</f>
        <v>0</v>
      </c>
      <c r="AD40" s="9">
        <f ca="1">$H40*metrado!AC40</f>
        <v>0</v>
      </c>
      <c r="AE40" s="9">
        <f ca="1">$H40*metrado!AD40</f>
        <v>0</v>
      </c>
      <c r="AF40" s="9">
        <f ca="1">$H40*metrado!AE40</f>
        <v>0</v>
      </c>
      <c r="AG40" s="9">
        <f ca="1">$H40*metrado!AF40</f>
        <v>0</v>
      </c>
      <c r="AH40" s="9">
        <f ca="1">$H40*metrado!AG40</f>
        <v>0</v>
      </c>
      <c r="AI40" s="9">
        <f ca="1">$H40*metrado!AH40</f>
        <v>0</v>
      </c>
      <c r="AJ40" s="9">
        <f ca="1">$H40*metrado!AI40</f>
        <v>0</v>
      </c>
      <c r="AK40" s="9">
        <f ca="1">$H40*metrado!AJ40</f>
        <v>0</v>
      </c>
      <c r="AL40" s="9">
        <f ca="1">$H40*metrado!AK40</f>
        <v>0</v>
      </c>
      <c r="AM40" s="9">
        <f ca="1">$H40*metrado!AL40</f>
        <v>0</v>
      </c>
      <c r="AN40" s="9">
        <f ca="1">$H40*metrado!AM40</f>
        <v>0</v>
      </c>
      <c r="AO40" s="9">
        <f ca="1">$H40*metrado!AN40</f>
        <v>0</v>
      </c>
      <c r="AP40" s="9">
        <f ca="1">$H40*metrado!AO40</f>
        <v>0</v>
      </c>
      <c r="AQ40" s="9">
        <f ca="1">$H40*metrado!AP40</f>
        <v>0</v>
      </c>
      <c r="AR40" s="9">
        <f ca="1">$H40*metrado!AQ40</f>
        <v>0</v>
      </c>
      <c r="AS40" s="9">
        <f ca="1">$H40*metrado!AR40</f>
        <v>0</v>
      </c>
      <c r="AT40" s="9">
        <f ca="1">$H40*metrado!AS40</f>
        <v>0</v>
      </c>
      <c r="AU40" s="9">
        <f ca="1">$H40*metrado!AT40</f>
        <v>0</v>
      </c>
      <c r="AV40" s="9">
        <f ca="1">$H40*metrado!AU40</f>
        <v>0</v>
      </c>
      <c r="AW40" s="9">
        <f ca="1">$H40*metrado!AV40</f>
        <v>0</v>
      </c>
      <c r="AX40" s="9">
        <f ca="1">$H40*metrado!AW40</f>
        <v>0</v>
      </c>
      <c r="AY40" s="9">
        <f ca="1">$H40*metrado!AX40</f>
        <v>0</v>
      </c>
      <c r="AZ40" s="9">
        <f ca="1">$H40*metrado!AY40</f>
        <v>0</v>
      </c>
      <c r="BA40" s="9">
        <f ca="1">$H40*metrado!AZ40</f>
        <v>0</v>
      </c>
      <c r="BB40" s="9">
        <f ca="1">$H40*metrado!BA40</f>
        <v>0</v>
      </c>
      <c r="BC40" s="9">
        <f>$H40*metrado!BB40</f>
        <v>0</v>
      </c>
      <c r="BD40" s="9">
        <f ca="1">$H40*metrado!BC40</f>
        <v>0</v>
      </c>
      <c r="BE40" s="9">
        <f ca="1">$H40*metrado!BD40</f>
        <v>0</v>
      </c>
      <c r="BF40" s="9">
        <f>$H40*metrado!BE40</f>
        <v>0</v>
      </c>
      <c r="BG40" s="9">
        <f ca="1">$H40*metrado!BF40</f>
        <v>0</v>
      </c>
      <c r="BH40" s="9">
        <f ca="1">$H40*metrado!BG40</f>
        <v>0</v>
      </c>
      <c r="BI40" s="9">
        <f>$H40*metrado!BH40</f>
        <v>0</v>
      </c>
      <c r="BJ40" s="9"/>
      <c r="BK40" s="9"/>
      <c r="BL40" s="9"/>
      <c r="BM40" s="9"/>
      <c r="BN40" s="9"/>
      <c r="BO40" s="9"/>
      <c r="BP40" s="9"/>
    </row>
    <row r="41" spans="1:68">
      <c r="A41" t="s">
        <v>828</v>
      </c>
      <c r="F41">
        <f ca="1">ROUND(metrado!G41*costos!H41,2)</f>
        <v>31876.45</v>
      </c>
      <c r="G41" s="9">
        <f ca="1">SUM(I41:BJ41)</f>
        <v>31876.447199999988</v>
      </c>
      <c r="H41" s="12">
        <f>ROUND('APUS ARQUITECTURA'!J484,2)</f>
        <v>15.63</v>
      </c>
      <c r="I41" s="9">
        <f ca="1">$H41*metrado!H41</f>
        <v>462.64800000000002</v>
      </c>
      <c r="J41" s="9">
        <f ca="1">$H41*metrado!I41</f>
        <v>578.31000000000006</v>
      </c>
      <c r="K41" s="9">
        <f ca="1">$H41*metrado!J41</f>
        <v>990.94200000000001</v>
      </c>
      <c r="L41" s="9">
        <f ca="1">$H41*metrado!K41</f>
        <v>364.33530000000002</v>
      </c>
      <c r="M41" s="9">
        <f ca="1">$H41*metrado!L41</f>
        <v>852.92910000000006</v>
      </c>
      <c r="N41" s="9">
        <f ca="1">$H41*metrado!M41</f>
        <v>1022.2020000000001</v>
      </c>
      <c r="O41" s="9">
        <f ca="1">$H41*metrado!N41</f>
        <v>0</v>
      </c>
      <c r="P41" s="9">
        <f ca="1">$H41*metrado!O41</f>
        <v>1128.0171</v>
      </c>
      <c r="Q41" s="9">
        <f>$H41*metrado!P41</f>
        <v>593.62739999999997</v>
      </c>
      <c r="R41" s="9">
        <f ca="1">$H41*metrado!Q41</f>
        <v>593.62739999999997</v>
      </c>
      <c r="S41" s="9">
        <f ca="1">$H41*metrado!R41</f>
        <v>275.40060000000005</v>
      </c>
      <c r="T41" s="9">
        <f ca="1">$H41*metrado!S41</f>
        <v>1712.1102000000001</v>
      </c>
      <c r="U41" s="9">
        <f ca="1">$H41*metrado!T41</f>
        <v>608.16329999999994</v>
      </c>
      <c r="V41" s="9">
        <f ca="1">$H41*metrado!U41</f>
        <v>608.16329999999994</v>
      </c>
      <c r="W41" s="9">
        <f ca="1">$H41*metrado!V41</f>
        <v>1793.5425</v>
      </c>
      <c r="X41" s="9">
        <f ca="1">$H41*metrado!W41</f>
        <v>452.48849999999999</v>
      </c>
      <c r="Y41" s="9">
        <f ca="1">$H41*metrado!X41</f>
        <v>838.70579999999995</v>
      </c>
      <c r="Z41" s="9">
        <f ca="1">$H41*metrado!Y41</f>
        <v>630.35789999999997</v>
      </c>
      <c r="AA41" s="9">
        <f ca="1">$H41*metrado!Z41</f>
        <v>1903.7340000000002</v>
      </c>
      <c r="AB41" s="9">
        <f ca="1">$H41*metrado!AA41</f>
        <v>718.98</v>
      </c>
      <c r="AC41" s="9">
        <f>$H41*metrado!AB41</f>
        <v>312.60000000000002</v>
      </c>
      <c r="AD41" s="9">
        <f ca="1">$H41*metrado!AC41</f>
        <v>312.60000000000002</v>
      </c>
      <c r="AE41" s="9">
        <f ca="1">$H41*metrado!AD41</f>
        <v>665.83800000000008</v>
      </c>
      <c r="AF41" s="9">
        <f ca="1">$H41*metrado!AE41</f>
        <v>0</v>
      </c>
      <c r="AG41" s="9">
        <f ca="1">$H41*metrado!AF41</f>
        <v>0</v>
      </c>
      <c r="AH41" s="9">
        <f ca="1">$H41*metrado!AG41</f>
        <v>0</v>
      </c>
      <c r="AI41" s="9">
        <f ca="1">$H41*metrado!AH41</f>
        <v>0</v>
      </c>
      <c r="AJ41" s="9">
        <f ca="1">$H41*metrado!AI41</f>
        <v>0</v>
      </c>
      <c r="AK41" s="9">
        <f ca="1">$H41*metrado!AJ41</f>
        <v>332.7627</v>
      </c>
      <c r="AL41" s="9">
        <f ca="1">$H41*metrado!AK41</f>
        <v>0</v>
      </c>
      <c r="AM41" s="9">
        <f ca="1">$H41*metrado!AL41</f>
        <v>887.78399999999999</v>
      </c>
      <c r="AN41" s="9">
        <f ca="1">$H41*metrado!AM41</f>
        <v>0</v>
      </c>
      <c r="AO41" s="9">
        <f ca="1">$H41*metrado!AN41</f>
        <v>462.17910000000001</v>
      </c>
      <c r="AP41" s="9">
        <f ca="1">$H41*metrado!AO41</f>
        <v>1468.9074000000001</v>
      </c>
      <c r="AQ41" s="9">
        <f ca="1">$H41*metrado!AP41</f>
        <v>666.46320000000003</v>
      </c>
      <c r="AR41" s="9">
        <f ca="1">$H41*metrado!AQ41</f>
        <v>839.95620000000008</v>
      </c>
      <c r="AS41" s="9">
        <f ca="1">$H41*metrado!AR41</f>
        <v>839.95620000000008</v>
      </c>
      <c r="AT41" s="9">
        <f ca="1">$H41*metrado!AS41</f>
        <v>1612.2345000000003</v>
      </c>
      <c r="AU41" s="9">
        <f ca="1">$H41*metrado!AT41</f>
        <v>826.20180000000005</v>
      </c>
      <c r="AV41" s="9">
        <f ca="1">$H41*metrado!AU41</f>
        <v>540.798</v>
      </c>
      <c r="AW41" s="9">
        <f ca="1">$H41*metrado!AV41</f>
        <v>540.798</v>
      </c>
      <c r="AX41" s="9">
        <f ca="1">$H41*metrado!AW41</f>
        <v>540.798</v>
      </c>
      <c r="AY41" s="9">
        <f ca="1">$H41*metrado!AX41</f>
        <v>540.798</v>
      </c>
      <c r="AZ41" s="9">
        <f ca="1">$H41*metrado!AY41</f>
        <v>540.798</v>
      </c>
      <c r="BA41" s="9">
        <f ca="1">$H41*metrado!AZ41</f>
        <v>540.798</v>
      </c>
      <c r="BB41" s="9">
        <f ca="1">$H41*metrado!BA41</f>
        <v>540.798</v>
      </c>
      <c r="BC41" s="9">
        <f>$H41*metrado!BB41</f>
        <v>728.35800000000006</v>
      </c>
      <c r="BD41" s="9">
        <f ca="1">$H41*metrado!BC41</f>
        <v>871.37250000000006</v>
      </c>
      <c r="BE41" s="9">
        <f ca="1">$H41*metrado!BD41</f>
        <v>666.46320000000003</v>
      </c>
      <c r="BF41" s="9">
        <f>$H41*metrado!BE41</f>
        <v>468.90000000000003</v>
      </c>
      <c r="BG41" s="9">
        <f ca="1">$H41*metrado!BF41</f>
        <v>0</v>
      </c>
      <c r="BH41" s="9">
        <f ca="1">$H41*metrado!BG41</f>
        <v>0</v>
      </c>
      <c r="BI41" s="9">
        <f>$H41*metrado!BH41</f>
        <v>0</v>
      </c>
      <c r="BJ41" s="9"/>
      <c r="BK41" s="9"/>
      <c r="BL41" s="9"/>
      <c r="BM41" s="9"/>
      <c r="BN41" s="9"/>
      <c r="BO41" s="9"/>
      <c r="BP41" s="9"/>
    </row>
    <row r="42" spans="1:68">
      <c r="A42" t="s">
        <v>830</v>
      </c>
      <c r="B42" s="103"/>
      <c r="C42" s="103"/>
      <c r="D42" s="103"/>
      <c r="F42">
        <f ca="1">ROUND(metrado!G42*costos!H42,2)</f>
        <v>8795.15</v>
      </c>
      <c r="G42" s="9">
        <f ca="1">SUM(I42:BJ42)</f>
        <v>8795.1490000000031</v>
      </c>
      <c r="H42" s="12">
        <f>ROUND('APUS ARQUITECTURA'!J504,2)</f>
        <v>15.95</v>
      </c>
      <c r="I42" s="9">
        <f ca="1">$H42*metrado!H42</f>
        <v>188.21</v>
      </c>
      <c r="J42" s="9">
        <f ca="1">$H42*metrado!I42</f>
        <v>280.72000000000003</v>
      </c>
      <c r="K42" s="9">
        <f ca="1">$H42*metrado!J42</f>
        <v>233.98649999999998</v>
      </c>
      <c r="L42" s="9">
        <f ca="1">$H42*metrado!K42</f>
        <v>48.807000000000002</v>
      </c>
      <c r="M42" s="9">
        <f ca="1">$H42*metrado!L42</f>
        <v>285.98349999999999</v>
      </c>
      <c r="N42" s="9">
        <f ca="1">$H42*metrado!M42</f>
        <v>307.197</v>
      </c>
      <c r="O42" s="9">
        <f ca="1">$H42*metrado!N42</f>
        <v>0</v>
      </c>
      <c r="P42" s="9">
        <f ca="1">$H42*metrado!O42</f>
        <v>117.392</v>
      </c>
      <c r="Q42" s="9">
        <f>$H42*metrado!P42</f>
        <v>139.5625</v>
      </c>
      <c r="R42" s="9">
        <f ca="1">$H42*metrado!Q42</f>
        <v>139.5625</v>
      </c>
      <c r="S42" s="9">
        <f ca="1">$H42*metrado!R42</f>
        <v>129.833</v>
      </c>
      <c r="T42" s="9">
        <f ca="1">$H42*metrado!S42</f>
        <v>210.54</v>
      </c>
      <c r="U42" s="9">
        <f ca="1">$H42*metrado!T42</f>
        <v>262.3775</v>
      </c>
      <c r="V42" s="9">
        <f ca="1">$H42*metrado!U42</f>
        <v>262.3775</v>
      </c>
      <c r="W42" s="9">
        <f ca="1">$H42*metrado!V42</f>
        <v>350.9</v>
      </c>
      <c r="X42" s="9">
        <f ca="1">$H42*metrado!W42</f>
        <v>258.23050000000001</v>
      </c>
      <c r="Y42" s="9">
        <f ca="1">$H42*metrado!X42</f>
        <v>462.23099999999999</v>
      </c>
      <c r="Z42" s="9">
        <f ca="1">$H42*metrado!Y42</f>
        <v>158.22399999999999</v>
      </c>
      <c r="AA42" s="9">
        <f ca="1">$H42*metrado!Z42</f>
        <v>326.17749999999995</v>
      </c>
      <c r="AB42" s="9">
        <f ca="1">$H42*metrado!AA42</f>
        <v>282.47449999999998</v>
      </c>
      <c r="AC42" s="9">
        <f>$H42*metrado!AB42</f>
        <v>99.208999999999989</v>
      </c>
      <c r="AD42" s="9">
        <f ca="1">$H42*metrado!AC42</f>
        <v>99.208999999999989</v>
      </c>
      <c r="AE42" s="9">
        <f ca="1">$H42*metrado!AD42</f>
        <v>312.30099999999993</v>
      </c>
      <c r="AF42" s="9">
        <f ca="1">$H42*metrado!AE42</f>
        <v>0</v>
      </c>
      <c r="AG42" s="9">
        <f ca="1">$H42*metrado!AF42</f>
        <v>0</v>
      </c>
      <c r="AH42" s="9">
        <f ca="1">$H42*metrado!AG42</f>
        <v>0</v>
      </c>
      <c r="AI42" s="9">
        <f ca="1">$H42*metrado!AH42</f>
        <v>0</v>
      </c>
      <c r="AJ42" s="9">
        <f ca="1">$H42*metrado!AI42</f>
        <v>0</v>
      </c>
      <c r="AK42" s="9">
        <f ca="1">$H42*metrado!AJ42</f>
        <v>198.09899999999999</v>
      </c>
      <c r="AL42" s="9">
        <f ca="1">$H42*metrado!AK42</f>
        <v>0</v>
      </c>
      <c r="AM42" s="9">
        <f ca="1">$H42*metrado!AL42</f>
        <v>428.89549999999997</v>
      </c>
      <c r="AN42" s="9">
        <f ca="1">$H42*metrado!AM42</f>
        <v>0</v>
      </c>
      <c r="AO42" s="9">
        <f ca="1">$H42*metrado!AN42</f>
        <v>0</v>
      </c>
      <c r="AP42" s="9">
        <f ca="1">$H42*metrado!AO42</f>
        <v>0</v>
      </c>
      <c r="AQ42" s="9">
        <f ca="1">$H42*metrado!AP42</f>
        <v>0</v>
      </c>
      <c r="AR42" s="9">
        <f ca="1">$H42*metrado!AQ42</f>
        <v>14.355</v>
      </c>
      <c r="AS42" s="9">
        <f ca="1">$H42*metrado!AR42</f>
        <v>0</v>
      </c>
      <c r="AT42" s="9">
        <f ca="1">$H42*metrado!AS42</f>
        <v>0</v>
      </c>
      <c r="AU42" s="9">
        <f ca="1">$H42*metrado!AT42</f>
        <v>0</v>
      </c>
      <c r="AV42" s="9">
        <f ca="1">$H42*metrado!AU42</f>
        <v>298.90299999999996</v>
      </c>
      <c r="AW42" s="9">
        <f ca="1">$H42*metrado!AV42</f>
        <v>298.90299999999996</v>
      </c>
      <c r="AX42" s="9">
        <f ca="1">$H42*metrado!AW42</f>
        <v>298.90299999999996</v>
      </c>
      <c r="AY42" s="9">
        <f ca="1">$H42*metrado!AX42</f>
        <v>298.90299999999996</v>
      </c>
      <c r="AZ42" s="9">
        <f ca="1">$H42*metrado!AY42</f>
        <v>298.90299999999996</v>
      </c>
      <c r="BA42" s="9">
        <f ca="1">$H42*metrado!AZ42</f>
        <v>298.90299999999996</v>
      </c>
      <c r="BB42" s="9">
        <f ca="1">$H42*metrado!BA42</f>
        <v>298.90299999999996</v>
      </c>
      <c r="BC42" s="9">
        <f>$H42*metrado!BB42</f>
        <v>231.1155</v>
      </c>
      <c r="BD42" s="9">
        <f ca="1">$H42*metrado!BC42</f>
        <v>454.09649999999993</v>
      </c>
      <c r="BE42" s="9">
        <f ca="1">$H42*metrado!BD42</f>
        <v>261.26099999999997</v>
      </c>
      <c r="BF42" s="9">
        <f>$H42*metrado!BE42</f>
        <v>159.5</v>
      </c>
      <c r="BG42" s="9">
        <f ca="1">$H42*metrado!BF42</f>
        <v>0</v>
      </c>
      <c r="BH42" s="9">
        <f ca="1">$H42*metrado!BG42</f>
        <v>0</v>
      </c>
      <c r="BI42" s="9">
        <f>$H42*metrado!BH42</f>
        <v>0</v>
      </c>
      <c r="BJ42" s="9"/>
      <c r="BK42" s="9"/>
      <c r="BL42" s="9"/>
      <c r="BM42" s="9"/>
      <c r="BN42" s="9"/>
      <c r="BO42" s="9"/>
      <c r="BP42" s="9"/>
    </row>
    <row r="43" spans="1:68">
      <c r="A43" s="1" t="s">
        <v>986</v>
      </c>
      <c r="F43">
        <f ca="1">ROUND(metrado!G43*costos!H43,2)</f>
        <v>0</v>
      </c>
      <c r="G43" s="9"/>
      <c r="H43" s="1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pans="1:68" s="17" customFormat="1">
      <c r="A44" s="17" t="s">
        <v>989</v>
      </c>
      <c r="F44" s="17">
        <f ca="1">ROUND(metrado!G44*costos!H44,2)</f>
        <v>14691.56</v>
      </c>
      <c r="G44" s="9">
        <f ca="1">SUM(I44:BJ44)</f>
        <v>14691.56</v>
      </c>
      <c r="H44" s="50">
        <f>'APUS SANITARIAS'!J5</f>
        <v>193.31</v>
      </c>
      <c r="I44" s="339">
        <f ca="1">$H44*metrado!H44</f>
        <v>0</v>
      </c>
      <c r="J44" s="339">
        <f ca="1">$H44*metrado!I44</f>
        <v>386.62</v>
      </c>
      <c r="K44" s="339">
        <f ca="1">$H44*metrado!J44</f>
        <v>0</v>
      </c>
      <c r="L44" s="339">
        <f ca="1">$H44*metrado!K44</f>
        <v>193.31</v>
      </c>
      <c r="M44" s="339">
        <f ca="1">$H44*metrado!L44</f>
        <v>0</v>
      </c>
      <c r="N44" s="339">
        <f ca="1">$H44*metrado!M44</f>
        <v>0</v>
      </c>
      <c r="O44" s="339">
        <f ca="1">$H44*metrado!N44</f>
        <v>0</v>
      </c>
      <c r="P44" s="339">
        <f ca="1">$H44*metrado!O44</f>
        <v>0</v>
      </c>
      <c r="Q44" s="339">
        <f>$H44*metrado!P44</f>
        <v>0</v>
      </c>
      <c r="R44" s="339">
        <f ca="1">$H44*metrado!Q44</f>
        <v>0</v>
      </c>
      <c r="S44" s="339">
        <f ca="1">$H44*metrado!R44</f>
        <v>0</v>
      </c>
      <c r="T44" s="339">
        <f ca="1">$H44*metrado!S44</f>
        <v>0</v>
      </c>
      <c r="U44" s="339">
        <f ca="1">$H44*metrado!T44</f>
        <v>193.31</v>
      </c>
      <c r="V44" s="339">
        <f ca="1">$H44*metrado!U44</f>
        <v>193.31</v>
      </c>
      <c r="W44" s="339">
        <f ca="1">$H44*metrado!V44</f>
        <v>0</v>
      </c>
      <c r="X44" s="339">
        <f ca="1">$H44*metrado!W44</f>
        <v>0</v>
      </c>
      <c r="Y44" s="339">
        <f ca="1">$H44*metrado!X44</f>
        <v>386.62</v>
      </c>
      <c r="Z44" s="339">
        <f ca="1">$H44*metrado!Y44</f>
        <v>0</v>
      </c>
      <c r="AA44" s="339">
        <f ca="1">$H44*metrado!Z44</f>
        <v>579.93000000000006</v>
      </c>
      <c r="AB44" s="339">
        <f ca="1">$H44*metrado!AA44</f>
        <v>0</v>
      </c>
      <c r="AC44" s="339">
        <f>$H44*metrado!AB44</f>
        <v>2899.65</v>
      </c>
      <c r="AD44" s="339">
        <f ca="1">$H44*metrado!AC44</f>
        <v>2899.65</v>
      </c>
      <c r="AE44" s="339">
        <f ca="1">$H44*metrado!AD44</f>
        <v>2899.65</v>
      </c>
      <c r="AF44" s="339">
        <f ca="1">$H44*metrado!AE44</f>
        <v>0</v>
      </c>
      <c r="AG44" s="339">
        <f ca="1">$H44*metrado!AF44</f>
        <v>0</v>
      </c>
      <c r="AH44" s="339">
        <f ca="1">$H44*metrado!AG44</f>
        <v>0</v>
      </c>
      <c r="AI44" s="339">
        <f ca="1">$H44*metrado!AH44</f>
        <v>0</v>
      </c>
      <c r="AJ44" s="339">
        <f ca="1">$H44*metrado!AI44</f>
        <v>0</v>
      </c>
      <c r="AK44" s="339">
        <f ca="1">$H44*metrado!AJ44</f>
        <v>1546.48</v>
      </c>
      <c r="AL44" s="339">
        <f ca="1">$H44*metrado!AK44</f>
        <v>0</v>
      </c>
      <c r="AM44" s="339">
        <f ca="1">$H44*metrado!AL44</f>
        <v>0</v>
      </c>
      <c r="AN44" s="339">
        <f ca="1">$H44*metrado!AM44</f>
        <v>0</v>
      </c>
      <c r="AO44" s="339">
        <f ca="1">$H44*metrado!AN44</f>
        <v>0</v>
      </c>
      <c r="AP44" s="339">
        <f ca="1">$H44*metrado!AO44</f>
        <v>386.62</v>
      </c>
      <c r="AQ44" s="339">
        <f ca="1">$H44*metrado!AP44</f>
        <v>0</v>
      </c>
      <c r="AR44" s="339">
        <f ca="1">$H44*metrado!AQ44</f>
        <v>0</v>
      </c>
      <c r="AS44" s="339">
        <f ca="1">$H44*metrado!AR44</f>
        <v>0</v>
      </c>
      <c r="AT44" s="339">
        <f ca="1">$H44*metrado!AS44</f>
        <v>1159.8600000000001</v>
      </c>
      <c r="AU44" s="339">
        <f ca="1">$H44*metrado!AT44</f>
        <v>966.55</v>
      </c>
      <c r="AV44" s="339">
        <f ca="1">$H44*metrado!AU44</f>
        <v>0</v>
      </c>
      <c r="AW44" s="339">
        <f ca="1">$H44*metrado!AV44</f>
        <v>0</v>
      </c>
      <c r="AX44" s="339">
        <f ca="1">$H44*metrado!AW44</f>
        <v>0</v>
      </c>
      <c r="AY44" s="339">
        <f ca="1">$H44*metrado!AX44</f>
        <v>0</v>
      </c>
      <c r="AZ44" s="339">
        <f ca="1">$H44*metrado!AY44</f>
        <v>0</v>
      </c>
      <c r="BA44" s="339">
        <f ca="1">$H44*metrado!AZ44</f>
        <v>0</v>
      </c>
      <c r="BB44" s="339">
        <f ca="1">$H44*metrado!BA44</f>
        <v>0</v>
      </c>
      <c r="BC44" s="339">
        <f>$H44*metrado!BB44</f>
        <v>0</v>
      </c>
      <c r="BD44" s="339">
        <f ca="1">$H44*metrado!BC44</f>
        <v>0</v>
      </c>
      <c r="BE44" s="339">
        <f ca="1">$H44*metrado!BD44</f>
        <v>0</v>
      </c>
      <c r="BF44" s="339">
        <f>$H44*metrado!BE44</f>
        <v>0</v>
      </c>
      <c r="BG44" s="339">
        <f ca="1">$H44*metrado!BF44</f>
        <v>0</v>
      </c>
      <c r="BH44" s="339">
        <f ca="1">$H44*metrado!BG44</f>
        <v>0</v>
      </c>
      <c r="BI44" s="339">
        <f>$H44*metrado!BH44</f>
        <v>0</v>
      </c>
      <c r="BJ44" s="339"/>
      <c r="BK44" s="339"/>
      <c r="BL44" s="339"/>
      <c r="BM44" s="339"/>
      <c r="BN44" s="339"/>
      <c r="BO44" s="339"/>
      <c r="BP44" s="339"/>
    </row>
    <row r="45" spans="1:68">
      <c r="A45" t="s">
        <v>991</v>
      </c>
      <c r="F45">
        <f ca="1">ROUND(metrado!G45*costos!H45,2)</f>
        <v>11736.4</v>
      </c>
      <c r="G45" s="9">
        <f ca="1">SUM(I45:BJ45)</f>
        <v>11736.4</v>
      </c>
      <c r="H45" s="12">
        <f>'APUS SANITARIAS'!J12</f>
        <v>192.4</v>
      </c>
      <c r="I45" s="9">
        <f ca="1">$H45*metrado!H45</f>
        <v>0</v>
      </c>
      <c r="J45" s="9">
        <f ca="1">$H45*metrado!I45</f>
        <v>384.8</v>
      </c>
      <c r="K45" s="9">
        <f ca="1">$H45*metrado!J45</f>
        <v>0</v>
      </c>
      <c r="L45" s="9">
        <f ca="1">$H45*metrado!K45</f>
        <v>192.4</v>
      </c>
      <c r="M45" s="9">
        <f ca="1">$H45*metrado!L45</f>
        <v>0</v>
      </c>
      <c r="N45" s="9">
        <f ca="1">$H45*metrado!M45</f>
        <v>0</v>
      </c>
      <c r="O45" s="9">
        <f ca="1">$H45*metrado!N45</f>
        <v>0</v>
      </c>
      <c r="P45" s="9">
        <f ca="1">$H45*metrado!O45</f>
        <v>0</v>
      </c>
      <c r="Q45" s="9">
        <f>$H45*metrado!P45</f>
        <v>0</v>
      </c>
      <c r="R45" s="9">
        <f ca="1">$H45*metrado!Q45</f>
        <v>0</v>
      </c>
      <c r="S45" s="9">
        <f ca="1">$H45*metrado!R45</f>
        <v>0</v>
      </c>
      <c r="T45" s="9">
        <f ca="1">$H45*metrado!S45</f>
        <v>0</v>
      </c>
      <c r="U45" s="9">
        <f ca="1">$H45*metrado!T45</f>
        <v>192.4</v>
      </c>
      <c r="V45" s="9">
        <f ca="1">$H45*metrado!U45</f>
        <v>192.4</v>
      </c>
      <c r="W45" s="9">
        <f ca="1">$H45*metrado!V45</f>
        <v>0</v>
      </c>
      <c r="X45" s="9">
        <f ca="1">$H45*metrado!W45</f>
        <v>0</v>
      </c>
      <c r="Y45" s="9">
        <f ca="1">$H45*metrado!X45</f>
        <v>384.8</v>
      </c>
      <c r="Z45" s="9">
        <f ca="1">$H45*metrado!Y45</f>
        <v>0</v>
      </c>
      <c r="AA45" s="9">
        <f ca="1">$H45*metrado!Z45</f>
        <v>577.20000000000005</v>
      </c>
      <c r="AB45" s="9">
        <f ca="1">$H45*metrado!AA45</f>
        <v>0</v>
      </c>
      <c r="AC45" s="9">
        <f>$H45*metrado!AB45</f>
        <v>2886</v>
      </c>
      <c r="AD45" s="9">
        <f ca="1">$H45*metrado!AC45</f>
        <v>0</v>
      </c>
      <c r="AE45" s="9">
        <f ca="1">$H45*metrado!AD45</f>
        <v>2886</v>
      </c>
      <c r="AF45" s="9">
        <f ca="1">$H45*metrado!AE45</f>
        <v>0</v>
      </c>
      <c r="AG45" s="9">
        <f ca="1">$H45*metrado!AF45</f>
        <v>0</v>
      </c>
      <c r="AH45" s="9">
        <f ca="1">$H45*metrado!AG45</f>
        <v>0</v>
      </c>
      <c r="AI45" s="9">
        <f ca="1">$H45*metrado!AH45</f>
        <v>0</v>
      </c>
      <c r="AJ45" s="9">
        <f ca="1">$H45*metrado!AI45</f>
        <v>0</v>
      </c>
      <c r="AK45" s="9">
        <f ca="1">$H45*metrado!AJ45</f>
        <v>1539.2</v>
      </c>
      <c r="AL45" s="9">
        <f ca="1">$H45*metrado!AK45</f>
        <v>0</v>
      </c>
      <c r="AM45" s="9">
        <f ca="1">$H45*metrado!AL45</f>
        <v>0</v>
      </c>
      <c r="AN45" s="9">
        <f ca="1">$H45*metrado!AM45</f>
        <v>0</v>
      </c>
      <c r="AO45" s="9">
        <f ca="1">$H45*metrado!AN45</f>
        <v>0</v>
      </c>
      <c r="AP45" s="9">
        <f ca="1">$H45*metrado!AO45</f>
        <v>384.8</v>
      </c>
      <c r="AQ45" s="9">
        <f ca="1">$H45*metrado!AP45</f>
        <v>0</v>
      </c>
      <c r="AR45" s="9">
        <f ca="1">$H45*metrado!AQ45</f>
        <v>0</v>
      </c>
      <c r="AS45" s="9">
        <f ca="1">$H45*metrado!AR45</f>
        <v>0</v>
      </c>
      <c r="AT45" s="9">
        <f ca="1">$H45*metrado!AS45</f>
        <v>1154.4000000000001</v>
      </c>
      <c r="AU45" s="9">
        <f ca="1">$H45*metrado!AT45</f>
        <v>962</v>
      </c>
      <c r="AV45" s="9">
        <f ca="1">$H45*metrado!AU45</f>
        <v>0</v>
      </c>
      <c r="AW45" s="9">
        <f ca="1">$H45*metrado!AV45</f>
        <v>0</v>
      </c>
      <c r="AX45" s="9">
        <f ca="1">$H45*metrado!AW45</f>
        <v>0</v>
      </c>
      <c r="AY45" s="9">
        <f ca="1">$H45*metrado!AX45</f>
        <v>0</v>
      </c>
      <c r="AZ45" s="9">
        <f ca="1">$H45*metrado!AY45</f>
        <v>0</v>
      </c>
      <c r="BA45" s="9">
        <f ca="1">$H45*metrado!AZ45</f>
        <v>0</v>
      </c>
      <c r="BB45" s="9">
        <f ca="1">$H45*metrado!BA45</f>
        <v>0</v>
      </c>
      <c r="BC45" s="9">
        <f>$H45*metrado!BB45</f>
        <v>0</v>
      </c>
      <c r="BD45" s="9">
        <f ca="1">$H45*metrado!BC45</f>
        <v>0</v>
      </c>
      <c r="BE45" s="9">
        <f ca="1">$H45*metrado!BD45</f>
        <v>0</v>
      </c>
      <c r="BF45" s="9">
        <f>$H45*metrado!BE45</f>
        <v>0</v>
      </c>
      <c r="BG45" s="9">
        <f ca="1">$H45*metrado!BF45</f>
        <v>0</v>
      </c>
      <c r="BH45" s="9">
        <f ca="1">$H45*metrado!BG45</f>
        <v>0</v>
      </c>
      <c r="BI45" s="9">
        <f>$H45*metrado!BH45</f>
        <v>0</v>
      </c>
      <c r="BJ45" s="9"/>
      <c r="BK45" s="9"/>
      <c r="BL45" s="9"/>
      <c r="BM45" s="9"/>
      <c r="BN45" s="9"/>
      <c r="BO45" s="9"/>
      <c r="BP45" s="9"/>
    </row>
    <row r="46" spans="1:68">
      <c r="A46" t="s">
        <v>1027</v>
      </c>
      <c r="F46">
        <f ca="1">ROUND(metrado!G46*costos!H46,2)</f>
        <v>5334.08</v>
      </c>
      <c r="G46" s="9">
        <f ca="1">SUM(I46:BJ46)</f>
        <v>5334.0800000000008</v>
      </c>
      <c r="H46" s="12">
        <f>'APUS SANITARIAS'!J19</f>
        <v>67.52</v>
      </c>
      <c r="I46" s="9">
        <f ca="1">$H46*metrado!H46</f>
        <v>0</v>
      </c>
      <c r="J46" s="9">
        <f ca="1">$H46*metrado!I46</f>
        <v>135.04</v>
      </c>
      <c r="K46" s="9">
        <f ca="1">$H46*metrado!J46</f>
        <v>0</v>
      </c>
      <c r="L46" s="9">
        <f ca="1">$H46*metrado!K46</f>
        <v>67.52</v>
      </c>
      <c r="M46" s="9">
        <f ca="1">$H46*metrado!L46</f>
        <v>0</v>
      </c>
      <c r="N46" s="9">
        <f ca="1">$H46*metrado!M46</f>
        <v>0</v>
      </c>
      <c r="O46" s="9">
        <f ca="1">$H46*metrado!N46</f>
        <v>0</v>
      </c>
      <c r="P46" s="9">
        <f ca="1">$H46*metrado!O46</f>
        <v>0</v>
      </c>
      <c r="Q46" s="9">
        <f>$H46*metrado!P46</f>
        <v>0</v>
      </c>
      <c r="R46" s="9">
        <f ca="1">$H46*metrado!Q46</f>
        <v>0</v>
      </c>
      <c r="S46" s="9">
        <f ca="1">$H46*metrado!R46</f>
        <v>0</v>
      </c>
      <c r="T46" s="9">
        <f ca="1">$H46*metrado!S46</f>
        <v>0</v>
      </c>
      <c r="U46" s="9">
        <f ca="1">$H46*metrado!T46</f>
        <v>67.52</v>
      </c>
      <c r="V46" s="9">
        <f ca="1">$H46*metrado!U46</f>
        <v>67.52</v>
      </c>
      <c r="W46" s="9">
        <f ca="1">$H46*metrado!V46</f>
        <v>0</v>
      </c>
      <c r="X46" s="9">
        <f ca="1">$H46*metrado!W46</f>
        <v>0</v>
      </c>
      <c r="Y46" s="9">
        <f ca="1">$H46*metrado!X46</f>
        <v>135.04</v>
      </c>
      <c r="Z46" s="9">
        <f ca="1">$H46*metrado!Y46</f>
        <v>0</v>
      </c>
      <c r="AA46" s="9">
        <f ca="1">$H46*metrado!Z46</f>
        <v>202.56</v>
      </c>
      <c r="AB46" s="9">
        <f ca="1">$H46*metrado!AA46</f>
        <v>0</v>
      </c>
      <c r="AC46" s="9">
        <f>$H46*metrado!AB46</f>
        <v>1012.8</v>
      </c>
      <c r="AD46" s="9">
        <f ca="1">$H46*metrado!AC46</f>
        <v>1012.8</v>
      </c>
      <c r="AE46" s="9">
        <f ca="1">$H46*metrado!AD46</f>
        <v>1012.8</v>
      </c>
      <c r="AF46" s="9">
        <f ca="1">$H46*metrado!AE46</f>
        <v>0</v>
      </c>
      <c r="AG46" s="9">
        <f ca="1">$H46*metrado!AF46</f>
        <v>0</v>
      </c>
      <c r="AH46" s="9">
        <f ca="1">$H46*metrado!AG46</f>
        <v>0</v>
      </c>
      <c r="AI46" s="9">
        <f ca="1">$H46*metrado!AH46</f>
        <v>0</v>
      </c>
      <c r="AJ46" s="9">
        <f ca="1">$H46*metrado!AI46</f>
        <v>0</v>
      </c>
      <c r="AK46" s="9">
        <f ca="1">$H46*metrado!AJ46</f>
        <v>540.16</v>
      </c>
      <c r="AL46" s="9">
        <f ca="1">$H46*metrado!AK46</f>
        <v>0</v>
      </c>
      <c r="AM46" s="9">
        <f ca="1">$H46*metrado!AL46</f>
        <v>202.56</v>
      </c>
      <c r="AN46" s="9">
        <f ca="1">$H46*metrado!AM46</f>
        <v>0</v>
      </c>
      <c r="AO46" s="9">
        <f ca="1">$H46*metrado!AN46</f>
        <v>0</v>
      </c>
      <c r="AP46" s="9">
        <f ca="1">$H46*metrado!AO46</f>
        <v>135.04</v>
      </c>
      <c r="AQ46" s="9">
        <f ca="1">$H46*metrado!AP46</f>
        <v>0</v>
      </c>
      <c r="AR46" s="9">
        <f ca="1">$H46*metrado!AQ46</f>
        <v>0</v>
      </c>
      <c r="AS46" s="9">
        <f ca="1">$H46*metrado!AR46</f>
        <v>0</v>
      </c>
      <c r="AT46" s="9">
        <f ca="1">$H46*metrado!AS46</f>
        <v>405.12</v>
      </c>
      <c r="AU46" s="9">
        <f ca="1">$H46*metrado!AT46</f>
        <v>337.59999999999997</v>
      </c>
      <c r="AV46" s="9">
        <f ca="1">$H46*metrado!AU46</f>
        <v>0</v>
      </c>
      <c r="AW46" s="9">
        <f ca="1">$H46*metrado!AV46</f>
        <v>0</v>
      </c>
      <c r="AX46" s="9">
        <f ca="1">$H46*metrado!AW46</f>
        <v>0</v>
      </c>
      <c r="AY46" s="9">
        <f ca="1">$H46*metrado!AX46</f>
        <v>0</v>
      </c>
      <c r="AZ46" s="9">
        <f ca="1">$H46*metrado!AY46</f>
        <v>0</v>
      </c>
      <c r="BA46" s="9">
        <f ca="1">$H46*metrado!AZ46</f>
        <v>0</v>
      </c>
      <c r="BB46" s="9">
        <f ca="1">$H46*metrado!BA46</f>
        <v>0</v>
      </c>
      <c r="BC46" s="9">
        <f>$H46*metrado!BB46</f>
        <v>0</v>
      </c>
      <c r="BD46" s="9">
        <f ca="1">$H46*metrado!BC46</f>
        <v>0</v>
      </c>
      <c r="BE46" s="9">
        <f ca="1">$H46*metrado!BD46</f>
        <v>0</v>
      </c>
      <c r="BF46" s="9">
        <f>$H46*metrado!BE46</f>
        <v>0</v>
      </c>
      <c r="BG46" s="9">
        <f ca="1">$H46*metrado!BF46</f>
        <v>0</v>
      </c>
      <c r="BH46" s="9">
        <f ca="1">$H46*metrado!BG46</f>
        <v>0</v>
      </c>
      <c r="BI46" s="9">
        <f>$H46*metrado!BH46</f>
        <v>0</v>
      </c>
      <c r="BJ46" s="9"/>
      <c r="BK46" s="9"/>
      <c r="BL46" s="9"/>
      <c r="BM46" s="9"/>
      <c r="BN46" s="9"/>
      <c r="BO46" s="9"/>
      <c r="BP46" s="9"/>
    </row>
    <row r="47" spans="1:68">
      <c r="A47" t="s">
        <v>995</v>
      </c>
      <c r="F47">
        <f ca="1">ROUND(metrado!G47*costos!H47,2)</f>
        <v>6750</v>
      </c>
      <c r="G47" s="9">
        <f ca="1">SUM(I47:BJ47)</f>
        <v>6750</v>
      </c>
      <c r="H47" s="12">
        <f>'APUS SANITARIAS'!J26</f>
        <v>750</v>
      </c>
      <c r="I47" s="9">
        <f ca="1">$H47*metrado!H47</f>
        <v>0</v>
      </c>
      <c r="J47" s="9">
        <f ca="1">$H47*metrado!I47</f>
        <v>0</v>
      </c>
      <c r="K47" s="9">
        <f ca="1">$H47*metrado!J47</f>
        <v>0</v>
      </c>
      <c r="L47" s="9">
        <f ca="1">$H47*metrado!K47</f>
        <v>0</v>
      </c>
      <c r="M47" s="9">
        <f ca="1">$H47*metrado!L47</f>
        <v>0</v>
      </c>
      <c r="N47" s="9">
        <f ca="1">$H47*metrado!M47</f>
        <v>0</v>
      </c>
      <c r="O47" s="9">
        <f ca="1">$H47*metrado!N47</f>
        <v>0</v>
      </c>
      <c r="P47" s="9">
        <f ca="1">$H47*metrado!O47</f>
        <v>0</v>
      </c>
      <c r="Q47" s="9">
        <f>$H47*metrado!P47</f>
        <v>0</v>
      </c>
      <c r="R47" s="9">
        <f ca="1">$H47*metrado!Q47</f>
        <v>0</v>
      </c>
      <c r="S47" s="9">
        <f ca="1">$H47*metrado!R47</f>
        <v>0</v>
      </c>
      <c r="T47" s="9">
        <f ca="1">$H47*metrado!S47</f>
        <v>0</v>
      </c>
      <c r="U47" s="9">
        <f ca="1">$H47*metrado!T47</f>
        <v>0</v>
      </c>
      <c r="V47" s="9">
        <f ca="1">$H47*metrado!U47</f>
        <v>0</v>
      </c>
      <c r="W47" s="9">
        <f ca="1">$H47*metrado!V47</f>
        <v>0</v>
      </c>
      <c r="X47" s="9">
        <f ca="1">$H47*metrado!W47</f>
        <v>0</v>
      </c>
      <c r="Y47" s="9">
        <f ca="1">$H47*metrado!X47</f>
        <v>0</v>
      </c>
      <c r="Z47" s="9">
        <f ca="1">$H47*metrado!Y47</f>
        <v>0</v>
      </c>
      <c r="AA47" s="9">
        <f ca="1">$H47*metrado!Z47</f>
        <v>0</v>
      </c>
      <c r="AB47" s="9">
        <f ca="1">$H47*metrado!AA47</f>
        <v>0</v>
      </c>
      <c r="AC47" s="9">
        <f>$H47*metrado!AB47</f>
        <v>2250</v>
      </c>
      <c r="AD47" s="9">
        <f ca="1">$H47*metrado!AC47</f>
        <v>2250</v>
      </c>
      <c r="AE47" s="9">
        <f ca="1">$H47*metrado!AD47</f>
        <v>2250</v>
      </c>
      <c r="AF47" s="9">
        <f ca="1">$H47*metrado!AE47</f>
        <v>0</v>
      </c>
      <c r="AG47" s="9">
        <f ca="1">$H47*metrado!AF47</f>
        <v>0</v>
      </c>
      <c r="AH47" s="9">
        <f ca="1">$H47*metrado!AG47</f>
        <v>0</v>
      </c>
      <c r="AI47" s="9">
        <f ca="1">$H47*metrado!AH47</f>
        <v>0</v>
      </c>
      <c r="AJ47" s="9">
        <f ca="1">$H47*metrado!AI47</f>
        <v>0</v>
      </c>
      <c r="AK47" s="9">
        <f ca="1">$H47*metrado!AJ47</f>
        <v>0</v>
      </c>
      <c r="AL47" s="9">
        <f ca="1">$H47*metrado!AK47</f>
        <v>0</v>
      </c>
      <c r="AM47" s="9">
        <f ca="1">$H47*metrado!AL47</f>
        <v>0</v>
      </c>
      <c r="AN47" s="9">
        <f ca="1">$H47*metrado!AM47</f>
        <v>0</v>
      </c>
      <c r="AO47" s="9">
        <f ca="1">$H47*metrado!AN47</f>
        <v>0</v>
      </c>
      <c r="AP47" s="9">
        <f ca="1">$H47*metrado!AO47</f>
        <v>0</v>
      </c>
      <c r="AQ47" s="9">
        <f ca="1">$H47*metrado!AP47</f>
        <v>0</v>
      </c>
      <c r="AR47" s="9">
        <f ca="1">$H47*metrado!AQ47</f>
        <v>0</v>
      </c>
      <c r="AS47" s="9">
        <f ca="1">$H47*metrado!AR47</f>
        <v>0</v>
      </c>
      <c r="AT47" s="9">
        <f ca="1">$H47*metrado!AS47</f>
        <v>0</v>
      </c>
      <c r="AU47" s="9">
        <f ca="1">$H47*metrado!AT47</f>
        <v>0</v>
      </c>
      <c r="AV47" s="9">
        <f ca="1">$H47*metrado!AU47</f>
        <v>0</v>
      </c>
      <c r="AW47" s="9">
        <f ca="1">$H47*metrado!AV47</f>
        <v>0</v>
      </c>
      <c r="AX47" s="9">
        <f ca="1">$H47*metrado!AW47</f>
        <v>0</v>
      </c>
      <c r="AY47" s="9">
        <f ca="1">$H47*metrado!AX47</f>
        <v>0</v>
      </c>
      <c r="AZ47" s="9">
        <f ca="1">$H47*metrado!AY47</f>
        <v>0</v>
      </c>
      <c r="BA47" s="9">
        <f ca="1">$H47*metrado!AZ47</f>
        <v>0</v>
      </c>
      <c r="BB47" s="9">
        <f ca="1">$H47*metrado!BA47</f>
        <v>0</v>
      </c>
      <c r="BC47" s="9">
        <f>$H47*metrado!BB47</f>
        <v>0</v>
      </c>
      <c r="BD47" s="9">
        <f ca="1">$H47*metrado!BC47</f>
        <v>0</v>
      </c>
      <c r="BE47" s="9">
        <f ca="1">$H47*metrado!BD47</f>
        <v>0</v>
      </c>
      <c r="BF47" s="9">
        <f>$H47*metrado!BE47</f>
        <v>0</v>
      </c>
      <c r="BG47" s="9">
        <f ca="1">$H47*metrado!BF47</f>
        <v>0</v>
      </c>
      <c r="BH47" s="9">
        <f ca="1">$H47*metrado!BG47</f>
        <v>0</v>
      </c>
      <c r="BI47" s="9">
        <f>$H47*metrado!BH47</f>
        <v>0</v>
      </c>
      <c r="BJ47" s="9"/>
      <c r="BK47" s="9"/>
      <c r="BL47" s="9"/>
      <c r="BM47" s="9"/>
      <c r="BN47" s="9"/>
      <c r="BO47" s="9"/>
      <c r="BP47" s="9"/>
    </row>
    <row r="48" spans="1:68">
      <c r="A48" t="s">
        <v>1474</v>
      </c>
      <c r="F48">
        <f ca="1">ROUND(metrado!G48*costos!H48,2)</f>
        <v>12119.16</v>
      </c>
      <c r="G48" s="9">
        <f ca="1">SUM(I48:BJ48)</f>
        <v>12119.16</v>
      </c>
      <c r="H48" s="12">
        <f>'APUS SANITARIAS'!J32</f>
        <v>131.72999999999999</v>
      </c>
      <c r="I48" s="9">
        <f ca="1">$H48*metrado!H48</f>
        <v>0</v>
      </c>
      <c r="J48" s="9">
        <f ca="1">$H48*metrado!I48</f>
        <v>263.45999999999998</v>
      </c>
      <c r="K48" s="9">
        <f ca="1">$H48*metrado!J48</f>
        <v>0</v>
      </c>
      <c r="L48" s="9">
        <f ca="1">$H48*metrado!K48</f>
        <v>131.72999999999999</v>
      </c>
      <c r="M48" s="9">
        <f ca="1">$H48*metrado!L48</f>
        <v>0</v>
      </c>
      <c r="N48" s="9">
        <f ca="1">$H48*metrado!M48</f>
        <v>0</v>
      </c>
      <c r="O48" s="9">
        <f ca="1">$H48*metrado!N48</f>
        <v>0</v>
      </c>
      <c r="P48" s="9">
        <f ca="1">$H48*metrado!O48</f>
        <v>0</v>
      </c>
      <c r="Q48" s="9">
        <f>$H48*metrado!P48</f>
        <v>0</v>
      </c>
      <c r="R48" s="9">
        <f ca="1">$H48*metrado!Q48</f>
        <v>0</v>
      </c>
      <c r="S48" s="9">
        <f ca="1">$H48*metrado!R48</f>
        <v>0</v>
      </c>
      <c r="T48" s="9">
        <f ca="1">$H48*metrado!S48</f>
        <v>0</v>
      </c>
      <c r="U48" s="9">
        <f ca="1">$H48*metrado!T48</f>
        <v>263.45999999999998</v>
      </c>
      <c r="V48" s="9">
        <f ca="1">$H48*metrado!U48</f>
        <v>263.45999999999998</v>
      </c>
      <c r="W48" s="9">
        <f ca="1">$H48*metrado!V48</f>
        <v>0</v>
      </c>
      <c r="X48" s="9">
        <f ca="1">$H48*metrado!W48</f>
        <v>0</v>
      </c>
      <c r="Y48" s="9">
        <f ca="1">$H48*metrado!X48</f>
        <v>263.45999999999998</v>
      </c>
      <c r="Z48" s="9">
        <f ca="1">$H48*metrado!Y48</f>
        <v>0</v>
      </c>
      <c r="AA48" s="9">
        <f ca="1">$H48*metrado!Z48</f>
        <v>395.18999999999994</v>
      </c>
      <c r="AB48" s="9">
        <f ca="1">$H48*metrado!AA48</f>
        <v>0</v>
      </c>
      <c r="AC48" s="9">
        <f>$H48*metrado!AB48</f>
        <v>2239.41</v>
      </c>
      <c r="AD48" s="9">
        <f ca="1">$H48*metrado!AC48</f>
        <v>2239.41</v>
      </c>
      <c r="AE48" s="9">
        <f ca="1">$H48*metrado!AD48</f>
        <v>2239.41</v>
      </c>
      <c r="AF48" s="9">
        <f ca="1">$H48*metrado!AE48</f>
        <v>0</v>
      </c>
      <c r="AG48" s="9">
        <f ca="1">$H48*metrado!AF48</f>
        <v>0</v>
      </c>
      <c r="AH48" s="9">
        <f ca="1">$H48*metrado!AG48</f>
        <v>0</v>
      </c>
      <c r="AI48" s="9">
        <f ca="1">$H48*metrado!AH48</f>
        <v>0</v>
      </c>
      <c r="AJ48" s="9">
        <f ca="1">$H48*metrado!AI48</f>
        <v>0</v>
      </c>
      <c r="AK48" s="9">
        <f ca="1">$H48*metrado!AJ48</f>
        <v>1712.4899999999998</v>
      </c>
      <c r="AL48" s="9">
        <f ca="1">$H48*metrado!AK48</f>
        <v>0</v>
      </c>
      <c r="AM48" s="9">
        <f ca="1">$H48*metrado!AL48</f>
        <v>395.18999999999994</v>
      </c>
      <c r="AN48" s="9">
        <f ca="1">$H48*metrado!AM48</f>
        <v>0</v>
      </c>
      <c r="AO48" s="9">
        <f ca="1">$H48*metrado!AN48</f>
        <v>0</v>
      </c>
      <c r="AP48" s="9">
        <f ca="1">$H48*metrado!AO48</f>
        <v>263.45999999999998</v>
      </c>
      <c r="AQ48" s="9">
        <f ca="1">$H48*metrado!AP48</f>
        <v>0</v>
      </c>
      <c r="AR48" s="9">
        <f ca="1">$H48*metrado!AQ48</f>
        <v>0</v>
      </c>
      <c r="AS48" s="9">
        <f ca="1">$H48*metrado!AR48</f>
        <v>0</v>
      </c>
      <c r="AT48" s="9">
        <f ca="1">$H48*metrado!AS48</f>
        <v>395.18999999999994</v>
      </c>
      <c r="AU48" s="9">
        <f ca="1">$H48*metrado!AT48</f>
        <v>658.65</v>
      </c>
      <c r="AV48" s="9">
        <f ca="1">$H48*metrado!AU48</f>
        <v>0</v>
      </c>
      <c r="AW48" s="9">
        <f ca="1">$H48*metrado!AV48</f>
        <v>0</v>
      </c>
      <c r="AX48" s="9">
        <f ca="1">$H48*metrado!AW48</f>
        <v>0</v>
      </c>
      <c r="AY48" s="9">
        <f ca="1">$H48*metrado!AX48</f>
        <v>0</v>
      </c>
      <c r="AZ48" s="9">
        <f ca="1">$H48*metrado!AY48</f>
        <v>0</v>
      </c>
      <c r="BA48" s="9">
        <f ca="1">$H48*metrado!AZ48</f>
        <v>0</v>
      </c>
      <c r="BB48" s="9">
        <f ca="1">$H48*metrado!BA48</f>
        <v>0</v>
      </c>
      <c r="BC48" s="9">
        <f>$H48*metrado!BB48</f>
        <v>0</v>
      </c>
      <c r="BD48" s="9">
        <f ca="1">$H48*metrado!BC48</f>
        <v>0</v>
      </c>
      <c r="BE48" s="9">
        <f ca="1">$H48*metrado!BD48</f>
        <v>395.18999999999994</v>
      </c>
      <c r="BF48" s="9">
        <f>$H48*metrado!BE48</f>
        <v>0</v>
      </c>
      <c r="BG48" s="9">
        <f ca="1">$H48*metrado!BF48</f>
        <v>0</v>
      </c>
      <c r="BH48" s="9">
        <f ca="1">$H48*metrado!BG48</f>
        <v>0</v>
      </c>
      <c r="BI48" s="9">
        <f>$H48*metrado!BH48</f>
        <v>0</v>
      </c>
      <c r="BJ48" s="9"/>
      <c r="BK48" s="9"/>
      <c r="BL48" s="9"/>
      <c r="BM48" s="9"/>
      <c r="BN48" s="9"/>
      <c r="BO48" s="9"/>
      <c r="BP48" s="9"/>
    </row>
    <row r="49" spans="1:68">
      <c r="A49" t="s">
        <v>1475</v>
      </c>
      <c r="F49">
        <f ca="1">ROUND(metrado!G49*costos!H49,2)</f>
        <v>4422.6000000000004</v>
      </c>
      <c r="G49" s="9">
        <f ca="1">SUM(I49:BJ49)</f>
        <v>4422.5999999999995</v>
      </c>
      <c r="H49" s="12">
        <f>'APUS SANITARIAS'!J50</f>
        <v>210.6</v>
      </c>
      <c r="I49" s="9">
        <f ca="1">$H49*metrado!H49</f>
        <v>0</v>
      </c>
      <c r="J49" s="9">
        <f ca="1">$H49*metrado!I49</f>
        <v>0</v>
      </c>
      <c r="K49" s="9">
        <f ca="1">$H49*metrado!J49</f>
        <v>0</v>
      </c>
      <c r="L49" s="9">
        <f ca="1">$H49*metrado!K49</f>
        <v>0</v>
      </c>
      <c r="M49" s="9">
        <f ca="1">$H49*metrado!L49</f>
        <v>0</v>
      </c>
      <c r="N49" s="9">
        <f ca="1">$H49*metrado!M49</f>
        <v>0</v>
      </c>
      <c r="O49" s="9">
        <f ca="1">$H49*metrado!N49</f>
        <v>0</v>
      </c>
      <c r="P49" s="9">
        <f ca="1">$H49*metrado!O49</f>
        <v>0</v>
      </c>
      <c r="Q49" s="9">
        <f>$H49*metrado!P49</f>
        <v>0</v>
      </c>
      <c r="R49" s="9">
        <f ca="1">$H49*metrado!Q49</f>
        <v>0</v>
      </c>
      <c r="S49" s="9">
        <f ca="1">$H49*metrado!R49</f>
        <v>0</v>
      </c>
      <c r="T49" s="9">
        <f ca="1">$H49*metrado!S49</f>
        <v>0</v>
      </c>
      <c r="U49" s="9">
        <f ca="1">$H49*metrado!T49</f>
        <v>0</v>
      </c>
      <c r="V49" s="9">
        <f ca="1">$H49*metrado!U49</f>
        <v>0</v>
      </c>
      <c r="W49" s="9">
        <f ca="1">$H49*metrado!V49</f>
        <v>0</v>
      </c>
      <c r="X49" s="9">
        <f ca="1">$H49*metrado!W49</f>
        <v>0</v>
      </c>
      <c r="Y49" s="9">
        <f ca="1">$H49*metrado!X49</f>
        <v>0</v>
      </c>
      <c r="Z49" s="9">
        <f ca="1">$H49*metrado!Y49</f>
        <v>0</v>
      </c>
      <c r="AA49" s="9">
        <f ca="1">$H49*metrado!Z49</f>
        <v>0</v>
      </c>
      <c r="AB49" s="9">
        <f ca="1">$H49*metrado!AA49</f>
        <v>0</v>
      </c>
      <c r="AC49" s="9">
        <f>$H49*metrado!AB49</f>
        <v>842.4</v>
      </c>
      <c r="AD49" s="9">
        <f ca="1">$H49*metrado!AC49</f>
        <v>842.4</v>
      </c>
      <c r="AE49" s="9">
        <f ca="1">$H49*metrado!AD49</f>
        <v>1263.5999999999999</v>
      </c>
      <c r="AF49" s="9">
        <f ca="1">$H49*metrado!AE49</f>
        <v>0</v>
      </c>
      <c r="AG49" s="9">
        <f ca="1">$H49*metrado!AF49</f>
        <v>0</v>
      </c>
      <c r="AH49" s="9">
        <f ca="1">$H49*metrado!AG49</f>
        <v>0</v>
      </c>
      <c r="AI49" s="9">
        <f ca="1">$H49*metrado!AH49</f>
        <v>0</v>
      </c>
      <c r="AJ49" s="9">
        <f ca="1">$H49*metrado!AI49</f>
        <v>0</v>
      </c>
      <c r="AK49" s="9">
        <f ca="1">$H49*metrado!AJ49</f>
        <v>842.4</v>
      </c>
      <c r="AL49" s="9">
        <f ca="1">$H49*metrado!AK49</f>
        <v>0</v>
      </c>
      <c r="AM49" s="9">
        <f ca="1">$H49*metrado!AL49</f>
        <v>631.79999999999995</v>
      </c>
      <c r="AN49" s="9">
        <f ca="1">$H49*metrado!AM49</f>
        <v>0</v>
      </c>
      <c r="AO49" s="9">
        <f ca="1">$H49*metrado!AN49</f>
        <v>0</v>
      </c>
      <c r="AP49" s="9">
        <f ca="1">$H49*metrado!AO49</f>
        <v>0</v>
      </c>
      <c r="AQ49" s="9">
        <f ca="1">$H49*metrado!AP49</f>
        <v>0</v>
      </c>
      <c r="AR49" s="9">
        <f ca="1">$H49*metrado!AQ49</f>
        <v>0</v>
      </c>
      <c r="AS49" s="9">
        <f ca="1">$H49*metrado!AR49</f>
        <v>0</v>
      </c>
      <c r="AT49" s="9">
        <f ca="1">$H49*metrado!AS49</f>
        <v>0</v>
      </c>
      <c r="AU49" s="9">
        <f ca="1">$H49*metrado!AT49</f>
        <v>0</v>
      </c>
      <c r="AV49" s="9">
        <f ca="1">$H49*metrado!AU49</f>
        <v>0</v>
      </c>
      <c r="AW49" s="9">
        <f ca="1">$H49*metrado!AV49</f>
        <v>0</v>
      </c>
      <c r="AX49" s="9">
        <f ca="1">$H49*metrado!AW49</f>
        <v>0</v>
      </c>
      <c r="AY49" s="9">
        <f ca="1">$H49*metrado!AX49</f>
        <v>0</v>
      </c>
      <c r="AZ49" s="9">
        <f ca="1">$H49*metrado!AY49</f>
        <v>0</v>
      </c>
      <c r="BA49" s="9">
        <f ca="1">$H49*metrado!AZ49</f>
        <v>0</v>
      </c>
      <c r="BB49" s="9">
        <f ca="1">$H49*metrado!BA49</f>
        <v>0</v>
      </c>
      <c r="BC49" s="9">
        <f>$H49*metrado!BB49</f>
        <v>0</v>
      </c>
      <c r="BD49" s="9">
        <f ca="1">$H49*metrado!BC49</f>
        <v>0</v>
      </c>
      <c r="BE49" s="9">
        <f ca="1">$H49*metrado!BD49</f>
        <v>0</v>
      </c>
      <c r="BF49" s="9">
        <f>$H49*metrado!BE49</f>
        <v>0</v>
      </c>
      <c r="BG49" s="9">
        <f ca="1">$H49*metrado!BF49</f>
        <v>0</v>
      </c>
      <c r="BH49" s="9">
        <f ca="1">$H49*metrado!BG49</f>
        <v>0</v>
      </c>
      <c r="BI49" s="9">
        <f>$H49*metrado!BH49</f>
        <v>0</v>
      </c>
      <c r="BJ49" s="9"/>
      <c r="BK49" s="9"/>
      <c r="BL49" s="9"/>
      <c r="BM49" s="9"/>
      <c r="BN49" s="9"/>
      <c r="BO49" s="9"/>
      <c r="BP49" s="9"/>
    </row>
    <row r="50" spans="1:68">
      <c r="A50" t="s">
        <v>1003</v>
      </c>
      <c r="F50">
        <f ca="1">ROUND(metrado!G50*costos!H50,2)</f>
        <v>14400</v>
      </c>
      <c r="G50" s="9">
        <f ca="1">SUM(I50:BJ50)</f>
        <v>14400</v>
      </c>
      <c r="H50" s="12">
        <f>'APUS SANITARIAS'!J69</f>
        <v>200</v>
      </c>
      <c r="I50" s="9">
        <f ca="1">$H50*metrado!H50</f>
        <v>0</v>
      </c>
      <c r="J50" s="9">
        <f ca="1">$H50*metrado!I50</f>
        <v>0</v>
      </c>
      <c r="K50" s="9">
        <f ca="1">$H50*metrado!J50</f>
        <v>0</v>
      </c>
      <c r="L50" s="9">
        <f ca="1">$H50*metrado!K50</f>
        <v>0</v>
      </c>
      <c r="M50" s="9">
        <f ca="1">$H50*metrado!L50</f>
        <v>0</v>
      </c>
      <c r="N50" s="9">
        <f ca="1">$H50*metrado!M50</f>
        <v>0</v>
      </c>
      <c r="O50" s="9">
        <f ca="1">$H50*metrado!N50</f>
        <v>0</v>
      </c>
      <c r="P50" s="9">
        <f ca="1">$H50*metrado!O50</f>
        <v>0</v>
      </c>
      <c r="Q50" s="9">
        <f>$H50*metrado!P50</f>
        <v>0</v>
      </c>
      <c r="R50" s="9">
        <f ca="1">$H50*metrado!Q50</f>
        <v>0</v>
      </c>
      <c r="S50" s="9">
        <f ca="1">$H50*metrado!R50</f>
        <v>0</v>
      </c>
      <c r="T50" s="9">
        <f ca="1">$H50*metrado!S50</f>
        <v>0</v>
      </c>
      <c r="U50" s="9">
        <f ca="1">$H50*metrado!T50</f>
        <v>0</v>
      </c>
      <c r="V50" s="9">
        <f ca="1">$H50*metrado!U50</f>
        <v>0</v>
      </c>
      <c r="W50" s="9">
        <f ca="1">$H50*metrado!V50</f>
        <v>0</v>
      </c>
      <c r="X50" s="9">
        <f ca="1">$H50*metrado!W50</f>
        <v>0</v>
      </c>
      <c r="Y50" s="9">
        <f ca="1">$H50*metrado!X50</f>
        <v>0</v>
      </c>
      <c r="Z50" s="9">
        <f ca="1">$H50*metrado!Y50</f>
        <v>0</v>
      </c>
      <c r="AA50" s="9">
        <f ca="1">$H50*metrado!Z50</f>
        <v>0</v>
      </c>
      <c r="AB50" s="9">
        <f ca="1">$H50*metrado!AA50</f>
        <v>0</v>
      </c>
      <c r="AC50" s="9">
        <f>$H50*metrado!AB50</f>
        <v>4800</v>
      </c>
      <c r="AD50" s="9">
        <f ca="1">$H50*metrado!AC50</f>
        <v>4800</v>
      </c>
      <c r="AE50" s="9">
        <f ca="1">$H50*metrado!AD50</f>
        <v>4800</v>
      </c>
      <c r="AF50" s="9">
        <f ca="1">$H50*metrado!AE50</f>
        <v>0</v>
      </c>
      <c r="AG50" s="9">
        <f ca="1">$H50*metrado!AF50</f>
        <v>0</v>
      </c>
      <c r="AH50" s="9">
        <f ca="1">$H50*metrado!AG50</f>
        <v>0</v>
      </c>
      <c r="AI50" s="9">
        <f ca="1">$H50*metrado!AH50</f>
        <v>0</v>
      </c>
      <c r="AJ50" s="9">
        <f ca="1">$H50*metrado!AI50</f>
        <v>0</v>
      </c>
      <c r="AK50" s="9">
        <f ca="1">$H50*metrado!AJ50</f>
        <v>0</v>
      </c>
      <c r="AL50" s="9">
        <f ca="1">$H50*metrado!AK50</f>
        <v>0</v>
      </c>
      <c r="AM50" s="9">
        <f ca="1">$H50*metrado!AL50</f>
        <v>0</v>
      </c>
      <c r="AN50" s="9">
        <f ca="1">$H50*metrado!AM50</f>
        <v>0</v>
      </c>
      <c r="AO50" s="9">
        <f ca="1">$H50*metrado!AN50</f>
        <v>0</v>
      </c>
      <c r="AP50" s="9">
        <f ca="1">$H50*metrado!AO50</f>
        <v>0</v>
      </c>
      <c r="AQ50" s="9">
        <f ca="1">$H50*metrado!AP50</f>
        <v>0</v>
      </c>
      <c r="AR50" s="9">
        <f ca="1">$H50*metrado!AQ50</f>
        <v>0</v>
      </c>
      <c r="AS50" s="9">
        <f ca="1">$H50*metrado!AR50</f>
        <v>0</v>
      </c>
      <c r="AT50" s="9">
        <f ca="1">$H50*metrado!AS50</f>
        <v>0</v>
      </c>
      <c r="AU50" s="9">
        <f ca="1">$H50*metrado!AT50</f>
        <v>0</v>
      </c>
      <c r="AV50" s="9">
        <f ca="1">$H50*metrado!AU50</f>
        <v>0</v>
      </c>
      <c r="AW50" s="9">
        <f ca="1">$H50*metrado!AV50</f>
        <v>0</v>
      </c>
      <c r="AX50" s="9">
        <f ca="1">$H50*metrado!AW50</f>
        <v>0</v>
      </c>
      <c r="AY50" s="9">
        <f ca="1">$H50*metrado!AX50</f>
        <v>0</v>
      </c>
      <c r="AZ50" s="9">
        <f ca="1">$H50*metrado!AY50</f>
        <v>0</v>
      </c>
      <c r="BA50" s="9">
        <f ca="1">$H50*metrado!AZ50</f>
        <v>0</v>
      </c>
      <c r="BB50" s="9">
        <f ca="1">$H50*metrado!BA50</f>
        <v>0</v>
      </c>
      <c r="BC50" s="9">
        <f>$H50*metrado!BB50</f>
        <v>0</v>
      </c>
      <c r="BD50" s="9">
        <f ca="1">$H50*metrado!BC50</f>
        <v>0</v>
      </c>
      <c r="BE50" s="9">
        <f ca="1">$H50*metrado!BD50</f>
        <v>0</v>
      </c>
      <c r="BF50" s="9">
        <f>$H50*metrado!BE50</f>
        <v>0</v>
      </c>
      <c r="BG50" s="9">
        <f ca="1">$H50*metrado!BF50</f>
        <v>0</v>
      </c>
      <c r="BH50" s="9">
        <f ca="1">$H50*metrado!BG50</f>
        <v>0</v>
      </c>
      <c r="BI50" s="9">
        <f>$H50*metrado!BH50</f>
        <v>0</v>
      </c>
      <c r="BJ50" s="9"/>
      <c r="BK50" s="9"/>
      <c r="BL50" s="9"/>
      <c r="BM50" s="9"/>
      <c r="BN50" s="9"/>
      <c r="BO50" s="9"/>
      <c r="BP50" s="9"/>
    </row>
    <row r="51" spans="1:68">
      <c r="A51" t="s">
        <v>1004</v>
      </c>
      <c r="F51">
        <f ca="1">ROUND(metrado!G51*costos!H51,2)</f>
        <v>3223.32</v>
      </c>
      <c r="G51" s="9">
        <f ca="1">SUM(I51:BJ51)</f>
        <v>3223.32</v>
      </c>
      <c r="H51" s="12">
        <f>'APUS SANITARIAS'!J76</f>
        <v>537.22</v>
      </c>
      <c r="I51" s="9">
        <f ca="1">$H51*metrado!H51</f>
        <v>0</v>
      </c>
      <c r="J51" s="9">
        <f ca="1">$H51*metrado!I51</f>
        <v>0</v>
      </c>
      <c r="K51" s="9">
        <f ca="1">$H51*metrado!J51</f>
        <v>0</v>
      </c>
      <c r="L51" s="9">
        <f ca="1">$H51*metrado!K51</f>
        <v>0</v>
      </c>
      <c r="M51" s="9">
        <f ca="1">$H51*metrado!L51</f>
        <v>0</v>
      </c>
      <c r="N51" s="9">
        <f ca="1">$H51*metrado!M51</f>
        <v>0</v>
      </c>
      <c r="O51" s="9">
        <f ca="1">$H51*metrado!N51</f>
        <v>0</v>
      </c>
      <c r="P51" s="9">
        <f ca="1">$H51*metrado!O51</f>
        <v>0</v>
      </c>
      <c r="Q51" s="9">
        <f>$H51*metrado!P51</f>
        <v>0</v>
      </c>
      <c r="R51" s="9">
        <f ca="1">$H51*metrado!Q51</f>
        <v>0</v>
      </c>
      <c r="S51" s="9">
        <f ca="1">$H51*metrado!R51</f>
        <v>0</v>
      </c>
      <c r="T51" s="9">
        <f ca="1">$H51*metrado!S51</f>
        <v>0</v>
      </c>
      <c r="U51" s="9">
        <f ca="1">$H51*metrado!T51</f>
        <v>0</v>
      </c>
      <c r="V51" s="9">
        <f ca="1">$H51*metrado!U51</f>
        <v>0</v>
      </c>
      <c r="W51" s="9">
        <f ca="1">$H51*metrado!V51</f>
        <v>0</v>
      </c>
      <c r="X51" s="9">
        <f ca="1">$H51*metrado!W51</f>
        <v>0</v>
      </c>
      <c r="Y51" s="9">
        <f ca="1">$H51*metrado!X51</f>
        <v>0</v>
      </c>
      <c r="Z51" s="9">
        <f ca="1">$H51*metrado!Y51</f>
        <v>0</v>
      </c>
      <c r="AA51" s="9">
        <f ca="1">$H51*metrado!Z51</f>
        <v>0</v>
      </c>
      <c r="AB51" s="9">
        <f ca="1">$H51*metrado!AA51</f>
        <v>0</v>
      </c>
      <c r="AC51" s="9">
        <f>$H51*metrado!AB51</f>
        <v>1074.44</v>
      </c>
      <c r="AD51" s="9">
        <f ca="1">$H51*metrado!AC51</f>
        <v>1074.44</v>
      </c>
      <c r="AE51" s="9">
        <f ca="1">$H51*metrado!AD51</f>
        <v>1074.44</v>
      </c>
      <c r="AF51" s="9">
        <f ca="1">$H51*metrado!AE51</f>
        <v>0</v>
      </c>
      <c r="AG51" s="9">
        <f ca="1">$H51*metrado!AF51</f>
        <v>0</v>
      </c>
      <c r="AH51" s="9">
        <f ca="1">$H51*metrado!AG51</f>
        <v>0</v>
      </c>
      <c r="AI51" s="9">
        <f ca="1">$H51*metrado!AH51</f>
        <v>0</v>
      </c>
      <c r="AJ51" s="9">
        <f ca="1">$H51*metrado!AI51</f>
        <v>0</v>
      </c>
      <c r="AK51" s="9">
        <f ca="1">$H51*metrado!AJ51</f>
        <v>0</v>
      </c>
      <c r="AL51" s="9">
        <f ca="1">$H51*metrado!AK51</f>
        <v>0</v>
      </c>
      <c r="AM51" s="9">
        <f ca="1">$H51*metrado!AL51</f>
        <v>0</v>
      </c>
      <c r="AN51" s="9">
        <f ca="1">$H51*metrado!AM51</f>
        <v>0</v>
      </c>
      <c r="AO51" s="9">
        <f ca="1">$H51*metrado!AN51</f>
        <v>0</v>
      </c>
      <c r="AP51" s="9">
        <f ca="1">$H51*metrado!AO51</f>
        <v>0</v>
      </c>
      <c r="AQ51" s="9">
        <f ca="1">$H51*metrado!AP51</f>
        <v>0</v>
      </c>
      <c r="AR51" s="9">
        <f ca="1">$H51*metrado!AQ51</f>
        <v>0</v>
      </c>
      <c r="AS51" s="9">
        <f ca="1">$H51*metrado!AR51</f>
        <v>0</v>
      </c>
      <c r="AT51" s="9">
        <f ca="1">$H51*metrado!AS51</f>
        <v>0</v>
      </c>
      <c r="AU51" s="9">
        <f ca="1">$H51*metrado!AT51</f>
        <v>0</v>
      </c>
      <c r="AV51" s="9">
        <f ca="1">$H51*metrado!AU51</f>
        <v>0</v>
      </c>
      <c r="AW51" s="9">
        <f ca="1">$H51*metrado!AV51</f>
        <v>0</v>
      </c>
      <c r="AX51" s="9">
        <f ca="1">$H51*metrado!AW51</f>
        <v>0</v>
      </c>
      <c r="AY51" s="9">
        <f ca="1">$H51*metrado!AX51</f>
        <v>0</v>
      </c>
      <c r="AZ51" s="9">
        <f ca="1">$H51*metrado!AY51</f>
        <v>0</v>
      </c>
      <c r="BA51" s="9">
        <f ca="1">$H51*metrado!AZ51</f>
        <v>0</v>
      </c>
      <c r="BB51" s="9">
        <f ca="1">$H51*metrado!BA51</f>
        <v>0</v>
      </c>
      <c r="BC51" s="9">
        <f>$H51*metrado!BB51</f>
        <v>0</v>
      </c>
      <c r="BD51" s="9">
        <f ca="1">$H51*metrado!BC51</f>
        <v>0</v>
      </c>
      <c r="BE51" s="9">
        <f ca="1">$H51*metrado!BD51</f>
        <v>0</v>
      </c>
      <c r="BF51" s="9">
        <f>$H51*metrado!BE51</f>
        <v>0</v>
      </c>
      <c r="BG51" s="9">
        <f ca="1">$H51*metrado!BF51</f>
        <v>0</v>
      </c>
      <c r="BH51" s="9">
        <f ca="1">$H51*metrado!BG51</f>
        <v>0</v>
      </c>
      <c r="BI51" s="9">
        <f>$H51*metrado!BH51</f>
        <v>0</v>
      </c>
      <c r="BJ51" s="9"/>
      <c r="BK51" s="9"/>
      <c r="BL51" s="9"/>
      <c r="BM51" s="9"/>
      <c r="BN51" s="9"/>
      <c r="BO51" s="9"/>
      <c r="BP51" s="9"/>
    </row>
    <row r="52" spans="1:68" s="17" customFormat="1">
      <c r="A52" s="17" t="s">
        <v>1008</v>
      </c>
      <c r="E52"/>
      <c r="F52"/>
      <c r="G52" s="9"/>
      <c r="H52" s="12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339"/>
      <c r="BK52" s="339"/>
      <c r="BL52" s="339"/>
      <c r="BM52" s="339"/>
      <c r="BN52" s="339"/>
      <c r="BO52" s="339"/>
      <c r="BP52" s="339"/>
    </row>
    <row r="53" spans="1:68">
      <c r="A53" t="s">
        <v>1011</v>
      </c>
      <c r="F53">
        <f ca="1">ROUND(metrado!G53*costos!H53,2)</f>
        <v>14003.65</v>
      </c>
      <c r="G53" s="9">
        <f ca="1">SUM(I53:BJ53)</f>
        <v>14003.649999999998</v>
      </c>
      <c r="H53" s="12">
        <f>'APUS SANITARIAS'!J108</f>
        <v>138.65</v>
      </c>
      <c r="I53" s="9">
        <f ca="1">$H53*metrado!H53</f>
        <v>0</v>
      </c>
      <c r="J53" s="9">
        <f ca="1">$H53*metrado!I53</f>
        <v>277.3</v>
      </c>
      <c r="K53" s="9">
        <f ca="1">$H53*metrado!J53</f>
        <v>0</v>
      </c>
      <c r="L53" s="9">
        <f ca="1">$H53*metrado!K53</f>
        <v>138.65</v>
      </c>
      <c r="M53" s="9">
        <f ca="1">$H53*metrado!L53</f>
        <v>0</v>
      </c>
      <c r="N53" s="9">
        <f ca="1">$H53*metrado!M53</f>
        <v>0</v>
      </c>
      <c r="O53" s="9">
        <f ca="1">$H53*metrado!N53</f>
        <v>0</v>
      </c>
      <c r="P53" s="9">
        <f ca="1">$H53*metrado!O53</f>
        <v>0</v>
      </c>
      <c r="Q53" s="9">
        <f>$H53*metrado!P53</f>
        <v>0</v>
      </c>
      <c r="R53" s="9">
        <f ca="1">$H53*metrado!Q53</f>
        <v>0</v>
      </c>
      <c r="S53" s="9">
        <f ca="1">$H53*metrado!R53</f>
        <v>0</v>
      </c>
      <c r="T53" s="9">
        <f ca="1">$H53*metrado!S53</f>
        <v>0</v>
      </c>
      <c r="U53" s="9">
        <f ca="1">$H53*metrado!T53</f>
        <v>277.3</v>
      </c>
      <c r="V53" s="9">
        <f ca="1">$H53*metrado!U53</f>
        <v>277.3</v>
      </c>
      <c r="W53" s="9">
        <f ca="1">$H53*metrado!V53</f>
        <v>0</v>
      </c>
      <c r="X53" s="9">
        <f ca="1">$H53*metrado!W53</f>
        <v>0</v>
      </c>
      <c r="Y53" s="9">
        <f ca="1">$H53*metrado!X53</f>
        <v>277.3</v>
      </c>
      <c r="Z53" s="9">
        <f ca="1">$H53*metrado!Y53</f>
        <v>0</v>
      </c>
      <c r="AA53" s="9">
        <f ca="1">$H53*metrado!Z53</f>
        <v>415.95000000000005</v>
      </c>
      <c r="AB53" s="9">
        <f ca="1">$H53*metrado!AA53</f>
        <v>0</v>
      </c>
      <c r="AC53" s="9">
        <f>$H53*metrado!AB53</f>
        <v>2357.0500000000002</v>
      </c>
      <c r="AD53" s="9">
        <f ca="1">$H53*metrado!AC53</f>
        <v>2357.0500000000002</v>
      </c>
      <c r="AE53" s="9">
        <f ca="1">$H53*metrado!AD53</f>
        <v>2357.0500000000002</v>
      </c>
      <c r="AF53" s="9">
        <f ca="1">$H53*metrado!AE53</f>
        <v>0</v>
      </c>
      <c r="AG53" s="9">
        <f ca="1">$H53*metrado!AF53</f>
        <v>0</v>
      </c>
      <c r="AH53" s="9">
        <f ca="1">$H53*metrado!AG53</f>
        <v>0</v>
      </c>
      <c r="AI53" s="9">
        <f ca="1">$H53*metrado!AH53</f>
        <v>0</v>
      </c>
      <c r="AJ53" s="9">
        <f ca="1">$H53*metrado!AI53</f>
        <v>0</v>
      </c>
      <c r="AK53" s="9">
        <f ca="1">$H53*metrado!AJ53</f>
        <v>1525.15</v>
      </c>
      <c r="AL53" s="9">
        <f ca="1">$H53*metrado!AK53</f>
        <v>0</v>
      </c>
      <c r="AM53" s="9">
        <f ca="1">$H53*metrado!AL53</f>
        <v>693.25</v>
      </c>
      <c r="AN53" s="9">
        <f ca="1">$H53*metrado!AM53</f>
        <v>0</v>
      </c>
      <c r="AO53" s="9">
        <f ca="1">$H53*metrado!AN53</f>
        <v>0</v>
      </c>
      <c r="AP53" s="9">
        <f ca="1">$H53*metrado!AO53</f>
        <v>277.3</v>
      </c>
      <c r="AQ53" s="9">
        <f ca="1">$H53*metrado!AP53</f>
        <v>0</v>
      </c>
      <c r="AR53" s="9">
        <f ca="1">$H53*metrado!AQ53</f>
        <v>0</v>
      </c>
      <c r="AS53" s="9">
        <f ca="1">$H53*metrado!AR53</f>
        <v>0</v>
      </c>
      <c r="AT53" s="9">
        <f ca="1">$H53*metrado!AS53</f>
        <v>415.95000000000005</v>
      </c>
      <c r="AU53" s="9">
        <f ca="1">$H53*metrado!AT53</f>
        <v>693.25</v>
      </c>
      <c r="AV53" s="9">
        <f ca="1">$H53*metrado!AU53</f>
        <v>138.65</v>
      </c>
      <c r="AW53" s="9">
        <f ca="1">$H53*metrado!AV53</f>
        <v>138.65</v>
      </c>
      <c r="AX53" s="9">
        <f ca="1">$H53*metrado!AW53</f>
        <v>138.65</v>
      </c>
      <c r="AY53" s="9">
        <f ca="1">$H53*metrado!AX53</f>
        <v>138.65</v>
      </c>
      <c r="AZ53" s="9">
        <f ca="1">$H53*metrado!AY53</f>
        <v>138.65</v>
      </c>
      <c r="BA53" s="9">
        <f ca="1">$H53*metrado!AZ53</f>
        <v>138.65</v>
      </c>
      <c r="BB53" s="9">
        <f ca="1">$H53*metrado!BA53</f>
        <v>138.65</v>
      </c>
      <c r="BC53" s="9">
        <f>$H53*metrado!BB53</f>
        <v>138.65</v>
      </c>
      <c r="BD53" s="9">
        <f ca="1">$H53*metrado!BC53</f>
        <v>138.65</v>
      </c>
      <c r="BE53" s="9">
        <f ca="1">$H53*metrado!BD53</f>
        <v>415.95000000000005</v>
      </c>
      <c r="BF53" s="9">
        <f>$H53*metrado!BE53</f>
        <v>0</v>
      </c>
      <c r="BG53" s="9">
        <f ca="1">$H53*metrado!BF53</f>
        <v>0</v>
      </c>
      <c r="BH53" s="9">
        <f ca="1">$H53*metrado!BG53</f>
        <v>0</v>
      </c>
      <c r="BI53" s="9">
        <f>$H53*metrado!BH53</f>
        <v>0</v>
      </c>
      <c r="BJ53" s="9"/>
      <c r="BK53" s="9"/>
      <c r="BL53" s="9"/>
      <c r="BM53" s="9"/>
      <c r="BN53" s="9"/>
      <c r="BO53" s="9"/>
      <c r="BP53" s="9"/>
    </row>
    <row r="54" spans="1:68">
      <c r="A54" t="s">
        <v>1013</v>
      </c>
      <c r="F54">
        <f ca="1">ROUND(metrado!G54*costos!H54,2)</f>
        <v>14739.94</v>
      </c>
      <c r="G54" s="9">
        <f ca="1">SUM(I54:BJ54)</f>
        <v>14739.940000000004</v>
      </c>
      <c r="H54" s="12">
        <f>'APUS SANITARIAS'!J127</f>
        <v>145.94</v>
      </c>
      <c r="I54" s="9">
        <f ca="1">$H54*metrado!H54</f>
        <v>0</v>
      </c>
      <c r="J54" s="9">
        <f ca="1">$H54*metrado!I54</f>
        <v>291.88</v>
      </c>
      <c r="K54" s="9">
        <f ca="1">$H54*metrado!J54</f>
        <v>0</v>
      </c>
      <c r="L54" s="9">
        <f ca="1">$H54*metrado!K54</f>
        <v>145.94</v>
      </c>
      <c r="M54" s="9">
        <f ca="1">$H54*metrado!L54</f>
        <v>0</v>
      </c>
      <c r="N54" s="9">
        <f ca="1">$H54*metrado!M54</f>
        <v>0</v>
      </c>
      <c r="O54" s="9">
        <f ca="1">$H54*metrado!N54</f>
        <v>0</v>
      </c>
      <c r="P54" s="9">
        <f ca="1">$H54*metrado!O54</f>
        <v>0</v>
      </c>
      <c r="Q54" s="9">
        <f>$H54*metrado!P54</f>
        <v>0</v>
      </c>
      <c r="R54" s="9">
        <f ca="1">$H54*metrado!Q54</f>
        <v>0</v>
      </c>
      <c r="S54" s="9">
        <f ca="1">$H54*metrado!R54</f>
        <v>0</v>
      </c>
      <c r="T54" s="9">
        <f ca="1">$H54*metrado!S54</f>
        <v>0</v>
      </c>
      <c r="U54" s="9">
        <f ca="1">$H54*metrado!T54</f>
        <v>291.88</v>
      </c>
      <c r="V54" s="9">
        <f ca="1">$H54*metrado!U54</f>
        <v>291.88</v>
      </c>
      <c r="W54" s="9">
        <f ca="1">$H54*metrado!V54</f>
        <v>0</v>
      </c>
      <c r="X54" s="9">
        <f ca="1">$H54*metrado!W54</f>
        <v>0</v>
      </c>
      <c r="Y54" s="9">
        <f ca="1">$H54*metrado!X54</f>
        <v>291.88</v>
      </c>
      <c r="Z54" s="9">
        <f ca="1">$H54*metrado!Y54</f>
        <v>0</v>
      </c>
      <c r="AA54" s="9">
        <f ca="1">$H54*metrado!Z54</f>
        <v>437.82</v>
      </c>
      <c r="AB54" s="9">
        <f ca="1">$H54*metrado!AA54</f>
        <v>0</v>
      </c>
      <c r="AC54" s="9">
        <f>$H54*metrado!AB54</f>
        <v>2480.98</v>
      </c>
      <c r="AD54" s="9">
        <f ca="1">$H54*metrado!AC54</f>
        <v>2480.98</v>
      </c>
      <c r="AE54" s="9">
        <f ca="1">$H54*metrado!AD54</f>
        <v>2480.98</v>
      </c>
      <c r="AF54" s="9">
        <f ca="1">$H54*metrado!AE54</f>
        <v>0</v>
      </c>
      <c r="AG54" s="9">
        <f ca="1">$H54*metrado!AF54</f>
        <v>0</v>
      </c>
      <c r="AH54" s="9">
        <f ca="1">$H54*metrado!AG54</f>
        <v>0</v>
      </c>
      <c r="AI54" s="9">
        <f ca="1">$H54*metrado!AH54</f>
        <v>0</v>
      </c>
      <c r="AJ54" s="9">
        <f ca="1">$H54*metrado!AI54</f>
        <v>0</v>
      </c>
      <c r="AK54" s="9">
        <f ca="1">$H54*metrado!AJ54</f>
        <v>1605.34</v>
      </c>
      <c r="AL54" s="9">
        <f ca="1">$H54*metrado!AK54</f>
        <v>0</v>
      </c>
      <c r="AM54" s="9">
        <f ca="1">$H54*metrado!AL54</f>
        <v>729.7</v>
      </c>
      <c r="AN54" s="9">
        <f ca="1">$H54*metrado!AM54</f>
        <v>0</v>
      </c>
      <c r="AO54" s="9">
        <f ca="1">$H54*metrado!AN54</f>
        <v>0</v>
      </c>
      <c r="AP54" s="9">
        <f ca="1">$H54*metrado!AO54</f>
        <v>291.88</v>
      </c>
      <c r="AQ54" s="9">
        <f ca="1">$H54*metrado!AP54</f>
        <v>0</v>
      </c>
      <c r="AR54" s="9">
        <f ca="1">$H54*metrado!AQ54</f>
        <v>0</v>
      </c>
      <c r="AS54" s="9">
        <f ca="1">$H54*metrado!AR54</f>
        <v>0</v>
      </c>
      <c r="AT54" s="9">
        <f ca="1">$H54*metrado!AS54</f>
        <v>437.82</v>
      </c>
      <c r="AU54" s="9">
        <f ca="1">$H54*metrado!AT54</f>
        <v>729.7</v>
      </c>
      <c r="AV54" s="9">
        <f ca="1">$H54*metrado!AU54</f>
        <v>145.94</v>
      </c>
      <c r="AW54" s="9">
        <f ca="1">$H54*metrado!AV54</f>
        <v>145.94</v>
      </c>
      <c r="AX54" s="9">
        <f ca="1">$H54*metrado!AW54</f>
        <v>145.94</v>
      </c>
      <c r="AY54" s="9">
        <f ca="1">$H54*metrado!AX54</f>
        <v>145.94</v>
      </c>
      <c r="AZ54" s="9">
        <f ca="1">$H54*metrado!AY54</f>
        <v>145.94</v>
      </c>
      <c r="BA54" s="9">
        <f ca="1">$H54*metrado!AZ54</f>
        <v>145.94</v>
      </c>
      <c r="BB54" s="9">
        <f ca="1">$H54*metrado!BA54</f>
        <v>145.94</v>
      </c>
      <c r="BC54" s="9">
        <f>$H54*metrado!BB54</f>
        <v>145.94</v>
      </c>
      <c r="BD54" s="9">
        <f ca="1">$H54*metrado!BC54</f>
        <v>145.94</v>
      </c>
      <c r="BE54" s="9">
        <f ca="1">$H54*metrado!BD54</f>
        <v>437.82</v>
      </c>
      <c r="BF54" s="9">
        <f>$H54*metrado!BE54</f>
        <v>0</v>
      </c>
      <c r="BG54" s="9">
        <f ca="1">$H54*metrado!BF54</f>
        <v>0</v>
      </c>
      <c r="BH54" s="9">
        <f ca="1">$H54*metrado!BG54</f>
        <v>0</v>
      </c>
      <c r="BI54" s="9">
        <f>$H54*metrado!BH54</f>
        <v>0</v>
      </c>
      <c r="BJ54" s="9"/>
      <c r="BK54" s="9"/>
      <c r="BL54" s="9"/>
      <c r="BM54" s="9"/>
      <c r="BN54" s="9"/>
      <c r="BO54" s="9"/>
      <c r="BP54" s="9"/>
    </row>
    <row r="55" spans="1:68">
      <c r="A55" t="s">
        <v>1016</v>
      </c>
      <c r="F55">
        <f ca="1">ROUND(metrado!G55*costos!H55,2)</f>
        <v>14249.08</v>
      </c>
      <c r="G55" s="9">
        <f ca="1">SUM(I55:BJ55)</f>
        <v>14249.079999999996</v>
      </c>
      <c r="H55" s="12">
        <f>'APUS SANITARIAS'!J145</f>
        <v>141.07999999999998</v>
      </c>
      <c r="I55" s="9">
        <f ca="1">$H55*metrado!H55</f>
        <v>0</v>
      </c>
      <c r="J55" s="9">
        <f ca="1">$H55*metrado!I55</f>
        <v>282.15999999999997</v>
      </c>
      <c r="K55" s="9">
        <f ca="1">$H55*metrado!J55</f>
        <v>0</v>
      </c>
      <c r="L55" s="9">
        <f ca="1">$H55*metrado!K55</f>
        <v>141.07999999999998</v>
      </c>
      <c r="M55" s="9">
        <f ca="1">$H55*metrado!L55</f>
        <v>0</v>
      </c>
      <c r="N55" s="9">
        <f ca="1">$H55*metrado!M55</f>
        <v>0</v>
      </c>
      <c r="O55" s="9">
        <f ca="1">$H55*metrado!N55</f>
        <v>0</v>
      </c>
      <c r="P55" s="9">
        <f ca="1">$H55*metrado!O55</f>
        <v>0</v>
      </c>
      <c r="Q55" s="9">
        <f>$H55*metrado!P55</f>
        <v>0</v>
      </c>
      <c r="R55" s="9">
        <f ca="1">$H55*metrado!Q55</f>
        <v>0</v>
      </c>
      <c r="S55" s="9">
        <f ca="1">$H55*metrado!R55</f>
        <v>0</v>
      </c>
      <c r="T55" s="9">
        <f ca="1">$H55*metrado!S55</f>
        <v>0</v>
      </c>
      <c r="U55" s="9">
        <f ca="1">$H55*metrado!T55</f>
        <v>282.15999999999997</v>
      </c>
      <c r="V55" s="9">
        <f ca="1">$H55*metrado!U55</f>
        <v>282.15999999999997</v>
      </c>
      <c r="W55" s="9">
        <f ca="1">$H55*metrado!V55</f>
        <v>0</v>
      </c>
      <c r="X55" s="9">
        <f ca="1">$H55*metrado!W55</f>
        <v>0</v>
      </c>
      <c r="Y55" s="9">
        <f ca="1">$H55*metrado!X55</f>
        <v>282.15999999999997</v>
      </c>
      <c r="Z55" s="9">
        <f ca="1">$H55*metrado!Y55</f>
        <v>0</v>
      </c>
      <c r="AA55" s="9">
        <f ca="1">$H55*metrado!Z55</f>
        <v>423.23999999999995</v>
      </c>
      <c r="AB55" s="9">
        <f ca="1">$H55*metrado!AA55</f>
        <v>0</v>
      </c>
      <c r="AC55" s="9">
        <f>$H55*metrado!AB55</f>
        <v>2398.3599999999997</v>
      </c>
      <c r="AD55" s="9">
        <f ca="1">$H55*metrado!AC55</f>
        <v>2398.3599999999997</v>
      </c>
      <c r="AE55" s="9">
        <f ca="1">$H55*metrado!AD55</f>
        <v>2398.3599999999997</v>
      </c>
      <c r="AF55" s="9">
        <f ca="1">$H55*metrado!AE55</f>
        <v>0</v>
      </c>
      <c r="AG55" s="9">
        <f ca="1">$H55*metrado!AF55</f>
        <v>0</v>
      </c>
      <c r="AH55" s="9">
        <f ca="1">$H55*metrado!AG55</f>
        <v>0</v>
      </c>
      <c r="AI55" s="9">
        <f ca="1">$H55*metrado!AH55</f>
        <v>0</v>
      </c>
      <c r="AJ55" s="9">
        <f ca="1">$H55*metrado!AI55</f>
        <v>0</v>
      </c>
      <c r="AK55" s="9">
        <f ca="1">$H55*metrado!AJ55</f>
        <v>1551.8799999999999</v>
      </c>
      <c r="AL55" s="9">
        <f ca="1">$H55*metrado!AK55</f>
        <v>0</v>
      </c>
      <c r="AM55" s="9">
        <f ca="1">$H55*metrado!AL55</f>
        <v>705.39999999999986</v>
      </c>
      <c r="AN55" s="9">
        <f ca="1">$H55*metrado!AM55</f>
        <v>0</v>
      </c>
      <c r="AO55" s="9">
        <f ca="1">$H55*metrado!AN55</f>
        <v>0</v>
      </c>
      <c r="AP55" s="9">
        <f ca="1">$H55*metrado!AO55</f>
        <v>282.15999999999997</v>
      </c>
      <c r="AQ55" s="9">
        <f ca="1">$H55*metrado!AP55</f>
        <v>0</v>
      </c>
      <c r="AR55" s="9">
        <f ca="1">$H55*metrado!AQ55</f>
        <v>0</v>
      </c>
      <c r="AS55" s="9">
        <f ca="1">$H55*metrado!AR55</f>
        <v>0</v>
      </c>
      <c r="AT55" s="9">
        <f ca="1">$H55*metrado!AS55</f>
        <v>423.23999999999995</v>
      </c>
      <c r="AU55" s="9">
        <f ca="1">$H55*metrado!AT55</f>
        <v>705.39999999999986</v>
      </c>
      <c r="AV55" s="9">
        <f ca="1">$H55*metrado!AU55</f>
        <v>141.07999999999998</v>
      </c>
      <c r="AW55" s="9">
        <f ca="1">$H55*metrado!AV55</f>
        <v>141.07999999999998</v>
      </c>
      <c r="AX55" s="9">
        <f ca="1">$H55*metrado!AW55</f>
        <v>141.07999999999998</v>
      </c>
      <c r="AY55" s="9">
        <f ca="1">$H55*metrado!AX55</f>
        <v>141.07999999999998</v>
      </c>
      <c r="AZ55" s="9">
        <f ca="1">$H55*metrado!AY55</f>
        <v>141.07999999999998</v>
      </c>
      <c r="BA55" s="9">
        <f ca="1">$H55*metrado!AZ55</f>
        <v>141.07999999999998</v>
      </c>
      <c r="BB55" s="9">
        <f ca="1">$H55*metrado!BA55</f>
        <v>141.07999999999998</v>
      </c>
      <c r="BC55" s="9">
        <f>$H55*metrado!BB55</f>
        <v>141.07999999999998</v>
      </c>
      <c r="BD55" s="9">
        <f ca="1">$H55*metrado!BC55</f>
        <v>141.07999999999998</v>
      </c>
      <c r="BE55" s="9">
        <f ca="1">$H55*metrado!BD55</f>
        <v>423.23999999999995</v>
      </c>
      <c r="BF55" s="9">
        <f>$H55*metrado!BE55</f>
        <v>0</v>
      </c>
      <c r="BG55" s="9">
        <f ca="1">$H55*metrado!BF55</f>
        <v>0</v>
      </c>
      <c r="BH55" s="9">
        <f ca="1">$H55*metrado!BG55</f>
        <v>0</v>
      </c>
      <c r="BI55" s="9">
        <f>$H55*metrado!BH55</f>
        <v>0</v>
      </c>
      <c r="BJ55" s="9"/>
      <c r="BK55" s="9"/>
      <c r="BL55" s="9"/>
      <c r="BM55" s="9"/>
      <c r="BN55" s="9"/>
      <c r="BO55" s="9"/>
      <c r="BP55" s="9"/>
    </row>
    <row r="56" spans="1:68">
      <c r="A56" t="s">
        <v>1019</v>
      </c>
      <c r="F56">
        <f ca="1">ROUND(metrado!G56*costos!H56,2)</f>
        <v>5144.16</v>
      </c>
      <c r="G56" s="9">
        <f ca="1">SUM(I56:BJ56)</f>
        <v>5144.16</v>
      </c>
      <c r="H56" s="12">
        <f>'APUS SANITARIAS'!J163</f>
        <v>214.34</v>
      </c>
      <c r="I56" s="9">
        <f ca="1">$H56*metrado!H56</f>
        <v>0</v>
      </c>
      <c r="J56" s="9">
        <f ca="1">$H56*metrado!I56</f>
        <v>0</v>
      </c>
      <c r="K56" s="9">
        <f ca="1">$H56*metrado!J56</f>
        <v>0</v>
      </c>
      <c r="L56" s="9">
        <f ca="1">$H56*metrado!K56</f>
        <v>0</v>
      </c>
      <c r="M56" s="9">
        <f ca="1">$H56*metrado!L56</f>
        <v>0</v>
      </c>
      <c r="N56" s="9">
        <f ca="1">$H56*metrado!M56</f>
        <v>0</v>
      </c>
      <c r="O56" s="9">
        <f ca="1">$H56*metrado!N56</f>
        <v>0</v>
      </c>
      <c r="P56" s="9">
        <f ca="1">$H56*metrado!O56</f>
        <v>0</v>
      </c>
      <c r="Q56" s="9">
        <f>$H56*metrado!P56</f>
        <v>0</v>
      </c>
      <c r="R56" s="9">
        <f ca="1">$H56*metrado!Q56</f>
        <v>0</v>
      </c>
      <c r="S56" s="9">
        <f ca="1">$H56*metrado!R56</f>
        <v>0</v>
      </c>
      <c r="T56" s="9">
        <f ca="1">$H56*metrado!S56</f>
        <v>0</v>
      </c>
      <c r="U56" s="9">
        <f ca="1">$H56*metrado!T56</f>
        <v>0</v>
      </c>
      <c r="V56" s="9">
        <f ca="1">$H56*metrado!U56</f>
        <v>0</v>
      </c>
      <c r="W56" s="9">
        <f ca="1">$H56*metrado!V56</f>
        <v>0</v>
      </c>
      <c r="X56" s="9">
        <f ca="1">$H56*metrado!W56</f>
        <v>0</v>
      </c>
      <c r="Y56" s="9">
        <f ca="1">$H56*metrado!X56</f>
        <v>0</v>
      </c>
      <c r="Z56" s="9">
        <f ca="1">$H56*metrado!Y56</f>
        <v>0</v>
      </c>
      <c r="AA56" s="9">
        <f ca="1">$H56*metrado!Z56</f>
        <v>0</v>
      </c>
      <c r="AB56" s="9">
        <f ca="1">$H56*metrado!AA56</f>
        <v>0</v>
      </c>
      <c r="AC56" s="9">
        <f>$H56*metrado!AB56</f>
        <v>857.36</v>
      </c>
      <c r="AD56" s="9">
        <f ca="1">$H56*metrado!AC56</f>
        <v>857.36</v>
      </c>
      <c r="AE56" s="9">
        <f ca="1">$H56*metrado!AD56</f>
        <v>1071.7</v>
      </c>
      <c r="AF56" s="9">
        <f ca="1">$H56*metrado!AE56</f>
        <v>0</v>
      </c>
      <c r="AG56" s="9">
        <f ca="1">$H56*metrado!AF56</f>
        <v>0</v>
      </c>
      <c r="AH56" s="9">
        <f ca="1">$H56*metrado!AG56</f>
        <v>0</v>
      </c>
      <c r="AI56" s="9">
        <f ca="1">$H56*metrado!AH56</f>
        <v>0</v>
      </c>
      <c r="AJ56" s="9">
        <f ca="1">$H56*metrado!AI56</f>
        <v>0</v>
      </c>
      <c r="AK56" s="9">
        <f ca="1">$H56*metrado!AJ56</f>
        <v>643.02</v>
      </c>
      <c r="AL56" s="9">
        <f ca="1">$H56*metrado!AK56</f>
        <v>0</v>
      </c>
      <c r="AM56" s="9">
        <f ca="1">$H56*metrado!AL56</f>
        <v>643.02</v>
      </c>
      <c r="AN56" s="9">
        <f ca="1">$H56*metrado!AM56</f>
        <v>0</v>
      </c>
      <c r="AO56" s="9">
        <f ca="1">$H56*metrado!AN56</f>
        <v>0</v>
      </c>
      <c r="AP56" s="9">
        <f ca="1">$H56*metrado!AO56</f>
        <v>428.68</v>
      </c>
      <c r="AQ56" s="9">
        <f ca="1">$H56*metrado!AP56</f>
        <v>0</v>
      </c>
      <c r="AR56" s="9">
        <f ca="1">$H56*metrado!AQ56</f>
        <v>0</v>
      </c>
      <c r="AS56" s="9">
        <f ca="1">$H56*metrado!AR56</f>
        <v>0</v>
      </c>
      <c r="AT56" s="9">
        <f ca="1">$H56*metrado!AS56</f>
        <v>643.02</v>
      </c>
      <c r="AU56" s="9">
        <f ca="1">$H56*metrado!AT56</f>
        <v>0</v>
      </c>
      <c r="AV56" s="9">
        <f ca="1">$H56*metrado!AU56</f>
        <v>0</v>
      </c>
      <c r="AW56" s="9">
        <f ca="1">$H56*metrado!AV56</f>
        <v>0</v>
      </c>
      <c r="AX56" s="9">
        <f ca="1">$H56*metrado!AW56</f>
        <v>0</v>
      </c>
      <c r="AY56" s="9">
        <f ca="1">$H56*metrado!AX56</f>
        <v>0</v>
      </c>
      <c r="AZ56" s="9">
        <f ca="1">$H56*metrado!AY56</f>
        <v>0</v>
      </c>
      <c r="BA56" s="9">
        <f ca="1">$H56*metrado!AZ56</f>
        <v>0</v>
      </c>
      <c r="BB56" s="9">
        <f ca="1">$H56*metrado!BA56</f>
        <v>0</v>
      </c>
      <c r="BC56" s="9">
        <f>$H56*metrado!BB56</f>
        <v>0</v>
      </c>
      <c r="BD56" s="9">
        <f ca="1">$H56*metrado!BC56</f>
        <v>0</v>
      </c>
      <c r="BE56" s="9">
        <f ca="1">$H56*metrado!BD56</f>
        <v>0</v>
      </c>
      <c r="BF56" s="9">
        <f>$H56*metrado!BE56</f>
        <v>0</v>
      </c>
      <c r="BG56" s="9">
        <f ca="1">$H56*metrado!BF56</f>
        <v>0</v>
      </c>
      <c r="BH56" s="9">
        <f ca="1">$H56*metrado!BG56</f>
        <v>0</v>
      </c>
      <c r="BI56" s="9">
        <f>$H56*metrado!BH56</f>
        <v>0</v>
      </c>
      <c r="BJ56" s="9"/>
      <c r="BK56" s="9"/>
      <c r="BL56" s="9"/>
      <c r="BM56" s="9"/>
      <c r="BN56" s="9"/>
      <c r="BO56" s="9"/>
      <c r="BP56" s="9"/>
    </row>
    <row r="57" spans="1:68">
      <c r="A57" t="s">
        <v>1021</v>
      </c>
      <c r="F57">
        <f ca="1">ROUND(metrado!G57*costos!H57,2)</f>
        <v>2488.56</v>
      </c>
      <c r="G57" s="9">
        <f ca="1">SUM(I57:BJ57)</f>
        <v>2488.56</v>
      </c>
      <c r="H57" s="12">
        <f>'APUS SANITARIAS'!J178</f>
        <v>103.69</v>
      </c>
      <c r="I57" s="9">
        <f ca="1">$H57*metrado!H57</f>
        <v>0</v>
      </c>
      <c r="J57" s="9">
        <f ca="1">$H57*metrado!I57</f>
        <v>0</v>
      </c>
      <c r="K57" s="9">
        <f ca="1">$H57*metrado!J57</f>
        <v>0</v>
      </c>
      <c r="L57" s="9">
        <f ca="1">$H57*metrado!K57</f>
        <v>0</v>
      </c>
      <c r="M57" s="9">
        <f ca="1">$H57*metrado!L57</f>
        <v>0</v>
      </c>
      <c r="N57" s="9">
        <f ca="1">$H57*metrado!M57</f>
        <v>0</v>
      </c>
      <c r="O57" s="9">
        <f ca="1">$H57*metrado!N57</f>
        <v>0</v>
      </c>
      <c r="P57" s="9">
        <f ca="1">$H57*metrado!O57</f>
        <v>0</v>
      </c>
      <c r="Q57" s="9">
        <f>$H57*metrado!P57</f>
        <v>0</v>
      </c>
      <c r="R57" s="9">
        <f ca="1">$H57*metrado!Q57</f>
        <v>0</v>
      </c>
      <c r="S57" s="9">
        <f ca="1">$H57*metrado!R57</f>
        <v>0</v>
      </c>
      <c r="T57" s="9">
        <f ca="1">$H57*metrado!S57</f>
        <v>0</v>
      </c>
      <c r="U57" s="9">
        <f ca="1">$H57*metrado!T57</f>
        <v>0</v>
      </c>
      <c r="V57" s="9">
        <f ca="1">$H57*metrado!U57</f>
        <v>0</v>
      </c>
      <c r="W57" s="9">
        <f ca="1">$H57*metrado!V57</f>
        <v>0</v>
      </c>
      <c r="X57" s="9">
        <f ca="1">$H57*metrado!W57</f>
        <v>0</v>
      </c>
      <c r="Y57" s="9">
        <f ca="1">$H57*metrado!X57</f>
        <v>0</v>
      </c>
      <c r="Z57" s="9">
        <f ca="1">$H57*metrado!Y57</f>
        <v>0</v>
      </c>
      <c r="AA57" s="9">
        <f ca="1">$H57*metrado!Z57</f>
        <v>0</v>
      </c>
      <c r="AB57" s="9">
        <f ca="1">$H57*metrado!AA57</f>
        <v>0</v>
      </c>
      <c r="AC57" s="9">
        <f>$H57*metrado!AB57</f>
        <v>414.76</v>
      </c>
      <c r="AD57" s="9">
        <f ca="1">$H57*metrado!AC57</f>
        <v>414.76</v>
      </c>
      <c r="AE57" s="9">
        <f ca="1">$H57*metrado!AD57</f>
        <v>518.45000000000005</v>
      </c>
      <c r="AF57" s="9">
        <f ca="1">$H57*metrado!AE57</f>
        <v>0</v>
      </c>
      <c r="AG57" s="9">
        <f ca="1">$H57*metrado!AF57</f>
        <v>0</v>
      </c>
      <c r="AH57" s="9">
        <f ca="1">$H57*metrado!AG57</f>
        <v>0</v>
      </c>
      <c r="AI57" s="9">
        <f ca="1">$H57*metrado!AH57</f>
        <v>0</v>
      </c>
      <c r="AJ57" s="9">
        <f ca="1">$H57*metrado!AI57</f>
        <v>0</v>
      </c>
      <c r="AK57" s="9">
        <f ca="1">$H57*metrado!AJ57</f>
        <v>311.07</v>
      </c>
      <c r="AL57" s="9">
        <f ca="1">$H57*metrado!AK57</f>
        <v>0</v>
      </c>
      <c r="AM57" s="9">
        <f ca="1">$H57*metrado!AL57</f>
        <v>311.07</v>
      </c>
      <c r="AN57" s="9">
        <f ca="1">$H57*metrado!AM57</f>
        <v>0</v>
      </c>
      <c r="AO57" s="9">
        <f ca="1">$H57*metrado!AN57</f>
        <v>0</v>
      </c>
      <c r="AP57" s="9">
        <f ca="1">$H57*metrado!AO57</f>
        <v>207.38</v>
      </c>
      <c r="AQ57" s="9">
        <f ca="1">$H57*metrado!AP57</f>
        <v>0</v>
      </c>
      <c r="AR57" s="9">
        <f ca="1">$H57*metrado!AQ57</f>
        <v>0</v>
      </c>
      <c r="AS57" s="9">
        <f ca="1">$H57*metrado!AR57</f>
        <v>0</v>
      </c>
      <c r="AT57" s="9">
        <f ca="1">$H57*metrado!AS57</f>
        <v>311.07</v>
      </c>
      <c r="AU57" s="9">
        <f ca="1">$H57*metrado!AT57</f>
        <v>0</v>
      </c>
      <c r="AV57" s="9">
        <f ca="1">$H57*metrado!AU57</f>
        <v>0</v>
      </c>
      <c r="AW57" s="9">
        <f ca="1">$H57*metrado!AV57</f>
        <v>0</v>
      </c>
      <c r="AX57" s="9">
        <f ca="1">$H57*metrado!AW57</f>
        <v>0</v>
      </c>
      <c r="AY57" s="9">
        <f ca="1">$H57*metrado!AX57</f>
        <v>0</v>
      </c>
      <c r="AZ57" s="9">
        <f ca="1">$H57*metrado!AY57</f>
        <v>0</v>
      </c>
      <c r="BA57" s="9">
        <f ca="1">$H57*metrado!AZ57</f>
        <v>0</v>
      </c>
      <c r="BB57" s="9">
        <f ca="1">$H57*metrado!BA57</f>
        <v>0</v>
      </c>
      <c r="BC57" s="9">
        <f>$H57*metrado!BB57</f>
        <v>0</v>
      </c>
      <c r="BD57" s="9">
        <f ca="1">$H57*metrado!BC57</f>
        <v>0</v>
      </c>
      <c r="BE57" s="9">
        <f ca="1">$H57*metrado!BD57</f>
        <v>0</v>
      </c>
      <c r="BF57" s="9">
        <f>$H57*metrado!BE57</f>
        <v>0</v>
      </c>
      <c r="BG57" s="9">
        <f ca="1">$H57*metrado!BF57</f>
        <v>0</v>
      </c>
      <c r="BH57" s="9">
        <f ca="1">$H57*metrado!BG57</f>
        <v>0</v>
      </c>
      <c r="BI57" s="9">
        <f>$H57*metrado!BH57</f>
        <v>0</v>
      </c>
      <c r="BJ57" s="9"/>
      <c r="BK57" s="9"/>
      <c r="BL57" s="9"/>
      <c r="BM57" s="9"/>
      <c r="BN57" s="9"/>
      <c r="BO57" s="9"/>
      <c r="BP57" s="9"/>
    </row>
    <row r="58" spans="1:68">
      <c r="A58" s="1" t="s">
        <v>1057</v>
      </c>
      <c r="F58">
        <f ca="1">ROUND(metrado!G58*costos!H58,2)</f>
        <v>0</v>
      </c>
      <c r="G58" s="9">
        <f ca="1">SUM(I58:BJ58)</f>
        <v>0</v>
      </c>
      <c r="I58" s="9">
        <f ca="1">$H58*metrado!H58</f>
        <v>0</v>
      </c>
      <c r="J58" s="9">
        <f ca="1">$H58*metrado!I58</f>
        <v>0</v>
      </c>
      <c r="K58" s="9">
        <f ca="1">$H58*metrado!J58</f>
        <v>0</v>
      </c>
      <c r="L58" s="9">
        <f ca="1">$H58*metrado!K58</f>
        <v>0</v>
      </c>
      <c r="M58" s="9">
        <f ca="1">$H58*metrado!L58</f>
        <v>0</v>
      </c>
      <c r="N58" s="9">
        <f ca="1">$H58*metrado!M58</f>
        <v>0</v>
      </c>
      <c r="O58" s="9">
        <f ca="1">$H58*metrado!N58</f>
        <v>0</v>
      </c>
      <c r="P58" s="9">
        <f ca="1">$H58*metrado!O58</f>
        <v>0</v>
      </c>
      <c r="Q58" s="9">
        <f>$H58*metrado!P58</f>
        <v>0</v>
      </c>
      <c r="R58" s="9">
        <f ca="1">$H58*metrado!Q58</f>
        <v>0</v>
      </c>
      <c r="S58" s="9">
        <f ca="1">$H58*metrado!R58</f>
        <v>0</v>
      </c>
      <c r="T58" s="9">
        <f ca="1">$H58*metrado!S58</f>
        <v>0</v>
      </c>
      <c r="U58" s="9">
        <f ca="1">$H58*metrado!T58</f>
        <v>0</v>
      </c>
      <c r="V58" s="9">
        <f ca="1">$H58*metrado!U58</f>
        <v>0</v>
      </c>
      <c r="W58" s="9">
        <f ca="1">$H58*metrado!V58</f>
        <v>0</v>
      </c>
      <c r="X58" s="9">
        <f ca="1">$H58*metrado!W58</f>
        <v>0</v>
      </c>
      <c r="Y58" s="9">
        <f ca="1">$H58*metrado!X58</f>
        <v>0</v>
      </c>
      <c r="Z58" s="9">
        <f ca="1">$H58*metrado!Y58</f>
        <v>0</v>
      </c>
      <c r="AA58" s="9">
        <f ca="1">$H58*metrado!Z58</f>
        <v>0</v>
      </c>
      <c r="AB58" s="9">
        <f ca="1">$H58*metrado!AA58</f>
        <v>0</v>
      </c>
      <c r="AC58" s="9">
        <f>$H58*metrado!AB58</f>
        <v>0</v>
      </c>
      <c r="AD58" s="9">
        <f ca="1">$H58*metrado!AC58</f>
        <v>0</v>
      </c>
      <c r="AE58" s="9">
        <f ca="1">$H58*metrado!AD58</f>
        <v>0</v>
      </c>
      <c r="AF58" s="9">
        <f ca="1">$H58*metrado!AE58</f>
        <v>0</v>
      </c>
      <c r="AG58" s="9">
        <f ca="1">$H58*metrado!AF58</f>
        <v>0</v>
      </c>
      <c r="AH58" s="9">
        <f ca="1">$H58*metrado!AG58</f>
        <v>0</v>
      </c>
      <c r="AI58" s="9">
        <f ca="1">$H58*metrado!AH58</f>
        <v>0</v>
      </c>
      <c r="AJ58" s="9">
        <f ca="1">$H58*metrado!AI58</f>
        <v>0</v>
      </c>
      <c r="AK58" s="9">
        <f ca="1">$H58*metrado!AJ58</f>
        <v>0</v>
      </c>
      <c r="AL58" s="9">
        <f ca="1">$H58*metrado!AK58</f>
        <v>0</v>
      </c>
      <c r="AM58" s="9">
        <f ca="1">$H58*metrado!AL58</f>
        <v>0</v>
      </c>
      <c r="AN58" s="9">
        <f ca="1">$H58*metrado!AM58</f>
        <v>0</v>
      </c>
      <c r="AO58" s="9">
        <f ca="1">$H58*metrado!AN58</f>
        <v>0</v>
      </c>
      <c r="AP58" s="9">
        <f ca="1">$H58*metrado!AO58</f>
        <v>0</v>
      </c>
      <c r="AQ58" s="9">
        <f ca="1">$H58*metrado!AP58</f>
        <v>0</v>
      </c>
      <c r="AR58" s="9">
        <f ca="1">$H58*metrado!AQ58</f>
        <v>0</v>
      </c>
      <c r="AS58" s="9">
        <f ca="1">$H58*metrado!AR58</f>
        <v>0</v>
      </c>
      <c r="AT58" s="9">
        <f ca="1">$H58*metrado!AS58</f>
        <v>0</v>
      </c>
      <c r="AU58" s="9">
        <f ca="1">$H58*metrado!AT58</f>
        <v>0</v>
      </c>
      <c r="AV58" s="9">
        <f ca="1">$H58*metrado!AU58</f>
        <v>0</v>
      </c>
      <c r="AW58" s="9">
        <f ca="1">$H58*metrado!AV58</f>
        <v>0</v>
      </c>
      <c r="AX58" s="9">
        <f ca="1">$H58*metrado!AW58</f>
        <v>0</v>
      </c>
      <c r="AY58" s="9">
        <f ca="1">$H58*metrado!AX58</f>
        <v>0</v>
      </c>
      <c r="AZ58" s="9">
        <f ca="1">$H58*metrado!AY58</f>
        <v>0</v>
      </c>
      <c r="BA58" s="9">
        <f ca="1">$H58*metrado!AZ58</f>
        <v>0</v>
      </c>
      <c r="BB58" s="9">
        <f ca="1">$H58*metrado!BA58</f>
        <v>0</v>
      </c>
      <c r="BC58" s="9">
        <f>$H58*metrado!BB58</f>
        <v>0</v>
      </c>
      <c r="BD58" s="9">
        <f ca="1">$H58*metrado!BC58</f>
        <v>0</v>
      </c>
      <c r="BE58" s="9">
        <f ca="1">$H58*metrado!BD58</f>
        <v>0</v>
      </c>
      <c r="BF58" s="9">
        <f>$H58*metrado!BE58</f>
        <v>0</v>
      </c>
      <c r="BG58" s="9">
        <f ca="1">$H58*metrado!BF58</f>
        <v>0</v>
      </c>
      <c r="BH58" s="9">
        <f ca="1">$H58*metrado!BG58</f>
        <v>0</v>
      </c>
      <c r="BI58" s="9">
        <f>$H58*metrado!BH58</f>
        <v>0</v>
      </c>
      <c r="BJ58" s="9"/>
      <c r="BK58" s="9"/>
      <c r="BL58" s="9"/>
      <c r="BM58" s="9"/>
      <c r="BN58" s="9"/>
      <c r="BO58" s="9"/>
      <c r="BP58" s="9"/>
    </row>
    <row r="59" spans="1:68" s="17" customFormat="1">
      <c r="A59" s="17" t="s">
        <v>1060</v>
      </c>
      <c r="E59"/>
      <c r="F59">
        <f ca="1">ROUND(metrado!G59*costos!H59,2)</f>
        <v>42609.599999999999</v>
      </c>
      <c r="G59" s="9">
        <f ca="1">SUM(I59:BJ59)</f>
        <v>42609.600000000006</v>
      </c>
      <c r="H59" s="12">
        <f>'APUS ELECTRICAS'!J5</f>
        <v>121.05000000000001</v>
      </c>
      <c r="I59" s="9">
        <f ca="1">$H59*metrado!H59</f>
        <v>605.25</v>
      </c>
      <c r="J59" s="9">
        <f ca="1">$H59*metrado!I59</f>
        <v>968.40000000000009</v>
      </c>
      <c r="K59" s="9">
        <f ca="1">$H59*metrado!J59</f>
        <v>484.20000000000005</v>
      </c>
      <c r="L59" s="9">
        <f ca="1">$H59*metrado!K59</f>
        <v>484.20000000000005</v>
      </c>
      <c r="M59" s="9">
        <f ca="1">$H59*metrado!L59</f>
        <v>1089.45</v>
      </c>
      <c r="N59" s="9">
        <f ca="1">$H59*metrado!M59</f>
        <v>2178.9</v>
      </c>
      <c r="O59" s="9">
        <f ca="1">$H59*metrado!N59</f>
        <v>0</v>
      </c>
      <c r="P59" s="9">
        <f ca="1">$H59*metrado!O59</f>
        <v>1331.5500000000002</v>
      </c>
      <c r="Q59" s="9">
        <f>$H59*metrado!P59</f>
        <v>1331.5500000000002</v>
      </c>
      <c r="R59" s="9">
        <f ca="1">$H59*metrado!Q59</f>
        <v>1331.5500000000002</v>
      </c>
      <c r="S59" s="9">
        <f ca="1">$H59*metrado!R59</f>
        <v>605.25</v>
      </c>
      <c r="T59" s="9">
        <f ca="1">$H59*metrado!S59</f>
        <v>1573.65</v>
      </c>
      <c r="U59" s="9">
        <f ca="1">$H59*metrado!T59</f>
        <v>605.25</v>
      </c>
      <c r="V59" s="9">
        <f ca="1">$H59*metrado!U59</f>
        <v>605.25</v>
      </c>
      <c r="W59" s="9">
        <f ca="1">$H59*metrado!V59</f>
        <v>1694.7000000000003</v>
      </c>
      <c r="X59" s="9">
        <f ca="1">$H59*metrado!W59</f>
        <v>1573.65</v>
      </c>
      <c r="Y59" s="9">
        <f ca="1">$H59*metrado!X59</f>
        <v>2057.8500000000004</v>
      </c>
      <c r="Z59" s="9">
        <f ca="1">$H59*metrado!Y59</f>
        <v>968.40000000000009</v>
      </c>
      <c r="AA59" s="9">
        <f ca="1">$H59*metrado!Z59</f>
        <v>2299.9500000000003</v>
      </c>
      <c r="AB59" s="9">
        <f ca="1">$H59*metrado!AA59</f>
        <v>363.15000000000003</v>
      </c>
      <c r="AC59" s="9">
        <f>$H59*metrado!AB59</f>
        <v>1936.8000000000002</v>
      </c>
      <c r="AD59" s="9">
        <f ca="1">$H59*metrado!AC59</f>
        <v>1936.8000000000002</v>
      </c>
      <c r="AE59" s="9">
        <f ca="1">$H59*metrado!AD59</f>
        <v>1210.5</v>
      </c>
      <c r="AF59" s="9">
        <f ca="1">$H59*metrado!AE59</f>
        <v>0</v>
      </c>
      <c r="AG59" s="9">
        <f ca="1">$H59*metrado!AF59</f>
        <v>0</v>
      </c>
      <c r="AH59" s="9">
        <f ca="1">$H59*metrado!AG59</f>
        <v>0</v>
      </c>
      <c r="AI59" s="9">
        <f ca="1">$H59*metrado!AH59</f>
        <v>0</v>
      </c>
      <c r="AJ59" s="9">
        <f ca="1">$H59*metrado!AI59</f>
        <v>0</v>
      </c>
      <c r="AK59" s="9">
        <f ca="1">$H59*metrado!AJ59</f>
        <v>1815.7500000000002</v>
      </c>
      <c r="AL59" s="9">
        <f ca="1">$H59*metrado!AK59</f>
        <v>0</v>
      </c>
      <c r="AM59" s="9">
        <f ca="1">$H59*metrado!AL59</f>
        <v>1694.7000000000003</v>
      </c>
      <c r="AN59" s="9">
        <f ca="1">$H59*metrado!AM59</f>
        <v>0</v>
      </c>
      <c r="AO59" s="9">
        <f ca="1">$H59*metrado!AN59</f>
        <v>1210.5</v>
      </c>
      <c r="AP59" s="9">
        <f ca="1">$H59*metrado!AO59</f>
        <v>726.30000000000007</v>
      </c>
      <c r="AQ59" s="9">
        <f ca="1">$H59*metrado!AP59</f>
        <v>242.10000000000002</v>
      </c>
      <c r="AR59" s="9">
        <f ca="1">$H59*metrado!AQ59</f>
        <v>242.10000000000002</v>
      </c>
      <c r="AS59" s="9">
        <f ca="1">$H59*metrado!AR59</f>
        <v>0</v>
      </c>
      <c r="AT59" s="9">
        <f ca="1">$H59*metrado!AS59</f>
        <v>726.30000000000007</v>
      </c>
      <c r="AU59" s="9">
        <f ca="1">$H59*metrado!AT59</f>
        <v>363.15000000000003</v>
      </c>
      <c r="AV59" s="9">
        <f ca="1">$H59*metrado!AU59</f>
        <v>605.25</v>
      </c>
      <c r="AW59" s="9">
        <f ca="1">$H59*metrado!AV59</f>
        <v>605.25</v>
      </c>
      <c r="AX59" s="9">
        <f ca="1">$H59*metrado!AW59</f>
        <v>605.25</v>
      </c>
      <c r="AY59" s="9">
        <f ca="1">$H59*metrado!AX59</f>
        <v>605.25</v>
      </c>
      <c r="AZ59" s="9">
        <f ca="1">$H59*metrado!AY59</f>
        <v>605.25</v>
      </c>
      <c r="BA59" s="9">
        <f ca="1">$H59*metrado!AZ59</f>
        <v>605.25</v>
      </c>
      <c r="BB59" s="9">
        <f ca="1">$H59*metrado!BA59</f>
        <v>605.25</v>
      </c>
      <c r="BC59" s="9">
        <f>$H59*metrado!BB59</f>
        <v>1694.7000000000003</v>
      </c>
      <c r="BD59" s="9">
        <f ca="1">$H59*metrado!BC59</f>
        <v>242.10000000000002</v>
      </c>
      <c r="BE59" s="9">
        <f ca="1">$H59*metrado!BD59</f>
        <v>1210.5</v>
      </c>
      <c r="BF59" s="9">
        <f>$H59*metrado!BE59</f>
        <v>484.20000000000005</v>
      </c>
      <c r="BG59" s="9">
        <f ca="1">$H59*metrado!BF59</f>
        <v>121.05000000000001</v>
      </c>
      <c r="BH59" s="9">
        <f ca="1">$H59*metrado!BG59</f>
        <v>121.05000000000001</v>
      </c>
      <c r="BI59" s="9">
        <f>$H59*metrado!BH59</f>
        <v>242.10000000000002</v>
      </c>
      <c r="BJ59" s="339"/>
      <c r="BK59" s="339"/>
      <c r="BL59" s="339"/>
      <c r="BM59" s="339"/>
      <c r="BN59" s="339"/>
      <c r="BO59" s="339"/>
      <c r="BP59" s="339"/>
    </row>
    <row r="60" spans="1:68">
      <c r="A60" t="s">
        <v>1062</v>
      </c>
      <c r="F60">
        <f ca="1">ROUND(metrado!G60*costos!H60,2)</f>
        <v>57640</v>
      </c>
      <c r="G60" s="9">
        <f ca="1">SUM(I60:BJ60)</f>
        <v>57640</v>
      </c>
      <c r="H60" s="12">
        <f>'APUS ELECTRICAS'!J26</f>
        <v>163.75</v>
      </c>
      <c r="I60" s="9">
        <f ca="1">$H60*metrado!H60</f>
        <v>818.75</v>
      </c>
      <c r="J60" s="9">
        <f ca="1">$H60*metrado!I60</f>
        <v>1310</v>
      </c>
      <c r="K60" s="9">
        <f ca="1">$H60*metrado!J60</f>
        <v>655</v>
      </c>
      <c r="L60" s="9">
        <f ca="1">$H60*metrado!K60</f>
        <v>655</v>
      </c>
      <c r="M60" s="9">
        <f ca="1">$H60*metrado!L60</f>
        <v>1473.75</v>
      </c>
      <c r="N60" s="9">
        <f ca="1">$H60*metrado!M60</f>
        <v>2947.5</v>
      </c>
      <c r="O60" s="9">
        <f ca="1">$H60*metrado!N60</f>
        <v>0</v>
      </c>
      <c r="P60" s="9">
        <f ca="1">$H60*metrado!O60</f>
        <v>1801.25</v>
      </c>
      <c r="Q60" s="9">
        <f>$H60*metrado!P60</f>
        <v>1801.25</v>
      </c>
      <c r="R60" s="9">
        <f ca="1">$H60*metrado!Q60</f>
        <v>1801.25</v>
      </c>
      <c r="S60" s="9">
        <f ca="1">$H60*metrado!R60</f>
        <v>818.75</v>
      </c>
      <c r="T60" s="9">
        <f ca="1">$H60*metrado!S60</f>
        <v>2128.75</v>
      </c>
      <c r="U60" s="9">
        <f ca="1">$H60*metrado!T60</f>
        <v>818.75</v>
      </c>
      <c r="V60" s="9">
        <f ca="1">$H60*metrado!U60</f>
        <v>818.75</v>
      </c>
      <c r="W60" s="9">
        <f ca="1">$H60*metrado!V60</f>
        <v>2292.5</v>
      </c>
      <c r="X60" s="9">
        <f ca="1">$H60*metrado!W60</f>
        <v>2128.75</v>
      </c>
      <c r="Y60" s="9">
        <f ca="1">$H60*metrado!X60</f>
        <v>2783.75</v>
      </c>
      <c r="Z60" s="9">
        <f ca="1">$H60*metrado!Y60</f>
        <v>1310</v>
      </c>
      <c r="AA60" s="9">
        <f ca="1">$H60*metrado!Z60</f>
        <v>3111.25</v>
      </c>
      <c r="AB60" s="9">
        <f ca="1">$H60*metrado!AA60</f>
        <v>491.25</v>
      </c>
      <c r="AC60" s="9">
        <f>$H60*metrado!AB60</f>
        <v>2620</v>
      </c>
      <c r="AD60" s="9">
        <f ca="1">$H60*metrado!AC60</f>
        <v>2620</v>
      </c>
      <c r="AE60" s="9">
        <f ca="1">$H60*metrado!AD60</f>
        <v>1637.5</v>
      </c>
      <c r="AF60" s="9">
        <f ca="1">$H60*metrado!AE60</f>
        <v>0</v>
      </c>
      <c r="AG60" s="9">
        <f ca="1">$H60*metrado!AF60</f>
        <v>0</v>
      </c>
      <c r="AH60" s="9">
        <f ca="1">$H60*metrado!AG60</f>
        <v>0</v>
      </c>
      <c r="AI60" s="9">
        <f ca="1">$H60*metrado!AH60</f>
        <v>0</v>
      </c>
      <c r="AJ60" s="9">
        <f ca="1">$H60*metrado!AI60</f>
        <v>0</v>
      </c>
      <c r="AK60" s="9">
        <f ca="1">$H60*metrado!AJ60</f>
        <v>2456.25</v>
      </c>
      <c r="AL60" s="9">
        <f ca="1">$H60*metrado!AK60</f>
        <v>0</v>
      </c>
      <c r="AM60" s="9">
        <f ca="1">$H60*metrado!AL60</f>
        <v>2292.5</v>
      </c>
      <c r="AN60" s="9">
        <f ca="1">$H60*metrado!AM60</f>
        <v>0</v>
      </c>
      <c r="AO60" s="9">
        <f ca="1">$H60*metrado!AN60</f>
        <v>1637.5</v>
      </c>
      <c r="AP60" s="9">
        <f ca="1">$H60*metrado!AO60</f>
        <v>982.5</v>
      </c>
      <c r="AQ60" s="9">
        <f ca="1">$H60*metrado!AP60</f>
        <v>327.5</v>
      </c>
      <c r="AR60" s="9">
        <f ca="1">$H60*metrado!AQ60</f>
        <v>327.5</v>
      </c>
      <c r="AS60" s="9">
        <f ca="1">$H60*metrado!AR60</f>
        <v>0</v>
      </c>
      <c r="AT60" s="9">
        <f ca="1">$H60*metrado!AS60</f>
        <v>982.5</v>
      </c>
      <c r="AU60" s="9">
        <f ca="1">$H60*metrado!AT60</f>
        <v>491.25</v>
      </c>
      <c r="AV60" s="9">
        <f ca="1">$H60*metrado!AU60</f>
        <v>818.75</v>
      </c>
      <c r="AW60" s="9">
        <f ca="1">$H60*metrado!AV60</f>
        <v>818.75</v>
      </c>
      <c r="AX60" s="9">
        <f ca="1">$H60*metrado!AW60</f>
        <v>818.75</v>
      </c>
      <c r="AY60" s="9">
        <f ca="1">$H60*metrado!AX60</f>
        <v>818.75</v>
      </c>
      <c r="AZ60" s="9">
        <f ca="1">$H60*metrado!AY60</f>
        <v>818.75</v>
      </c>
      <c r="BA60" s="9">
        <f ca="1">$H60*metrado!AZ60</f>
        <v>818.75</v>
      </c>
      <c r="BB60" s="9">
        <f ca="1">$H60*metrado!BA60</f>
        <v>818.75</v>
      </c>
      <c r="BC60" s="9">
        <f>$H60*metrado!BB60</f>
        <v>2292.5</v>
      </c>
      <c r="BD60" s="9">
        <f ca="1">$H60*metrado!BC60</f>
        <v>327.5</v>
      </c>
      <c r="BE60" s="9">
        <f ca="1">$H60*metrado!BD60</f>
        <v>1637.5</v>
      </c>
      <c r="BF60" s="9">
        <f>$H60*metrado!BE60</f>
        <v>655</v>
      </c>
      <c r="BG60" s="9">
        <f ca="1">$H60*metrado!BF60</f>
        <v>163.75</v>
      </c>
      <c r="BH60" s="9">
        <f ca="1">$H60*metrado!BG60</f>
        <v>163.75</v>
      </c>
      <c r="BI60" s="9">
        <f>$H60*metrado!BH60</f>
        <v>327.5</v>
      </c>
      <c r="BJ60" s="9"/>
      <c r="BK60" s="9"/>
      <c r="BL60" s="9"/>
      <c r="BM60" s="9"/>
      <c r="BN60" s="9"/>
      <c r="BO60" s="9"/>
      <c r="BP60" s="9"/>
    </row>
    <row r="61" spans="1:68">
      <c r="A61" t="s">
        <v>1064</v>
      </c>
      <c r="F61">
        <f ca="1">ROUND(metrado!G61*costos!H61,2)</f>
        <v>41641.599999999999</v>
      </c>
      <c r="G61" s="9">
        <f ca="1">SUM(I61:BJ61)</f>
        <v>41641.599999999999</v>
      </c>
      <c r="H61" s="12">
        <f>'APUS ELECTRICAS'!J48</f>
        <v>118.30000000000001</v>
      </c>
      <c r="I61" s="9">
        <f ca="1">$H61*metrado!H61</f>
        <v>591.5</v>
      </c>
      <c r="J61" s="9">
        <f ca="1">$H61*metrado!I61</f>
        <v>946.40000000000009</v>
      </c>
      <c r="K61" s="9">
        <f ca="1">$H61*metrado!J61</f>
        <v>473.20000000000005</v>
      </c>
      <c r="L61" s="9">
        <f ca="1">$H61*metrado!K61</f>
        <v>473.20000000000005</v>
      </c>
      <c r="M61" s="9">
        <f ca="1">$H61*metrado!L61</f>
        <v>1064.7</v>
      </c>
      <c r="N61" s="9">
        <f ca="1">$H61*metrado!M61</f>
        <v>2129.4</v>
      </c>
      <c r="O61" s="9">
        <f ca="1">$H61*metrado!N61</f>
        <v>0</v>
      </c>
      <c r="P61" s="9">
        <f ca="1">$H61*metrado!O61</f>
        <v>1301.3000000000002</v>
      </c>
      <c r="Q61" s="9">
        <f>$H61*metrado!P61</f>
        <v>1301.3000000000002</v>
      </c>
      <c r="R61" s="9">
        <f ca="1">$H61*metrado!Q61</f>
        <v>1301.3000000000002</v>
      </c>
      <c r="S61" s="9">
        <f ca="1">$H61*metrado!R61</f>
        <v>591.5</v>
      </c>
      <c r="T61" s="9">
        <f ca="1">$H61*metrado!S61</f>
        <v>1537.9</v>
      </c>
      <c r="U61" s="9">
        <f ca="1">$H61*metrado!T61</f>
        <v>591.5</v>
      </c>
      <c r="V61" s="9">
        <f ca="1">$H61*metrado!U61</f>
        <v>591.5</v>
      </c>
      <c r="W61" s="9">
        <f ca="1">$H61*metrado!V61</f>
        <v>1656.2000000000003</v>
      </c>
      <c r="X61" s="9">
        <f ca="1">$H61*metrado!W61</f>
        <v>1537.9</v>
      </c>
      <c r="Y61" s="9">
        <f ca="1">$H61*metrado!X61</f>
        <v>2011.1000000000001</v>
      </c>
      <c r="Z61" s="9">
        <f ca="1">$H61*metrado!Y61</f>
        <v>946.40000000000009</v>
      </c>
      <c r="AA61" s="9">
        <f ca="1">$H61*metrado!Z61</f>
        <v>2247.7000000000003</v>
      </c>
      <c r="AB61" s="9">
        <f ca="1">$H61*metrado!AA61</f>
        <v>354.90000000000003</v>
      </c>
      <c r="AC61" s="9">
        <f>$H61*metrado!AB61</f>
        <v>1892.8000000000002</v>
      </c>
      <c r="AD61" s="9">
        <f ca="1">$H61*metrado!AC61</f>
        <v>1892.8000000000002</v>
      </c>
      <c r="AE61" s="9">
        <f ca="1">$H61*metrado!AD61</f>
        <v>1183</v>
      </c>
      <c r="AF61" s="9">
        <f ca="1">$H61*metrado!AE61</f>
        <v>0</v>
      </c>
      <c r="AG61" s="9">
        <f ca="1">$H61*metrado!AF61</f>
        <v>0</v>
      </c>
      <c r="AH61" s="9">
        <f ca="1">$H61*metrado!AG61</f>
        <v>0</v>
      </c>
      <c r="AI61" s="9">
        <f ca="1">$H61*metrado!AH61</f>
        <v>0</v>
      </c>
      <c r="AJ61" s="9">
        <f ca="1">$H61*metrado!AI61</f>
        <v>0</v>
      </c>
      <c r="AK61" s="9">
        <f ca="1">$H61*metrado!AJ61</f>
        <v>1774.5000000000002</v>
      </c>
      <c r="AL61" s="9">
        <f ca="1">$H61*metrado!AK61</f>
        <v>0</v>
      </c>
      <c r="AM61" s="9">
        <f ca="1">$H61*metrado!AL61</f>
        <v>1656.2000000000003</v>
      </c>
      <c r="AN61" s="9">
        <f ca="1">$H61*metrado!AM61</f>
        <v>0</v>
      </c>
      <c r="AO61" s="9">
        <f ca="1">$H61*metrado!AN61</f>
        <v>1183</v>
      </c>
      <c r="AP61" s="9">
        <f ca="1">$H61*metrado!AO61</f>
        <v>709.80000000000007</v>
      </c>
      <c r="AQ61" s="9">
        <f ca="1">$H61*metrado!AP61</f>
        <v>236.60000000000002</v>
      </c>
      <c r="AR61" s="9">
        <f ca="1">$H61*metrado!AQ61</f>
        <v>236.60000000000002</v>
      </c>
      <c r="AS61" s="9">
        <f ca="1">$H61*metrado!AR61</f>
        <v>0</v>
      </c>
      <c r="AT61" s="9">
        <f ca="1">$H61*metrado!AS61</f>
        <v>709.80000000000007</v>
      </c>
      <c r="AU61" s="9">
        <f ca="1">$H61*metrado!AT61</f>
        <v>354.90000000000003</v>
      </c>
      <c r="AV61" s="9">
        <f ca="1">$H61*metrado!AU61</f>
        <v>591.5</v>
      </c>
      <c r="AW61" s="9">
        <f ca="1">$H61*metrado!AV61</f>
        <v>591.5</v>
      </c>
      <c r="AX61" s="9">
        <f ca="1">$H61*metrado!AW61</f>
        <v>591.5</v>
      </c>
      <c r="AY61" s="9">
        <f ca="1">$H61*metrado!AX61</f>
        <v>591.5</v>
      </c>
      <c r="AZ61" s="9">
        <f ca="1">$H61*metrado!AY61</f>
        <v>591.5</v>
      </c>
      <c r="BA61" s="9">
        <f ca="1">$H61*metrado!AZ61</f>
        <v>591.5</v>
      </c>
      <c r="BB61" s="9">
        <f ca="1">$H61*metrado!BA61</f>
        <v>591.5</v>
      </c>
      <c r="BC61" s="9">
        <f>$H61*metrado!BB61</f>
        <v>1656.2000000000003</v>
      </c>
      <c r="BD61" s="9">
        <f ca="1">$H61*metrado!BC61</f>
        <v>236.60000000000002</v>
      </c>
      <c r="BE61" s="9">
        <f ca="1">$H61*metrado!BD61</f>
        <v>1183</v>
      </c>
      <c r="BF61" s="9">
        <f>$H61*metrado!BE61</f>
        <v>473.20000000000005</v>
      </c>
      <c r="BG61" s="9">
        <f ca="1">$H61*metrado!BF61</f>
        <v>118.30000000000001</v>
      </c>
      <c r="BH61" s="9">
        <f ca="1">$H61*metrado!BG61</f>
        <v>118.30000000000001</v>
      </c>
      <c r="BI61" s="9">
        <f>$H61*metrado!BH61</f>
        <v>236.60000000000002</v>
      </c>
      <c r="BJ61" s="9"/>
      <c r="BK61" s="9"/>
      <c r="BL61" s="9"/>
      <c r="BM61" s="9"/>
      <c r="BN61" s="9"/>
      <c r="BO61" s="9"/>
      <c r="BP61" s="9"/>
    </row>
    <row r="62" spans="1:68">
      <c r="A62" t="s">
        <v>1066</v>
      </c>
      <c r="F62">
        <f ca="1">ROUND(metrado!G62*costos!H62,2)</f>
        <v>220.2</v>
      </c>
      <c r="G62" s="9">
        <f ca="1">SUM(I62:BJ62)</f>
        <v>220.20000000000002</v>
      </c>
      <c r="H62" s="12">
        <f>'APUS ELECTRICAS'!J66</f>
        <v>7.34</v>
      </c>
      <c r="I62" s="9">
        <f ca="1">$H62*metrado!H62</f>
        <v>0</v>
      </c>
      <c r="J62" s="9">
        <f ca="1">$H62*metrado!I62</f>
        <v>0</v>
      </c>
      <c r="K62" s="9">
        <f ca="1">$H62*metrado!J62</f>
        <v>0</v>
      </c>
      <c r="L62" s="9">
        <f ca="1">$H62*metrado!K62</f>
        <v>0</v>
      </c>
      <c r="M62" s="9">
        <f ca="1">$H62*metrado!L62</f>
        <v>0</v>
      </c>
      <c r="N62" s="9">
        <f ca="1">$H62*metrado!M62</f>
        <v>0</v>
      </c>
      <c r="O62" s="9">
        <f ca="1">$H62*metrado!N62</f>
        <v>0</v>
      </c>
      <c r="P62" s="9">
        <f ca="1">$H62*metrado!O62</f>
        <v>0</v>
      </c>
      <c r="Q62" s="9">
        <f>$H62*metrado!P62</f>
        <v>0</v>
      </c>
      <c r="R62" s="9">
        <f ca="1">$H62*metrado!Q62</f>
        <v>0</v>
      </c>
      <c r="S62" s="9">
        <f ca="1">$H62*metrado!R62</f>
        <v>0</v>
      </c>
      <c r="T62" s="9">
        <f ca="1">$H62*metrado!S62</f>
        <v>0</v>
      </c>
      <c r="U62" s="9">
        <f ca="1">$H62*metrado!T62</f>
        <v>0</v>
      </c>
      <c r="V62" s="9">
        <f ca="1">$H62*metrado!U62</f>
        <v>0</v>
      </c>
      <c r="W62" s="9">
        <f ca="1">$H62*metrado!V62</f>
        <v>0</v>
      </c>
      <c r="X62" s="9">
        <f ca="1">$H62*metrado!W62</f>
        <v>0</v>
      </c>
      <c r="Y62" s="9">
        <f ca="1">$H62*metrado!X62</f>
        <v>0</v>
      </c>
      <c r="Z62" s="9">
        <f ca="1">$H62*metrado!Y62</f>
        <v>0</v>
      </c>
      <c r="AA62" s="9">
        <f ca="1">$H62*metrado!Z62</f>
        <v>0</v>
      </c>
      <c r="AB62" s="9">
        <f ca="1">$H62*metrado!AA62</f>
        <v>0</v>
      </c>
      <c r="AC62" s="9">
        <f>$H62*metrado!AB62</f>
        <v>0</v>
      </c>
      <c r="AD62" s="9">
        <f ca="1">$H62*metrado!AC62</f>
        <v>0</v>
      </c>
      <c r="AE62" s="9">
        <f ca="1">$H62*metrado!AD62</f>
        <v>0</v>
      </c>
      <c r="AF62" s="9">
        <f ca="1">$H62*metrado!AE62</f>
        <v>0</v>
      </c>
      <c r="AG62" s="9">
        <f ca="1">$H62*metrado!AF62</f>
        <v>0</v>
      </c>
      <c r="AH62" s="9">
        <f ca="1">$H62*metrado!AG62</f>
        <v>0</v>
      </c>
      <c r="AI62" s="9">
        <f ca="1">$H62*metrado!AH62</f>
        <v>0</v>
      </c>
      <c r="AJ62" s="9">
        <f ca="1">$H62*metrado!AI62</f>
        <v>0</v>
      </c>
      <c r="AK62" s="9">
        <f ca="1">$H62*metrado!AJ62</f>
        <v>0</v>
      </c>
      <c r="AL62" s="9">
        <f ca="1">$H62*metrado!AK62</f>
        <v>0</v>
      </c>
      <c r="AM62" s="9">
        <f ca="1">$H62*metrado!AL62</f>
        <v>0</v>
      </c>
      <c r="AN62" s="9">
        <f ca="1">$H62*metrado!AM62</f>
        <v>0</v>
      </c>
      <c r="AO62" s="9">
        <f ca="1">$H62*metrado!AN62</f>
        <v>51.379999999999995</v>
      </c>
      <c r="AP62" s="9">
        <f ca="1">$H62*metrado!AO62</f>
        <v>0</v>
      </c>
      <c r="AQ62" s="9">
        <f ca="1">$H62*metrado!AP62</f>
        <v>29.36</v>
      </c>
      <c r="AR62" s="9">
        <f ca="1">$H62*metrado!AQ62</f>
        <v>0</v>
      </c>
      <c r="AS62" s="9">
        <f ca="1">$H62*metrado!AR62</f>
        <v>0</v>
      </c>
      <c r="AT62" s="9">
        <f ca="1">$H62*metrado!AS62</f>
        <v>0</v>
      </c>
      <c r="AU62" s="9">
        <f ca="1">$H62*metrado!AT62</f>
        <v>22.02</v>
      </c>
      <c r="AV62" s="9">
        <f ca="1">$H62*metrado!AU62</f>
        <v>7.34</v>
      </c>
      <c r="AW62" s="9">
        <f ca="1">$H62*metrado!AV62</f>
        <v>7.34</v>
      </c>
      <c r="AX62" s="9">
        <f ca="1">$H62*metrado!AW62</f>
        <v>7.34</v>
      </c>
      <c r="AY62" s="9">
        <f ca="1">$H62*metrado!AX62</f>
        <v>7.34</v>
      </c>
      <c r="AZ62" s="9">
        <f ca="1">$H62*metrado!AY62</f>
        <v>7.34</v>
      </c>
      <c r="BA62" s="9">
        <f ca="1">$H62*metrado!AZ62</f>
        <v>7.34</v>
      </c>
      <c r="BB62" s="9">
        <f ca="1">$H62*metrado!BA62</f>
        <v>7.34</v>
      </c>
      <c r="BC62" s="9">
        <f>$H62*metrado!BB62</f>
        <v>66.06</v>
      </c>
      <c r="BD62" s="9">
        <f ca="1">$H62*metrado!BC62</f>
        <v>0</v>
      </c>
      <c r="BE62" s="9">
        <f ca="1">$H62*metrado!BD62</f>
        <v>0</v>
      </c>
      <c r="BF62" s="9">
        <f>$H62*metrado!BE62</f>
        <v>0</v>
      </c>
      <c r="BG62" s="9">
        <f ca="1">$H62*metrado!BF62</f>
        <v>0</v>
      </c>
      <c r="BH62" s="9">
        <f ca="1">$H62*metrado!BG62</f>
        <v>0</v>
      </c>
      <c r="BI62" s="9">
        <f>$H62*metrado!BH62</f>
        <v>0</v>
      </c>
      <c r="BJ62" s="9"/>
      <c r="BK62" s="9"/>
      <c r="BL62" s="9"/>
      <c r="BM62" s="9"/>
      <c r="BN62" s="9"/>
      <c r="BO62" s="9"/>
      <c r="BP62" s="9"/>
    </row>
    <row r="63" spans="1:68">
      <c r="A63" s="1" t="s">
        <v>1067</v>
      </c>
      <c r="F63">
        <f ca="1">ROUND(metrado!G63*costos!H63,2)</f>
        <v>0</v>
      </c>
      <c r="G63" s="9">
        <f ca="1">SUM(I63:BJ63)</f>
        <v>0</v>
      </c>
      <c r="I63" s="9">
        <f ca="1">$H63*metrado!H63</f>
        <v>0</v>
      </c>
      <c r="J63" s="9">
        <f ca="1">$H63*metrado!I63</f>
        <v>0</v>
      </c>
      <c r="K63" s="9">
        <f ca="1">$H63*metrado!J63</f>
        <v>0</v>
      </c>
      <c r="L63" s="9">
        <f ca="1">$H63*metrado!K63</f>
        <v>0</v>
      </c>
      <c r="M63" s="9">
        <f ca="1">$H63*metrado!L63</f>
        <v>0</v>
      </c>
      <c r="N63" s="9">
        <f ca="1">$H63*metrado!M63</f>
        <v>0</v>
      </c>
      <c r="O63" s="9">
        <f ca="1">$H63*metrado!N63</f>
        <v>0</v>
      </c>
      <c r="P63" s="9">
        <f ca="1">$H63*metrado!O63</f>
        <v>0</v>
      </c>
      <c r="Q63" s="9">
        <f>$H63*metrado!P63</f>
        <v>0</v>
      </c>
      <c r="R63" s="9">
        <f ca="1">$H63*metrado!Q63</f>
        <v>0</v>
      </c>
      <c r="S63" s="9">
        <f ca="1">$H63*metrado!R63</f>
        <v>0</v>
      </c>
      <c r="T63" s="9">
        <f ca="1">$H63*metrado!S63</f>
        <v>0</v>
      </c>
      <c r="U63" s="9">
        <f ca="1">$H63*metrado!T63</f>
        <v>0</v>
      </c>
      <c r="V63" s="9">
        <f ca="1">$H63*metrado!U63</f>
        <v>0</v>
      </c>
      <c r="W63" s="9">
        <f ca="1">$H63*metrado!V63</f>
        <v>0</v>
      </c>
      <c r="X63" s="9">
        <f ca="1">$H63*metrado!W63</f>
        <v>0</v>
      </c>
      <c r="Y63" s="9">
        <f ca="1">$H63*metrado!X63</f>
        <v>0</v>
      </c>
      <c r="Z63" s="9">
        <f ca="1">$H63*metrado!Y63</f>
        <v>0</v>
      </c>
      <c r="AA63" s="9">
        <f ca="1">$H63*metrado!Z63</f>
        <v>0</v>
      </c>
      <c r="AB63" s="9">
        <f ca="1">$H63*metrado!AA63</f>
        <v>0</v>
      </c>
      <c r="AC63" s="9">
        <f>$H63*metrado!AB63</f>
        <v>0</v>
      </c>
      <c r="AD63" s="9">
        <f ca="1">$H63*metrado!AC63</f>
        <v>0</v>
      </c>
      <c r="AE63" s="9">
        <f ca="1">$H63*metrado!AD63</f>
        <v>0</v>
      </c>
      <c r="AF63" s="9">
        <f ca="1">$H63*metrado!AE63</f>
        <v>0</v>
      </c>
      <c r="AG63" s="9">
        <f ca="1">$H63*metrado!AF63</f>
        <v>0</v>
      </c>
      <c r="AH63" s="9">
        <f ca="1">$H63*metrado!AG63</f>
        <v>0</v>
      </c>
      <c r="AI63" s="9">
        <f ca="1">$H63*metrado!AH63</f>
        <v>0</v>
      </c>
      <c r="AJ63" s="9">
        <f ca="1">$H63*metrado!AI63</f>
        <v>0</v>
      </c>
      <c r="AK63" s="9">
        <f ca="1">$H63*metrado!AJ63</f>
        <v>0</v>
      </c>
      <c r="AL63" s="9">
        <f ca="1">$H63*metrado!AK63</f>
        <v>0</v>
      </c>
      <c r="AM63" s="9">
        <f ca="1">$H63*metrado!AL63</f>
        <v>0</v>
      </c>
      <c r="AN63" s="9">
        <f ca="1">$H63*metrado!AM63</f>
        <v>0</v>
      </c>
      <c r="AO63" s="9">
        <f ca="1">$H63*metrado!AN63</f>
        <v>0</v>
      </c>
      <c r="AP63" s="9">
        <f ca="1">$H63*metrado!AO63</f>
        <v>0</v>
      </c>
      <c r="AQ63" s="9">
        <f ca="1">$H63*metrado!AP63</f>
        <v>0</v>
      </c>
      <c r="AR63" s="9">
        <f ca="1">$H63*metrado!AQ63</f>
        <v>0</v>
      </c>
      <c r="AS63" s="9">
        <f ca="1">$H63*metrado!AR63</f>
        <v>0</v>
      </c>
      <c r="AT63" s="9">
        <f ca="1">$H63*metrado!AS63</f>
        <v>0</v>
      </c>
      <c r="AU63" s="9">
        <f ca="1">$H63*metrado!AT63</f>
        <v>0</v>
      </c>
      <c r="AV63" s="9">
        <f ca="1">$H63*metrado!AU63</f>
        <v>0</v>
      </c>
      <c r="AW63" s="9">
        <f ca="1">$H63*metrado!AV63</f>
        <v>0</v>
      </c>
      <c r="AX63" s="9">
        <f ca="1">$H63*metrado!AW63</f>
        <v>0</v>
      </c>
      <c r="AY63" s="9">
        <f ca="1">$H63*metrado!AX63</f>
        <v>0</v>
      </c>
      <c r="AZ63" s="9">
        <f ca="1">$H63*metrado!AY63</f>
        <v>0</v>
      </c>
      <c r="BA63" s="9">
        <f ca="1">$H63*metrado!AZ63</f>
        <v>0</v>
      </c>
      <c r="BB63" s="9">
        <f ca="1">$H63*metrado!BA63</f>
        <v>0</v>
      </c>
      <c r="BC63" s="9">
        <f>$H63*metrado!BB63</f>
        <v>0</v>
      </c>
      <c r="BD63" s="9">
        <f ca="1">$H63*metrado!BC63</f>
        <v>0</v>
      </c>
      <c r="BE63" s="9">
        <f ca="1">$H63*metrado!BD63</f>
        <v>0</v>
      </c>
      <c r="BF63" s="9">
        <f>$H63*metrado!BE63</f>
        <v>0</v>
      </c>
      <c r="BG63" s="9">
        <f ca="1">$H63*metrado!BF63</f>
        <v>0</v>
      </c>
      <c r="BH63" s="9">
        <f ca="1">$H63*metrado!BG63</f>
        <v>0</v>
      </c>
      <c r="BI63" s="9">
        <f>$H63*metrado!BH63</f>
        <v>0</v>
      </c>
      <c r="BJ63" s="9"/>
      <c r="BK63" s="9"/>
      <c r="BL63" s="9"/>
      <c r="BM63" s="9"/>
      <c r="BN63" s="9"/>
      <c r="BO63" s="9"/>
      <c r="BP63" s="9"/>
    </row>
    <row r="64" spans="1:68">
      <c r="A64" t="s">
        <v>1069</v>
      </c>
      <c r="F64">
        <f ca="1">ROUND(metrado!G64*costos!H64,2)</f>
        <v>45161.1</v>
      </c>
      <c r="G64" s="9">
        <f ca="1">SUM(I64:BJ64)</f>
        <v>45161.099999999984</v>
      </c>
      <c r="H64" s="12">
        <f>'APUS ELECTRICAS'!J74</f>
        <v>396.15000000000003</v>
      </c>
      <c r="I64" s="9">
        <f ca="1">$H64*metrado!H64</f>
        <v>0</v>
      </c>
      <c r="J64" s="9">
        <f ca="1">$H64*metrado!I64</f>
        <v>0</v>
      </c>
      <c r="K64" s="9">
        <f ca="1">$H64*metrado!J64</f>
        <v>792.30000000000007</v>
      </c>
      <c r="L64" s="9">
        <f ca="1">$H64*metrado!K64</f>
        <v>792.30000000000007</v>
      </c>
      <c r="M64" s="9">
        <f ca="1">$H64*metrado!L64</f>
        <v>1188.45</v>
      </c>
      <c r="N64" s="9">
        <f ca="1">$H64*metrado!M64</f>
        <v>792.30000000000007</v>
      </c>
      <c r="O64" s="9">
        <f ca="1">$H64*metrado!N64</f>
        <v>0</v>
      </c>
      <c r="P64" s="9">
        <f ca="1">$H64*metrado!O64</f>
        <v>1188.45</v>
      </c>
      <c r="Q64" s="9">
        <f>$H64*metrado!P64</f>
        <v>1188.45</v>
      </c>
      <c r="R64" s="9">
        <f ca="1">$H64*metrado!Q64</f>
        <v>1188.45</v>
      </c>
      <c r="S64" s="9">
        <f ca="1">$H64*metrado!R64</f>
        <v>396.15000000000003</v>
      </c>
      <c r="T64" s="9">
        <f ca="1">$H64*metrado!S64</f>
        <v>1584.6000000000001</v>
      </c>
      <c r="U64" s="9">
        <f ca="1">$H64*metrado!T64</f>
        <v>792.30000000000007</v>
      </c>
      <c r="V64" s="9">
        <f ca="1">$H64*metrado!U64</f>
        <v>792.30000000000007</v>
      </c>
      <c r="W64" s="9">
        <f ca="1">$H64*metrado!V64</f>
        <v>1584.6000000000001</v>
      </c>
      <c r="X64" s="9">
        <f ca="1">$H64*metrado!W64</f>
        <v>792.30000000000007</v>
      </c>
      <c r="Y64" s="9">
        <f ca="1">$H64*metrado!X64</f>
        <v>1584.6000000000001</v>
      </c>
      <c r="Z64" s="9">
        <f ca="1">$H64*metrado!Y64</f>
        <v>792.30000000000007</v>
      </c>
      <c r="AA64" s="9">
        <f ca="1">$H64*metrado!Z64</f>
        <v>1188.45</v>
      </c>
      <c r="AB64" s="9">
        <f ca="1">$H64*metrado!AA64</f>
        <v>792.30000000000007</v>
      </c>
      <c r="AC64" s="9">
        <f>$H64*metrado!AB64</f>
        <v>1584.6000000000001</v>
      </c>
      <c r="AD64" s="9">
        <f ca="1">$H64*metrado!AC64</f>
        <v>1584.6000000000001</v>
      </c>
      <c r="AE64" s="9">
        <f ca="1">$H64*metrado!AD64</f>
        <v>1188.45</v>
      </c>
      <c r="AF64" s="9">
        <f ca="1">$H64*metrado!AE64</f>
        <v>0</v>
      </c>
      <c r="AG64" s="9">
        <f ca="1">$H64*metrado!AF64</f>
        <v>0</v>
      </c>
      <c r="AH64" s="9">
        <f ca="1">$H64*metrado!AG64</f>
        <v>0</v>
      </c>
      <c r="AI64" s="9">
        <f ca="1">$H64*metrado!AH64</f>
        <v>0</v>
      </c>
      <c r="AJ64" s="9">
        <f ca="1">$H64*metrado!AI64</f>
        <v>0</v>
      </c>
      <c r="AK64" s="9">
        <f ca="1">$H64*metrado!AJ64</f>
        <v>2773.05</v>
      </c>
      <c r="AL64" s="9">
        <f ca="1">$H64*metrado!AK64</f>
        <v>0</v>
      </c>
      <c r="AM64" s="9">
        <f ca="1">$H64*metrado!AL64</f>
        <v>1188.45</v>
      </c>
      <c r="AN64" s="9">
        <f ca="1">$H64*metrado!AM64</f>
        <v>0</v>
      </c>
      <c r="AO64" s="9">
        <f ca="1">$H64*metrado!AN64</f>
        <v>1188.45</v>
      </c>
      <c r="AP64" s="9">
        <f ca="1">$H64*metrado!AO64</f>
        <v>792.30000000000007</v>
      </c>
      <c r="AQ64" s="9">
        <f ca="1">$H64*metrado!AP64</f>
        <v>792.30000000000007</v>
      </c>
      <c r="AR64" s="9">
        <f ca="1">$H64*metrado!AQ64</f>
        <v>0</v>
      </c>
      <c r="AS64" s="9">
        <f ca="1">$H64*metrado!AR64</f>
        <v>0</v>
      </c>
      <c r="AT64" s="9">
        <f ca="1">$H64*metrado!AS64</f>
        <v>792.30000000000007</v>
      </c>
      <c r="AU64" s="9">
        <f ca="1">$H64*metrado!AT64</f>
        <v>1188.45</v>
      </c>
      <c r="AV64" s="9">
        <f ca="1">$H64*metrado!AU64</f>
        <v>1188.45</v>
      </c>
      <c r="AW64" s="9">
        <f ca="1">$H64*metrado!AV64</f>
        <v>1188.45</v>
      </c>
      <c r="AX64" s="9">
        <f ca="1">$H64*metrado!AW64</f>
        <v>1188.45</v>
      </c>
      <c r="AY64" s="9">
        <f ca="1">$H64*metrado!AX64</f>
        <v>1188.45</v>
      </c>
      <c r="AZ64" s="9">
        <f ca="1">$H64*metrado!AY64</f>
        <v>1188.45</v>
      </c>
      <c r="BA64" s="9">
        <f ca="1">$H64*metrado!AZ64</f>
        <v>1188.45</v>
      </c>
      <c r="BB64" s="9">
        <f ca="1">$H64*metrado!BA64</f>
        <v>1188.45</v>
      </c>
      <c r="BC64" s="9">
        <f>$H64*metrado!BB64</f>
        <v>2376.9</v>
      </c>
      <c r="BD64" s="9">
        <f ca="1">$H64*metrado!BC64</f>
        <v>396.15000000000003</v>
      </c>
      <c r="BE64" s="9">
        <f ca="1">$H64*metrado!BD64</f>
        <v>1188.45</v>
      </c>
      <c r="BF64" s="9">
        <f>$H64*metrado!BE64</f>
        <v>792.30000000000007</v>
      </c>
      <c r="BG64" s="9">
        <f ca="1">$H64*metrado!BF64</f>
        <v>396.15000000000003</v>
      </c>
      <c r="BH64" s="9">
        <f ca="1">$H64*metrado!BG64</f>
        <v>396.15000000000003</v>
      </c>
      <c r="BI64" s="9">
        <f>$H64*metrado!BH64</f>
        <v>792.30000000000007</v>
      </c>
      <c r="BJ64" s="9"/>
      <c r="BK64" s="9"/>
      <c r="BL64" s="9"/>
      <c r="BM64" s="9"/>
      <c r="BN64" s="9"/>
      <c r="BO64" s="9"/>
      <c r="BP64" s="9"/>
    </row>
    <row r="65" spans="1:68">
      <c r="A65" t="s">
        <v>1071</v>
      </c>
      <c r="F65">
        <f ca="1">ROUND(metrado!G65*costos!H65,2)</f>
        <v>14294.46</v>
      </c>
      <c r="G65" s="9">
        <f ca="1">SUM(I65:BJ65)</f>
        <v>14294.460000000005</v>
      </c>
      <c r="H65" s="12">
        <f>'APUS ELECTRICAS'!J88</f>
        <v>125.39000000000001</v>
      </c>
      <c r="I65" s="9">
        <f ca="1">$H65*metrado!H65</f>
        <v>0</v>
      </c>
      <c r="J65" s="9">
        <f ca="1">$H65*metrado!I65</f>
        <v>250.78000000000003</v>
      </c>
      <c r="K65" s="9">
        <f ca="1">$H65*metrado!J65</f>
        <v>250.78000000000003</v>
      </c>
      <c r="L65" s="9">
        <f ca="1">$H65*metrado!K65</f>
        <v>250.78000000000003</v>
      </c>
      <c r="M65" s="9">
        <f ca="1">$H65*metrado!L65</f>
        <v>376.17000000000007</v>
      </c>
      <c r="N65" s="9">
        <f ca="1">$H65*metrado!M65</f>
        <v>250.78000000000003</v>
      </c>
      <c r="O65" s="9">
        <f ca="1">$H65*metrado!N65</f>
        <v>0</v>
      </c>
      <c r="P65" s="9">
        <f ca="1">$H65*metrado!O65</f>
        <v>376.17000000000007</v>
      </c>
      <c r="Q65" s="9">
        <f>$H65*metrado!P65</f>
        <v>376.17000000000007</v>
      </c>
      <c r="R65" s="9">
        <f ca="1">$H65*metrado!Q65</f>
        <v>376.17000000000007</v>
      </c>
      <c r="S65" s="9">
        <f ca="1">$H65*metrado!R65</f>
        <v>125.39000000000001</v>
      </c>
      <c r="T65" s="9">
        <f ca="1">$H65*metrado!S65</f>
        <v>501.56000000000006</v>
      </c>
      <c r="U65" s="9">
        <f ca="1">$H65*metrado!T65</f>
        <v>250.78000000000003</v>
      </c>
      <c r="V65" s="9">
        <f ca="1">$H65*metrado!U65</f>
        <v>250.78000000000003</v>
      </c>
      <c r="W65" s="9">
        <f ca="1">$H65*metrado!V65</f>
        <v>501.56000000000006</v>
      </c>
      <c r="X65" s="9">
        <f ca="1">$H65*metrado!W65</f>
        <v>250.78000000000003</v>
      </c>
      <c r="Y65" s="9">
        <f ca="1">$H65*metrado!X65</f>
        <v>501.56000000000006</v>
      </c>
      <c r="Z65" s="9">
        <f ca="1">$H65*metrado!Y65</f>
        <v>250.78000000000003</v>
      </c>
      <c r="AA65" s="9">
        <f ca="1">$H65*metrado!Z65</f>
        <v>376.17000000000007</v>
      </c>
      <c r="AB65" s="9">
        <f ca="1">$H65*metrado!AA65</f>
        <v>250.78000000000003</v>
      </c>
      <c r="AC65" s="9">
        <f>$H65*metrado!AB65</f>
        <v>501.56000000000006</v>
      </c>
      <c r="AD65" s="9">
        <f ca="1">$H65*metrado!AC65</f>
        <v>501.56000000000006</v>
      </c>
      <c r="AE65" s="9">
        <f ca="1">$H65*metrado!AD65</f>
        <v>376.17000000000007</v>
      </c>
      <c r="AF65" s="9">
        <f ca="1">$H65*metrado!AE65</f>
        <v>0</v>
      </c>
      <c r="AG65" s="9">
        <f ca="1">$H65*metrado!AF65</f>
        <v>0</v>
      </c>
      <c r="AH65" s="9">
        <f ca="1">$H65*metrado!AG65</f>
        <v>0</v>
      </c>
      <c r="AI65" s="9">
        <f ca="1">$H65*metrado!AH65</f>
        <v>0</v>
      </c>
      <c r="AJ65" s="9">
        <f ca="1">$H65*metrado!AI65</f>
        <v>0</v>
      </c>
      <c r="AK65" s="9">
        <f ca="1">$H65*metrado!AJ65</f>
        <v>877.73000000000013</v>
      </c>
      <c r="AL65" s="9">
        <f ca="1">$H65*metrado!AK65</f>
        <v>0</v>
      </c>
      <c r="AM65" s="9">
        <f ca="1">$H65*metrado!AL65</f>
        <v>376.17000000000007</v>
      </c>
      <c r="AN65" s="9">
        <f ca="1">$H65*metrado!AM65</f>
        <v>0</v>
      </c>
      <c r="AO65" s="9">
        <f ca="1">$H65*metrado!AN65</f>
        <v>376.17000000000007</v>
      </c>
      <c r="AP65" s="9">
        <f ca="1">$H65*metrado!AO65</f>
        <v>250.78000000000003</v>
      </c>
      <c r="AQ65" s="9">
        <f ca="1">$H65*metrado!AP65</f>
        <v>250.78000000000003</v>
      </c>
      <c r="AR65" s="9">
        <f ca="1">$H65*metrado!AQ65</f>
        <v>0</v>
      </c>
      <c r="AS65" s="9">
        <f ca="1">$H65*metrado!AR65</f>
        <v>0</v>
      </c>
      <c r="AT65" s="9">
        <f ca="1">$H65*metrado!AS65</f>
        <v>250.78000000000003</v>
      </c>
      <c r="AU65" s="9">
        <f ca="1">$H65*metrado!AT65</f>
        <v>376.17000000000007</v>
      </c>
      <c r="AV65" s="9">
        <f ca="1">$H65*metrado!AU65</f>
        <v>376.17000000000007</v>
      </c>
      <c r="AW65" s="9">
        <f ca="1">$H65*metrado!AV65</f>
        <v>376.17000000000007</v>
      </c>
      <c r="AX65" s="9">
        <f ca="1">$H65*metrado!AW65</f>
        <v>376.17000000000007</v>
      </c>
      <c r="AY65" s="9">
        <f ca="1">$H65*metrado!AX65</f>
        <v>376.17000000000007</v>
      </c>
      <c r="AZ65" s="9">
        <f ca="1">$H65*metrado!AY65</f>
        <v>376.17000000000007</v>
      </c>
      <c r="BA65" s="9">
        <f ca="1">$H65*metrado!AZ65</f>
        <v>376.17000000000007</v>
      </c>
      <c r="BB65" s="9">
        <f ca="1">$H65*metrado!BA65</f>
        <v>376.17000000000007</v>
      </c>
      <c r="BC65" s="9">
        <f>$H65*metrado!BB65</f>
        <v>752.34000000000015</v>
      </c>
      <c r="BD65" s="9">
        <f ca="1">$H65*metrado!BC65</f>
        <v>125.39000000000001</v>
      </c>
      <c r="BE65" s="9">
        <f ca="1">$H65*metrado!BD65</f>
        <v>376.17000000000007</v>
      </c>
      <c r="BF65" s="9">
        <f>$H65*metrado!BE65</f>
        <v>250.78000000000003</v>
      </c>
      <c r="BG65" s="9">
        <f ca="1">$H65*metrado!BF65</f>
        <v>0</v>
      </c>
      <c r="BH65" s="9">
        <f ca="1">$H65*metrado!BG65</f>
        <v>0</v>
      </c>
      <c r="BI65" s="9">
        <f>$H65*metrado!BH65</f>
        <v>250.78000000000003</v>
      </c>
      <c r="BJ65" s="9"/>
      <c r="BK65" s="9"/>
      <c r="BL65" s="9"/>
      <c r="BM65" s="9"/>
      <c r="BN65" s="9"/>
      <c r="BO65" s="9"/>
      <c r="BP65" s="9"/>
    </row>
    <row r="66" spans="1:68">
      <c r="A66" t="s">
        <v>1073</v>
      </c>
      <c r="F66">
        <f ca="1">ROUND(metrado!G66*costos!H66,2)</f>
        <v>1574.21</v>
      </c>
      <c r="G66" s="9">
        <f ca="1">SUM(I66:BJ66)</f>
        <v>1574.2100000000005</v>
      </c>
      <c r="H66" s="12">
        <f>'APUS ELECTRICAS'!J106</f>
        <v>143.11000000000001</v>
      </c>
      <c r="I66" s="9">
        <f ca="1">$H66*metrado!H66</f>
        <v>143.11000000000001</v>
      </c>
      <c r="J66" s="9">
        <f ca="1">$H66*metrado!I66</f>
        <v>143.11000000000001</v>
      </c>
      <c r="K66" s="9">
        <f ca="1">$H66*metrado!J66</f>
        <v>0</v>
      </c>
      <c r="L66" s="9">
        <f ca="1">$H66*metrado!K66</f>
        <v>143.11000000000001</v>
      </c>
      <c r="M66" s="9">
        <f ca="1">$H66*metrado!L66</f>
        <v>0</v>
      </c>
      <c r="N66" s="9">
        <f ca="1">$H66*metrado!M66</f>
        <v>0</v>
      </c>
      <c r="O66" s="9">
        <f ca="1">$H66*metrado!N66</f>
        <v>0</v>
      </c>
      <c r="P66" s="9">
        <f ca="1">$H66*metrado!O66</f>
        <v>286.22000000000003</v>
      </c>
      <c r="Q66" s="9">
        <f>$H66*metrado!P66</f>
        <v>286.22000000000003</v>
      </c>
      <c r="R66" s="9">
        <f ca="1">$H66*metrado!Q66</f>
        <v>286.22000000000003</v>
      </c>
      <c r="S66" s="9">
        <f ca="1">$H66*metrado!R66</f>
        <v>0</v>
      </c>
      <c r="T66" s="9">
        <f ca="1">$H66*metrado!S66</f>
        <v>0</v>
      </c>
      <c r="U66" s="9">
        <f ca="1">$H66*metrado!T66</f>
        <v>143.11000000000001</v>
      </c>
      <c r="V66" s="9">
        <f ca="1">$H66*metrado!U66</f>
        <v>143.11000000000001</v>
      </c>
      <c r="W66" s="9">
        <f ca="1">$H66*metrado!V66</f>
        <v>0</v>
      </c>
      <c r="X66" s="9">
        <f ca="1">$H66*metrado!W66</f>
        <v>0</v>
      </c>
      <c r="Y66" s="9">
        <f ca="1">$H66*metrado!X66</f>
        <v>0</v>
      </c>
      <c r="Z66" s="9">
        <f ca="1">$H66*metrado!Y66</f>
        <v>0</v>
      </c>
      <c r="AA66" s="9">
        <f ca="1">$H66*metrado!Z66</f>
        <v>0</v>
      </c>
      <c r="AB66" s="9">
        <f ca="1">$H66*metrado!AA66</f>
        <v>0</v>
      </c>
      <c r="AC66" s="9">
        <f>$H66*metrado!AB66</f>
        <v>0</v>
      </c>
      <c r="AD66" s="9">
        <f ca="1">$H66*metrado!AC66</f>
        <v>0</v>
      </c>
      <c r="AE66" s="9">
        <f ca="1">$H66*metrado!AD66</f>
        <v>0</v>
      </c>
      <c r="AF66" s="9">
        <f ca="1">$H66*metrado!AE66</f>
        <v>0</v>
      </c>
      <c r="AG66" s="9">
        <f ca="1">$H66*metrado!AF66</f>
        <v>0</v>
      </c>
      <c r="AH66" s="9">
        <f ca="1">$H66*metrado!AG66</f>
        <v>0</v>
      </c>
      <c r="AI66" s="9">
        <f ca="1">$H66*metrado!AH66</f>
        <v>0</v>
      </c>
      <c r="AJ66" s="9">
        <f ca="1">$H66*metrado!AI66</f>
        <v>0</v>
      </c>
      <c r="AK66" s="9">
        <f ca="1">$H66*metrado!AJ66</f>
        <v>0</v>
      </c>
      <c r="AL66" s="9">
        <f ca="1">$H66*metrado!AK66</f>
        <v>0</v>
      </c>
      <c r="AM66" s="9">
        <f ca="1">$H66*metrado!AL66</f>
        <v>0</v>
      </c>
      <c r="AN66" s="9">
        <f ca="1">$H66*metrado!AM66</f>
        <v>0</v>
      </c>
      <c r="AO66" s="9">
        <f ca="1">$H66*metrado!AN66</f>
        <v>0</v>
      </c>
      <c r="AP66" s="9">
        <f ca="1">$H66*metrado!AO66</f>
        <v>0</v>
      </c>
      <c r="AQ66" s="9">
        <f ca="1">$H66*metrado!AP66</f>
        <v>0</v>
      </c>
      <c r="AR66" s="9">
        <f ca="1">$H66*metrado!AQ66</f>
        <v>0</v>
      </c>
      <c r="AS66" s="9">
        <f ca="1">$H66*metrado!AR66</f>
        <v>0</v>
      </c>
      <c r="AT66" s="9">
        <f ca="1">$H66*metrado!AS66</f>
        <v>0</v>
      </c>
      <c r="AU66" s="9">
        <f ca="1">$H66*metrado!AT66</f>
        <v>0</v>
      </c>
      <c r="AV66" s="9">
        <f ca="1">$H66*metrado!AU66</f>
        <v>0</v>
      </c>
      <c r="AW66" s="9">
        <f ca="1">$H66*metrado!AV66</f>
        <v>0</v>
      </c>
      <c r="AX66" s="9">
        <f ca="1">$H66*metrado!AW66</f>
        <v>0</v>
      </c>
      <c r="AY66" s="9">
        <f ca="1">$H66*metrado!AX66</f>
        <v>0</v>
      </c>
      <c r="AZ66" s="9">
        <f ca="1">$H66*metrado!AY66</f>
        <v>0</v>
      </c>
      <c r="BA66" s="9">
        <f ca="1">$H66*metrado!AZ66</f>
        <v>0</v>
      </c>
      <c r="BB66" s="9">
        <f ca="1">$H66*metrado!BA66</f>
        <v>0</v>
      </c>
      <c r="BC66" s="9">
        <f>$H66*metrado!BB66</f>
        <v>0</v>
      </c>
      <c r="BD66" s="9">
        <f ca="1">$H66*metrado!BC66</f>
        <v>0</v>
      </c>
      <c r="BE66" s="9">
        <f ca="1">$H66*metrado!BD66</f>
        <v>0</v>
      </c>
      <c r="BF66" s="9">
        <f>$H66*metrado!BE66</f>
        <v>0</v>
      </c>
      <c r="BG66" s="9">
        <f ca="1">$H66*metrado!BF66</f>
        <v>0</v>
      </c>
      <c r="BH66" s="9">
        <f ca="1">$H66*metrado!BG66</f>
        <v>0</v>
      </c>
      <c r="BI66" s="9">
        <f>$H66*metrado!BH66</f>
        <v>0</v>
      </c>
      <c r="BJ66" s="9"/>
      <c r="BK66" s="9"/>
      <c r="BL66" s="9"/>
      <c r="BM66" s="9"/>
      <c r="BN66" s="9"/>
      <c r="BO66" s="9"/>
      <c r="BP66" s="9"/>
    </row>
    <row r="67" spans="1:68">
      <c r="A67" t="s">
        <v>1075</v>
      </c>
      <c r="F67">
        <f ca="1">ROUND(metrado!G67*costos!H67,2)</f>
        <v>260.45999999999998</v>
      </c>
      <c r="G67" s="9">
        <f ca="1">SUM(I67:BJ67)</f>
        <v>260.46000000000004</v>
      </c>
      <c r="H67" s="12">
        <f>'APUS ELECTRICAS'!J114</f>
        <v>86.820000000000007</v>
      </c>
      <c r="I67" s="9">
        <f ca="1">$H67*metrado!H67</f>
        <v>0</v>
      </c>
      <c r="J67" s="9">
        <f ca="1">$H67*metrado!I67</f>
        <v>86.820000000000007</v>
      </c>
      <c r="K67" s="9">
        <f ca="1">$H67*metrado!J67</f>
        <v>0</v>
      </c>
      <c r="L67" s="9">
        <f ca="1">$H67*metrado!K67</f>
        <v>0</v>
      </c>
      <c r="M67" s="9">
        <f ca="1">$H67*metrado!L67</f>
        <v>0</v>
      </c>
      <c r="N67" s="9">
        <f ca="1">$H67*metrado!M67</f>
        <v>0</v>
      </c>
      <c r="O67" s="9">
        <f ca="1">$H67*metrado!N67</f>
        <v>0</v>
      </c>
      <c r="P67" s="9">
        <f ca="1">$H67*metrado!O67</f>
        <v>0</v>
      </c>
      <c r="Q67" s="9">
        <f>$H67*metrado!P67</f>
        <v>0</v>
      </c>
      <c r="R67" s="9">
        <f ca="1">$H67*metrado!Q67</f>
        <v>0</v>
      </c>
      <c r="S67" s="9">
        <f ca="1">$H67*metrado!R67</f>
        <v>0</v>
      </c>
      <c r="T67" s="9">
        <f ca="1">$H67*metrado!S67</f>
        <v>0</v>
      </c>
      <c r="U67" s="9">
        <f ca="1">$H67*metrado!T67</f>
        <v>86.820000000000007</v>
      </c>
      <c r="V67" s="9">
        <f ca="1">$H67*metrado!U67</f>
        <v>86.820000000000007</v>
      </c>
      <c r="W67" s="9">
        <f ca="1">$H67*metrado!V67</f>
        <v>0</v>
      </c>
      <c r="X67" s="9">
        <f ca="1">$H67*metrado!W67</f>
        <v>0</v>
      </c>
      <c r="Y67" s="9">
        <f ca="1">$H67*metrado!X67</f>
        <v>0</v>
      </c>
      <c r="Z67" s="9">
        <f ca="1">$H67*metrado!Y67</f>
        <v>0</v>
      </c>
      <c r="AA67" s="9">
        <f ca="1">$H67*metrado!Z67</f>
        <v>0</v>
      </c>
      <c r="AB67" s="9">
        <f ca="1">$H67*metrado!AA67</f>
        <v>0</v>
      </c>
      <c r="AC67" s="9">
        <f>$H67*metrado!AB67</f>
        <v>0</v>
      </c>
      <c r="AD67" s="9">
        <f ca="1">$H67*metrado!AC67</f>
        <v>0</v>
      </c>
      <c r="AE67" s="9">
        <f ca="1">$H67*metrado!AD67</f>
        <v>0</v>
      </c>
      <c r="AF67" s="9">
        <f ca="1">$H67*metrado!AE67</f>
        <v>0</v>
      </c>
      <c r="AG67" s="9">
        <f ca="1">$H67*metrado!AF67</f>
        <v>0</v>
      </c>
      <c r="AH67" s="9">
        <f ca="1">$H67*metrado!AG67</f>
        <v>0</v>
      </c>
      <c r="AI67" s="9">
        <f ca="1">$H67*metrado!AH67</f>
        <v>0</v>
      </c>
      <c r="AJ67" s="9">
        <f ca="1">$H67*metrado!AI67</f>
        <v>0</v>
      </c>
      <c r="AK67" s="9">
        <f ca="1">$H67*metrado!AJ67</f>
        <v>0</v>
      </c>
      <c r="AL67" s="9">
        <f ca="1">$H67*metrado!AK67</f>
        <v>0</v>
      </c>
      <c r="AM67" s="9">
        <f ca="1">$H67*metrado!AL67</f>
        <v>0</v>
      </c>
      <c r="AN67" s="9">
        <f ca="1">$H67*metrado!AM67</f>
        <v>0</v>
      </c>
      <c r="AO67" s="9">
        <f ca="1">$H67*metrado!AN67</f>
        <v>0</v>
      </c>
      <c r="AP67" s="9">
        <f ca="1">$H67*metrado!AO67</f>
        <v>0</v>
      </c>
      <c r="AQ67" s="9">
        <f ca="1">$H67*metrado!AP67</f>
        <v>0</v>
      </c>
      <c r="AR67" s="9">
        <f ca="1">$H67*metrado!AQ67</f>
        <v>0</v>
      </c>
      <c r="AS67" s="9">
        <f ca="1">$H67*metrado!AR67</f>
        <v>0</v>
      </c>
      <c r="AT67" s="9">
        <f ca="1">$H67*metrado!AS67</f>
        <v>0</v>
      </c>
      <c r="AU67" s="9">
        <f ca="1">$H67*metrado!AT67</f>
        <v>0</v>
      </c>
      <c r="AV67" s="9">
        <f ca="1">$H67*metrado!AU67</f>
        <v>0</v>
      </c>
      <c r="AW67" s="9">
        <f ca="1">$H67*metrado!AV67</f>
        <v>0</v>
      </c>
      <c r="AX67" s="9">
        <f ca="1">$H67*metrado!AW67</f>
        <v>0</v>
      </c>
      <c r="AY67" s="9">
        <f ca="1">$H67*metrado!AX67</f>
        <v>0</v>
      </c>
      <c r="AZ67" s="9">
        <f ca="1">$H67*metrado!AY67</f>
        <v>0</v>
      </c>
      <c r="BA67" s="9">
        <f ca="1">$H67*metrado!AZ67</f>
        <v>0</v>
      </c>
      <c r="BB67" s="9">
        <f ca="1">$H67*metrado!BA67</f>
        <v>0</v>
      </c>
      <c r="BC67" s="9">
        <f>$H67*metrado!BB67</f>
        <v>0</v>
      </c>
      <c r="BD67" s="9">
        <f ca="1">$H67*metrado!BC67</f>
        <v>0</v>
      </c>
      <c r="BE67" s="9">
        <f ca="1">$H67*metrado!BD67</f>
        <v>0</v>
      </c>
      <c r="BF67" s="9">
        <f>$H67*metrado!BE67</f>
        <v>0</v>
      </c>
      <c r="BG67" s="9">
        <f ca="1">$H67*metrado!BF67</f>
        <v>0</v>
      </c>
      <c r="BH67" s="9">
        <f ca="1">$H67*metrado!BG67</f>
        <v>0</v>
      </c>
      <c r="BI67" s="9">
        <f>$H67*metrado!BH67</f>
        <v>0</v>
      </c>
      <c r="BJ67" s="9"/>
      <c r="BK67" s="9"/>
      <c r="BL67" s="9"/>
      <c r="BM67" s="9"/>
      <c r="BN67" s="9"/>
      <c r="BO67" s="9"/>
      <c r="BP67" s="9"/>
    </row>
    <row r="68" spans="1:68">
      <c r="F68">
        <f ca="1">ROUND(metrado!G68*costos!H68,2)</f>
        <v>0</v>
      </c>
      <c r="G68" s="9">
        <f ca="1">SUM(I68:BJ68)</f>
        <v>0</v>
      </c>
      <c r="I68" s="9">
        <f ca="1">$H68*metrado!H68</f>
        <v>0</v>
      </c>
      <c r="J68" s="9">
        <f ca="1">$H68*metrado!I68</f>
        <v>0</v>
      </c>
      <c r="K68" s="9">
        <f ca="1">$H68*metrado!J68</f>
        <v>0</v>
      </c>
      <c r="L68" s="9">
        <f ca="1">$H68*metrado!K68</f>
        <v>0</v>
      </c>
      <c r="M68" s="9">
        <f ca="1">$H68*metrado!L68</f>
        <v>0</v>
      </c>
      <c r="N68" s="9">
        <f ca="1">$H68*metrado!M68</f>
        <v>0</v>
      </c>
      <c r="O68" s="9">
        <f ca="1">$H68*metrado!N68</f>
        <v>0</v>
      </c>
      <c r="P68" s="9">
        <f ca="1">$H68*metrado!O68</f>
        <v>0</v>
      </c>
      <c r="Q68" s="9">
        <f>$H68*metrado!P68</f>
        <v>0</v>
      </c>
      <c r="R68" s="9">
        <f ca="1">$H68*metrado!Q68</f>
        <v>0</v>
      </c>
      <c r="S68" s="9">
        <f ca="1">$H68*metrado!R68</f>
        <v>0</v>
      </c>
      <c r="T68" s="9">
        <f ca="1">$H68*metrado!S68</f>
        <v>0</v>
      </c>
      <c r="U68" s="9">
        <f ca="1">$H68*metrado!T68</f>
        <v>0</v>
      </c>
      <c r="V68" s="9">
        <f ca="1">$H68*metrado!U68</f>
        <v>0</v>
      </c>
      <c r="W68" s="9">
        <f ca="1">$H68*metrado!V68</f>
        <v>0</v>
      </c>
      <c r="X68" s="9">
        <f ca="1">$H68*metrado!W68</f>
        <v>0</v>
      </c>
      <c r="Y68" s="9">
        <f ca="1">$H68*metrado!X68</f>
        <v>0</v>
      </c>
      <c r="Z68" s="9">
        <f ca="1">$H68*metrado!Y68</f>
        <v>0</v>
      </c>
      <c r="AA68" s="9">
        <f ca="1">$H68*metrado!Z68</f>
        <v>0</v>
      </c>
      <c r="AB68" s="9">
        <f ca="1">$H68*metrado!AA68</f>
        <v>0</v>
      </c>
      <c r="AC68" s="9">
        <f>$H68*metrado!AB68</f>
        <v>0</v>
      </c>
      <c r="AD68" s="9">
        <f ca="1">$H68*metrado!AC68</f>
        <v>0</v>
      </c>
      <c r="AE68" s="9">
        <f ca="1">$H68*metrado!AD68</f>
        <v>0</v>
      </c>
      <c r="AF68" s="9">
        <f ca="1">$H68*metrado!AE68</f>
        <v>0</v>
      </c>
      <c r="AG68" s="9">
        <f ca="1">$H68*metrado!AF68</f>
        <v>0</v>
      </c>
      <c r="AH68" s="9">
        <f ca="1">$H68*metrado!AG68</f>
        <v>0</v>
      </c>
      <c r="AI68" s="9">
        <f ca="1">$H68*metrado!AH68</f>
        <v>0</v>
      </c>
      <c r="AJ68" s="9">
        <f ca="1">$H68*metrado!AI68</f>
        <v>0</v>
      </c>
      <c r="AK68" s="9">
        <f ca="1">$H68*metrado!AJ68</f>
        <v>0</v>
      </c>
      <c r="AL68" s="9">
        <f ca="1">$H68*metrado!AK68</f>
        <v>0</v>
      </c>
      <c r="AM68" s="9">
        <f ca="1">$H68*metrado!AL68</f>
        <v>0</v>
      </c>
      <c r="AN68" s="9">
        <f ca="1">$H68*metrado!AM68</f>
        <v>0</v>
      </c>
      <c r="AO68" s="9">
        <f ca="1">$H68*metrado!AN68</f>
        <v>0</v>
      </c>
      <c r="AP68" s="9">
        <f ca="1">$H68*metrado!AO68</f>
        <v>0</v>
      </c>
      <c r="AQ68" s="9">
        <f ca="1">$H68*metrado!AP68</f>
        <v>0</v>
      </c>
      <c r="AR68" s="9">
        <f ca="1">$H68*metrado!AQ68</f>
        <v>0</v>
      </c>
      <c r="AS68" s="9">
        <f ca="1">$H68*metrado!AR68</f>
        <v>0</v>
      </c>
      <c r="AT68" s="9">
        <f ca="1">$H68*metrado!AS68</f>
        <v>0</v>
      </c>
      <c r="AU68" s="9">
        <f ca="1">$H68*metrado!AT68</f>
        <v>0</v>
      </c>
      <c r="AV68" s="9">
        <f ca="1">$H68*metrado!AU68</f>
        <v>0</v>
      </c>
      <c r="AW68" s="9">
        <f ca="1">$H68*metrado!AV68</f>
        <v>0</v>
      </c>
      <c r="AX68" s="9">
        <f ca="1">$H68*metrado!AW68</f>
        <v>0</v>
      </c>
      <c r="AY68" s="9">
        <f ca="1">$H68*metrado!AX68</f>
        <v>0</v>
      </c>
      <c r="AZ68" s="9">
        <f ca="1">$H68*metrado!AY68</f>
        <v>0</v>
      </c>
      <c r="BA68" s="9">
        <f ca="1">$H68*metrado!AZ68</f>
        <v>0</v>
      </c>
      <c r="BB68" s="9">
        <f ca="1">$H68*metrado!BA68</f>
        <v>0</v>
      </c>
      <c r="BC68" s="9">
        <f>$H68*metrado!BB68</f>
        <v>0</v>
      </c>
      <c r="BD68" s="9">
        <f ca="1">$H68*metrado!BC68</f>
        <v>0</v>
      </c>
      <c r="BE68" s="9">
        <f ca="1">$H68*metrado!BD68</f>
        <v>0</v>
      </c>
      <c r="BF68" s="9">
        <f>$H68*metrado!BE68</f>
        <v>0</v>
      </c>
      <c r="BG68" s="9">
        <f ca="1">$H68*metrado!BF68</f>
        <v>0</v>
      </c>
      <c r="BH68" s="9">
        <f ca="1">$H68*metrado!BG68</f>
        <v>0</v>
      </c>
      <c r="BI68" s="9">
        <f>$H68*metrado!BH68</f>
        <v>0</v>
      </c>
      <c r="BJ68" s="9"/>
      <c r="BK68" s="9"/>
      <c r="BL68" s="9"/>
      <c r="BM68" s="9"/>
      <c r="BN68" s="9"/>
      <c r="BO68" s="9"/>
      <c r="BP68" s="9"/>
    </row>
    <row r="69" spans="1:68">
      <c r="F69">
        <f ca="1">ROUND(metrado!G69*costos!H69,2)</f>
        <v>0</v>
      </c>
      <c r="G69" s="9">
        <f ca="1">SUM(I69:BJ69)</f>
        <v>0</v>
      </c>
      <c r="I69" s="9">
        <f ca="1">$H69*metrado!H69</f>
        <v>0</v>
      </c>
      <c r="J69" s="9">
        <f ca="1">$H69*metrado!I69</f>
        <v>0</v>
      </c>
      <c r="K69" s="9">
        <f ca="1">$H69*metrado!J69</f>
        <v>0</v>
      </c>
      <c r="L69" s="9">
        <f ca="1">$H69*metrado!K69</f>
        <v>0</v>
      </c>
      <c r="M69" s="9">
        <f ca="1">$H69*metrado!L69</f>
        <v>0</v>
      </c>
      <c r="N69" s="9">
        <f ca="1">$H69*metrado!M69</f>
        <v>0</v>
      </c>
      <c r="O69" s="9">
        <f ca="1">$H69*metrado!N69</f>
        <v>0</v>
      </c>
      <c r="P69" s="9">
        <f ca="1">$H69*metrado!O69</f>
        <v>0</v>
      </c>
      <c r="Q69" s="9">
        <f>$H69*metrado!P69</f>
        <v>0</v>
      </c>
      <c r="R69" s="9">
        <f ca="1">$H69*metrado!Q69</f>
        <v>0</v>
      </c>
      <c r="S69" s="9">
        <f ca="1">$H69*metrado!R69</f>
        <v>0</v>
      </c>
      <c r="T69" s="9">
        <f ca="1">$H69*metrado!S69</f>
        <v>0</v>
      </c>
      <c r="U69" s="9">
        <f ca="1">$H69*metrado!T69</f>
        <v>0</v>
      </c>
      <c r="V69" s="9">
        <f ca="1">$H69*metrado!U69</f>
        <v>0</v>
      </c>
      <c r="W69" s="9">
        <f ca="1">$H69*metrado!V69</f>
        <v>0</v>
      </c>
      <c r="X69" s="9">
        <f ca="1">$H69*metrado!W69</f>
        <v>0</v>
      </c>
      <c r="Y69" s="9">
        <f ca="1">$H69*metrado!X69</f>
        <v>0</v>
      </c>
      <c r="Z69" s="9">
        <f ca="1">$H69*metrado!Y69</f>
        <v>0</v>
      </c>
      <c r="AA69" s="9">
        <f ca="1">$H69*metrado!Z69</f>
        <v>0</v>
      </c>
      <c r="AB69" s="9">
        <f ca="1">$H69*metrado!AA69</f>
        <v>0</v>
      </c>
      <c r="AC69" s="9">
        <f>$H69*metrado!AB69</f>
        <v>0</v>
      </c>
      <c r="AD69" s="9">
        <f ca="1">$H69*metrado!AC69</f>
        <v>0</v>
      </c>
      <c r="AE69" s="9">
        <f ca="1">$H69*metrado!AD69</f>
        <v>0</v>
      </c>
      <c r="AF69" s="9">
        <f ca="1">$H69*metrado!AE69</f>
        <v>0</v>
      </c>
      <c r="AG69" s="9">
        <f ca="1">$H69*metrado!AF69</f>
        <v>0</v>
      </c>
      <c r="AH69" s="9">
        <f ca="1">$H69*metrado!AG69</f>
        <v>0</v>
      </c>
      <c r="AI69" s="9">
        <f ca="1">$H69*metrado!AH69</f>
        <v>0</v>
      </c>
      <c r="AJ69" s="9">
        <f ca="1">$H69*metrado!AI69</f>
        <v>0</v>
      </c>
      <c r="AK69" s="9">
        <f ca="1">$H69*metrado!AJ69</f>
        <v>0</v>
      </c>
      <c r="AL69" s="9">
        <f ca="1">$H69*metrado!AK69</f>
        <v>0</v>
      </c>
      <c r="AM69" s="9">
        <f ca="1">$H69*metrado!AL69</f>
        <v>0</v>
      </c>
      <c r="AN69" s="9">
        <f ca="1">$H69*metrado!AM69</f>
        <v>0</v>
      </c>
      <c r="AO69" s="9">
        <f ca="1">$H69*metrado!AN69</f>
        <v>0</v>
      </c>
      <c r="AP69" s="9">
        <f ca="1">$H69*metrado!AO69</f>
        <v>0</v>
      </c>
      <c r="AQ69" s="9">
        <f ca="1">$H69*metrado!AP69</f>
        <v>0</v>
      </c>
      <c r="AR69" s="9">
        <f ca="1">$H69*metrado!AQ69</f>
        <v>0</v>
      </c>
      <c r="AS69" s="9">
        <f ca="1">$H69*metrado!AR69</f>
        <v>0</v>
      </c>
      <c r="AT69" s="9">
        <f ca="1">$H69*metrado!AS69</f>
        <v>0</v>
      </c>
      <c r="AU69" s="9">
        <f ca="1">$H69*metrado!AT69</f>
        <v>0</v>
      </c>
      <c r="AV69" s="9">
        <f ca="1">$H69*metrado!AU69</f>
        <v>0</v>
      </c>
      <c r="AW69" s="9">
        <f ca="1">$H69*metrado!AV69</f>
        <v>0</v>
      </c>
      <c r="AX69" s="9">
        <f ca="1">$H69*metrado!AW69</f>
        <v>0</v>
      </c>
      <c r="AY69" s="9">
        <f ca="1">$H69*metrado!AX69</f>
        <v>0</v>
      </c>
      <c r="AZ69" s="9">
        <f ca="1">$H69*metrado!AY69</f>
        <v>0</v>
      </c>
      <c r="BA69" s="9">
        <f ca="1">$H69*metrado!AZ69</f>
        <v>0</v>
      </c>
      <c r="BB69" s="9">
        <f ca="1">$H69*metrado!BA69</f>
        <v>0</v>
      </c>
      <c r="BC69" s="9">
        <f>$H69*metrado!BB69</f>
        <v>0</v>
      </c>
      <c r="BD69" s="9">
        <f ca="1">$H69*metrado!BC69</f>
        <v>0</v>
      </c>
      <c r="BE69" s="9">
        <f ca="1">$H69*metrado!BD69</f>
        <v>0</v>
      </c>
      <c r="BF69" s="9">
        <f>$H69*metrado!BE69</f>
        <v>0</v>
      </c>
      <c r="BG69" s="9">
        <f ca="1">$H69*metrado!BF69</f>
        <v>0</v>
      </c>
      <c r="BH69" s="9">
        <f ca="1">$H69*metrado!BG69</f>
        <v>0</v>
      </c>
      <c r="BI69" s="9">
        <f>$H69*metrado!BH69</f>
        <v>0</v>
      </c>
      <c r="BJ69" s="9"/>
      <c r="BK69" s="9"/>
      <c r="BL69" s="9"/>
      <c r="BM69" s="9"/>
      <c r="BN69" s="9"/>
      <c r="BO69" s="9"/>
      <c r="BP69" s="9"/>
    </row>
    <row r="70" spans="1:68">
      <c r="A70" s="1" t="s">
        <v>1107</v>
      </c>
      <c r="F70">
        <f ca="1">ROUND(metrado!G70*costos!H70,2)</f>
        <v>0</v>
      </c>
      <c r="G70" s="9">
        <f ca="1">SUM(I70:BJ70)</f>
        <v>0</v>
      </c>
      <c r="H70" s="12"/>
      <c r="I70" s="9">
        <f ca="1">$H70*metrado!H70</f>
        <v>0</v>
      </c>
      <c r="J70" s="9">
        <f ca="1">$H70*metrado!I70</f>
        <v>0</v>
      </c>
      <c r="K70" s="9">
        <f ca="1">$H70*metrado!J70</f>
        <v>0</v>
      </c>
      <c r="L70" s="9">
        <f ca="1">$H70*metrado!K70</f>
        <v>0</v>
      </c>
      <c r="M70" s="9">
        <f ca="1">$H70*metrado!L70</f>
        <v>0</v>
      </c>
      <c r="N70" s="9">
        <f ca="1">$H70*metrado!M70</f>
        <v>0</v>
      </c>
      <c r="O70" s="9">
        <f ca="1">$H70*metrado!N70</f>
        <v>0</v>
      </c>
      <c r="P70" s="9">
        <f ca="1">$H70*metrado!O70</f>
        <v>0</v>
      </c>
      <c r="Q70" s="9">
        <f>$H70*metrado!P70</f>
        <v>0</v>
      </c>
      <c r="R70" s="9">
        <f ca="1">$H70*metrado!Q70</f>
        <v>0</v>
      </c>
      <c r="S70" s="9">
        <f ca="1">$H70*metrado!R70</f>
        <v>0</v>
      </c>
      <c r="T70" s="9">
        <f ca="1">$H70*metrado!S70</f>
        <v>0</v>
      </c>
      <c r="U70" s="9">
        <f ca="1">$H70*metrado!T70</f>
        <v>0</v>
      </c>
      <c r="V70" s="9">
        <f ca="1">$H70*metrado!U70</f>
        <v>0</v>
      </c>
      <c r="W70" s="9">
        <f ca="1">$H70*metrado!V70</f>
        <v>0</v>
      </c>
      <c r="X70" s="9">
        <f ca="1">$H70*metrado!W70</f>
        <v>0</v>
      </c>
      <c r="Y70" s="9">
        <f ca="1">$H70*metrado!X70</f>
        <v>0</v>
      </c>
      <c r="Z70" s="9">
        <f ca="1">$H70*metrado!Y70</f>
        <v>0</v>
      </c>
      <c r="AA70" s="9">
        <f ca="1">$H70*metrado!Z70</f>
        <v>0</v>
      </c>
      <c r="AB70" s="9">
        <f ca="1">$H70*metrado!AA70</f>
        <v>0</v>
      </c>
      <c r="AC70" s="9">
        <f>$H70*metrado!AB70</f>
        <v>0</v>
      </c>
      <c r="AD70" s="9">
        <f ca="1">$H70*metrado!AC70</f>
        <v>0</v>
      </c>
      <c r="AE70" s="9">
        <f ca="1">$H70*metrado!AD70</f>
        <v>0</v>
      </c>
      <c r="AF70" s="9">
        <f ca="1">$H70*metrado!AE70</f>
        <v>0</v>
      </c>
      <c r="AG70" s="9">
        <f ca="1">$H70*metrado!AF70</f>
        <v>0</v>
      </c>
      <c r="AH70" s="9">
        <f ca="1">$H70*metrado!AG70</f>
        <v>0</v>
      </c>
      <c r="AI70" s="9">
        <f ca="1">$H70*metrado!AH70</f>
        <v>0</v>
      </c>
      <c r="AJ70" s="9">
        <f ca="1">$H70*metrado!AI70</f>
        <v>0</v>
      </c>
      <c r="AK70" s="9">
        <f ca="1">$H70*metrado!AJ70</f>
        <v>0</v>
      </c>
      <c r="AL70" s="9">
        <f ca="1">$H70*metrado!AK70</f>
        <v>0</v>
      </c>
      <c r="AM70" s="9">
        <f ca="1">$H70*metrado!AL70</f>
        <v>0</v>
      </c>
      <c r="AN70" s="9">
        <f ca="1">$H70*metrado!AM70</f>
        <v>0</v>
      </c>
      <c r="AO70" s="9">
        <f ca="1">$H70*metrado!AN70</f>
        <v>0</v>
      </c>
      <c r="AP70" s="9">
        <f ca="1">$H70*metrado!AO70</f>
        <v>0</v>
      </c>
      <c r="AQ70" s="9">
        <f ca="1">$H70*metrado!AP70</f>
        <v>0</v>
      </c>
      <c r="AR70" s="9">
        <f ca="1">$H70*metrado!AQ70</f>
        <v>0</v>
      </c>
      <c r="AS70" s="9">
        <f ca="1">$H70*metrado!AR70</f>
        <v>0</v>
      </c>
      <c r="AT70" s="9">
        <f ca="1">$H70*metrado!AS70</f>
        <v>0</v>
      </c>
      <c r="AU70" s="9">
        <f ca="1">$H70*metrado!AT70</f>
        <v>0</v>
      </c>
      <c r="AV70" s="9">
        <f ca="1">$H70*metrado!AU70</f>
        <v>0</v>
      </c>
      <c r="AW70" s="9">
        <f ca="1">$H70*metrado!AV70</f>
        <v>0</v>
      </c>
      <c r="AX70" s="9">
        <f ca="1">$H70*metrado!AW70</f>
        <v>0</v>
      </c>
      <c r="AY70" s="9">
        <f ca="1">$H70*metrado!AX70</f>
        <v>0</v>
      </c>
      <c r="AZ70" s="9">
        <f ca="1">$H70*metrado!AY70</f>
        <v>0</v>
      </c>
      <c r="BA70" s="9">
        <f ca="1">$H70*metrado!AZ70</f>
        <v>0</v>
      </c>
      <c r="BB70" s="9">
        <f ca="1">$H70*metrado!BA70</f>
        <v>0</v>
      </c>
      <c r="BC70" s="9">
        <f>$H70*metrado!BB70</f>
        <v>0</v>
      </c>
      <c r="BD70" s="9">
        <f ca="1">$H70*metrado!BC70</f>
        <v>0</v>
      </c>
      <c r="BE70" s="9">
        <f ca="1">$H70*metrado!BD70</f>
        <v>0</v>
      </c>
      <c r="BF70" s="9">
        <f>$H70*metrado!BE70</f>
        <v>0</v>
      </c>
      <c r="BG70" s="9">
        <f ca="1">$H70*metrado!BF70</f>
        <v>0</v>
      </c>
      <c r="BH70" s="9">
        <f ca="1">$H70*metrado!BG70</f>
        <v>0</v>
      </c>
      <c r="BI70" s="9">
        <f>$H70*metrado!BH70</f>
        <v>0</v>
      </c>
      <c r="BJ70" s="9"/>
      <c r="BK70" s="9"/>
      <c r="BL70" s="9"/>
      <c r="BM70" s="9"/>
      <c r="BN70" s="9"/>
      <c r="BO70" s="9"/>
      <c r="BP70" s="9"/>
    </row>
    <row r="71" spans="1:68">
      <c r="A71" s="20" t="s">
        <v>1108</v>
      </c>
      <c r="F71">
        <f ca="1">ROUND(metrado!G71*costos!H71,2)</f>
        <v>0</v>
      </c>
      <c r="G71" s="9">
        <f t="shared" ref="G71:G91" ca="1" si="0">SUM(I71:BJ71)</f>
        <v>0</v>
      </c>
      <c r="I71" s="9">
        <f ca="1">$H71*metrado!H71</f>
        <v>0</v>
      </c>
      <c r="J71" s="9">
        <f ca="1">$H71*metrado!I71</f>
        <v>0</v>
      </c>
      <c r="K71" s="9">
        <f ca="1">$H71*metrado!J71</f>
        <v>0</v>
      </c>
      <c r="L71" s="9">
        <f ca="1">$H71*metrado!K71</f>
        <v>0</v>
      </c>
      <c r="M71" s="9">
        <f ca="1">$H71*metrado!L71</f>
        <v>0</v>
      </c>
      <c r="N71" s="9">
        <f ca="1">$H71*metrado!M71</f>
        <v>0</v>
      </c>
      <c r="O71" s="9">
        <f ca="1">$H71*metrado!N71</f>
        <v>0</v>
      </c>
      <c r="P71" s="9">
        <f ca="1">$H71*metrado!O71</f>
        <v>0</v>
      </c>
      <c r="Q71" s="9">
        <f>$H71*metrado!P71</f>
        <v>0</v>
      </c>
      <c r="R71" s="9">
        <f ca="1">$H71*metrado!Q71</f>
        <v>0</v>
      </c>
      <c r="S71" s="9">
        <f ca="1">$H71*metrado!R71</f>
        <v>0</v>
      </c>
      <c r="T71" s="9">
        <f ca="1">$H71*metrado!S71</f>
        <v>0</v>
      </c>
      <c r="U71" s="9">
        <f ca="1">$H71*metrado!T71</f>
        <v>0</v>
      </c>
      <c r="V71" s="9">
        <f ca="1">$H71*metrado!U71</f>
        <v>0</v>
      </c>
      <c r="W71" s="9">
        <f ca="1">$H71*metrado!V71</f>
        <v>0</v>
      </c>
      <c r="X71" s="9">
        <f ca="1">$H71*metrado!W71</f>
        <v>0</v>
      </c>
      <c r="Y71" s="9">
        <f ca="1">$H71*metrado!X71</f>
        <v>0</v>
      </c>
      <c r="Z71" s="9">
        <f ca="1">$H71*metrado!Y71</f>
        <v>0</v>
      </c>
      <c r="AA71" s="9">
        <f ca="1">$H71*metrado!Z71</f>
        <v>0</v>
      </c>
      <c r="AB71" s="9">
        <f ca="1">$H71*metrado!AA71</f>
        <v>0</v>
      </c>
      <c r="AC71" s="9">
        <f>$H71*metrado!AB71</f>
        <v>0</v>
      </c>
      <c r="AD71" s="9">
        <f ca="1">$H71*metrado!AC71</f>
        <v>0</v>
      </c>
      <c r="AE71" s="9">
        <f ca="1">$H71*metrado!AD71</f>
        <v>0</v>
      </c>
      <c r="AF71" s="9">
        <f ca="1">$H71*metrado!AE71</f>
        <v>0</v>
      </c>
      <c r="AG71" s="9">
        <f ca="1">$H71*metrado!AF71</f>
        <v>0</v>
      </c>
      <c r="AH71" s="9">
        <f ca="1">$H71*metrado!AG71</f>
        <v>0</v>
      </c>
      <c r="AI71" s="9">
        <f ca="1">$H71*metrado!AH71</f>
        <v>0</v>
      </c>
      <c r="AJ71" s="9">
        <f ca="1">$H71*metrado!AI71</f>
        <v>0</v>
      </c>
      <c r="AK71" s="9">
        <f ca="1">$H71*metrado!AJ71</f>
        <v>0</v>
      </c>
      <c r="AL71" s="9">
        <f ca="1">$H71*metrado!AK71</f>
        <v>0</v>
      </c>
      <c r="AM71" s="9">
        <f ca="1">$H71*metrado!AL71</f>
        <v>0</v>
      </c>
      <c r="AN71" s="9">
        <f ca="1">$H71*metrado!AM71</f>
        <v>0</v>
      </c>
      <c r="AO71" s="9">
        <f ca="1">$H71*metrado!AN71</f>
        <v>0</v>
      </c>
      <c r="AP71" s="9">
        <f ca="1">$H71*metrado!AO71</f>
        <v>0</v>
      </c>
      <c r="AQ71" s="9">
        <f ca="1">$H71*metrado!AP71</f>
        <v>0</v>
      </c>
      <c r="AR71" s="9">
        <f ca="1">$H71*metrado!AQ71</f>
        <v>0</v>
      </c>
      <c r="AS71" s="9">
        <f ca="1">$H71*metrado!AR71</f>
        <v>0</v>
      </c>
      <c r="AT71" s="9">
        <f ca="1">$H71*metrado!AS71</f>
        <v>0</v>
      </c>
      <c r="AU71" s="9">
        <f ca="1">$H71*metrado!AT71</f>
        <v>0</v>
      </c>
      <c r="AV71" s="9">
        <f ca="1">$H71*metrado!AU71</f>
        <v>0</v>
      </c>
      <c r="AW71" s="9">
        <f ca="1">$H71*metrado!AV71</f>
        <v>0</v>
      </c>
      <c r="AX71" s="9">
        <f ca="1">$H71*metrado!AW71</f>
        <v>0</v>
      </c>
      <c r="AY71" s="9">
        <f ca="1">$H71*metrado!AX71</f>
        <v>0</v>
      </c>
      <c r="AZ71" s="9">
        <f ca="1">$H71*metrado!AY71</f>
        <v>0</v>
      </c>
      <c r="BA71" s="9">
        <f ca="1">$H71*metrado!AZ71</f>
        <v>0</v>
      </c>
      <c r="BB71" s="9">
        <f ca="1">$H71*metrado!BA71</f>
        <v>0</v>
      </c>
      <c r="BC71" s="9">
        <f>$H71*metrado!BB71</f>
        <v>0</v>
      </c>
      <c r="BD71" s="9">
        <f ca="1">$H71*metrado!BC71</f>
        <v>0</v>
      </c>
      <c r="BE71" s="9">
        <f ca="1">$H71*metrado!BD71</f>
        <v>0</v>
      </c>
      <c r="BF71" s="9">
        <f>$H71*metrado!BE71</f>
        <v>0</v>
      </c>
      <c r="BG71" s="9">
        <f ca="1">$H71*metrado!BF71</f>
        <v>0</v>
      </c>
      <c r="BH71" s="9">
        <f ca="1">$H71*metrado!BG71</f>
        <v>0</v>
      </c>
      <c r="BI71" s="9">
        <f>$H71*metrado!BH71</f>
        <v>0</v>
      </c>
      <c r="BJ71" s="9"/>
      <c r="BK71" s="9"/>
      <c r="BL71" s="9"/>
      <c r="BM71" s="9"/>
      <c r="BN71" s="9"/>
      <c r="BO71" s="9"/>
      <c r="BP71" s="9"/>
    </row>
    <row r="72" spans="1:68">
      <c r="A72" t="s">
        <v>1110</v>
      </c>
      <c r="F72">
        <f ca="1">ROUND(metrado!G72*costos!H72,2)</f>
        <v>6996.25</v>
      </c>
      <c r="G72" s="9">
        <f t="shared" ca="1" si="0"/>
        <v>6996.2500000000027</v>
      </c>
      <c r="H72" s="61">
        <f>'APUS COMUNICACIONES'!J5</f>
        <v>279.84999999999997</v>
      </c>
      <c r="I72" s="9">
        <f ca="1">$H72*metrado!H72</f>
        <v>279.84999999999997</v>
      </c>
      <c r="J72" s="9">
        <f ca="1">$H72*metrado!I72</f>
        <v>279.84999999999997</v>
      </c>
      <c r="K72" s="9">
        <f ca="1">$H72*metrado!J72</f>
        <v>279.84999999999997</v>
      </c>
      <c r="L72" s="9">
        <f ca="1">$H72*metrado!K72</f>
        <v>279.84999999999997</v>
      </c>
      <c r="M72" s="9">
        <f ca="1">$H72*metrado!L72</f>
        <v>279.84999999999997</v>
      </c>
      <c r="N72" s="9">
        <f ca="1">$H72*metrado!M72</f>
        <v>279.84999999999997</v>
      </c>
      <c r="O72" s="9">
        <f ca="1">$H72*metrado!N72</f>
        <v>0</v>
      </c>
      <c r="P72" s="9">
        <f ca="1">$H72*metrado!O72</f>
        <v>279.84999999999997</v>
      </c>
      <c r="Q72" s="9">
        <f>$H72*metrado!P72</f>
        <v>279.84999999999997</v>
      </c>
      <c r="R72" s="9">
        <f ca="1">$H72*metrado!Q72</f>
        <v>279.84999999999997</v>
      </c>
      <c r="S72" s="9">
        <f ca="1">$H72*metrado!R72</f>
        <v>279.84999999999997</v>
      </c>
      <c r="T72" s="9">
        <f ca="1">$H72*metrado!S72</f>
        <v>279.84999999999997</v>
      </c>
      <c r="U72" s="9">
        <f ca="1">$H72*metrado!T72</f>
        <v>279.84999999999997</v>
      </c>
      <c r="V72" s="9">
        <f ca="1">$H72*metrado!U72</f>
        <v>279.84999999999997</v>
      </c>
      <c r="W72" s="9">
        <f ca="1">$H72*metrado!V72</f>
        <v>279.84999999999997</v>
      </c>
      <c r="X72" s="9">
        <f ca="1">$H72*metrado!W72</f>
        <v>279.84999999999997</v>
      </c>
      <c r="Y72" s="9">
        <f ca="1">$H72*metrado!X72</f>
        <v>279.84999999999997</v>
      </c>
      <c r="Z72" s="9">
        <f ca="1">$H72*metrado!Y72</f>
        <v>279.84999999999997</v>
      </c>
      <c r="AA72" s="9">
        <f ca="1">$H72*metrado!Z72</f>
        <v>0</v>
      </c>
      <c r="AB72" s="9">
        <f ca="1">$H72*metrado!AA72</f>
        <v>0</v>
      </c>
      <c r="AC72" s="9">
        <f>$H72*metrado!AB72</f>
        <v>0</v>
      </c>
      <c r="AD72" s="9">
        <f ca="1">$H72*metrado!AC72</f>
        <v>0</v>
      </c>
      <c r="AE72" s="9">
        <f ca="1">$H72*metrado!AD72</f>
        <v>0</v>
      </c>
      <c r="AF72" s="9">
        <f ca="1">$H72*metrado!AE72</f>
        <v>0</v>
      </c>
      <c r="AG72" s="9">
        <f ca="1">$H72*metrado!AF72</f>
        <v>0</v>
      </c>
      <c r="AH72" s="9">
        <f ca="1">$H72*metrado!AG72</f>
        <v>0</v>
      </c>
      <c r="AI72" s="9">
        <f ca="1">$H72*metrado!AH72</f>
        <v>0</v>
      </c>
      <c r="AJ72" s="9">
        <f ca="1">$H72*metrado!AI72</f>
        <v>0</v>
      </c>
      <c r="AK72" s="9">
        <f ca="1">$H72*metrado!AJ72</f>
        <v>0</v>
      </c>
      <c r="AL72" s="9">
        <f ca="1">$H72*metrado!AK72</f>
        <v>0</v>
      </c>
      <c r="AM72" s="9">
        <f ca="1">$H72*metrado!AL72</f>
        <v>0</v>
      </c>
      <c r="AN72" s="9">
        <f ca="1">$H72*metrado!AM72</f>
        <v>0</v>
      </c>
      <c r="AO72" s="9">
        <f ca="1">$H72*metrado!AN72</f>
        <v>0</v>
      </c>
      <c r="AP72" s="9">
        <f ca="1">$H72*metrado!AO72</f>
        <v>0</v>
      </c>
      <c r="AQ72" s="9">
        <f ca="1">$H72*metrado!AP72</f>
        <v>0</v>
      </c>
      <c r="AR72" s="9">
        <f ca="1">$H72*metrado!AQ72</f>
        <v>0</v>
      </c>
      <c r="AS72" s="9">
        <f ca="1">$H72*metrado!AR72</f>
        <v>0</v>
      </c>
      <c r="AT72" s="9">
        <f ca="1">$H72*metrado!AS72</f>
        <v>0</v>
      </c>
      <c r="AU72" s="9">
        <f ca="1">$H72*metrado!AT72</f>
        <v>0</v>
      </c>
      <c r="AV72" s="9">
        <f ca="1">$H72*metrado!AU72</f>
        <v>279.84999999999997</v>
      </c>
      <c r="AW72" s="9">
        <f ca="1">$H72*metrado!AV72</f>
        <v>279.84999999999997</v>
      </c>
      <c r="AX72" s="9">
        <f ca="1">$H72*metrado!AW72</f>
        <v>279.84999999999997</v>
      </c>
      <c r="AY72" s="9">
        <f ca="1">$H72*metrado!AX72</f>
        <v>279.84999999999997</v>
      </c>
      <c r="AZ72" s="9">
        <f ca="1">$H72*metrado!AY72</f>
        <v>279.84999999999997</v>
      </c>
      <c r="BA72" s="9">
        <f ca="1">$H72*metrado!AZ72</f>
        <v>279.84999999999997</v>
      </c>
      <c r="BB72" s="9">
        <f ca="1">$H72*metrado!BA72</f>
        <v>279.84999999999997</v>
      </c>
      <c r="BC72" s="9">
        <f>$H72*metrado!BB72</f>
        <v>279.84999999999997</v>
      </c>
      <c r="BD72" s="9">
        <f ca="1">$H72*metrado!BC72</f>
        <v>0</v>
      </c>
      <c r="BE72" s="9">
        <f ca="1">$H72*metrado!BD72</f>
        <v>0</v>
      </c>
      <c r="BF72" s="9">
        <f>$H72*metrado!BE72</f>
        <v>0</v>
      </c>
      <c r="BG72" s="9">
        <f ca="1">$H72*metrado!BF72</f>
        <v>0</v>
      </c>
      <c r="BH72" s="9">
        <f ca="1">$H72*metrado!BG72</f>
        <v>0</v>
      </c>
      <c r="BI72" s="9">
        <f>$H72*metrado!BH72</f>
        <v>0</v>
      </c>
      <c r="BJ72" s="9"/>
      <c r="BK72" s="9"/>
      <c r="BL72" s="9"/>
      <c r="BM72" s="9"/>
      <c r="BN72" s="9"/>
      <c r="BO72" s="9"/>
      <c r="BP72" s="9"/>
    </row>
    <row r="73" spans="1:68">
      <c r="A73" t="s">
        <v>1112</v>
      </c>
      <c r="F73">
        <f ca="1">ROUND(metrado!G73*costos!H73,2)</f>
        <v>2396</v>
      </c>
      <c r="G73" s="9">
        <f t="shared" ca="1" si="0"/>
        <v>2395.9999999999995</v>
      </c>
      <c r="H73" s="61">
        <f>'APUS COMUNICACIONES'!J23</f>
        <v>95.839999999999989</v>
      </c>
      <c r="I73" s="9">
        <f ca="1">$H73*metrado!H73</f>
        <v>95.839999999999989</v>
      </c>
      <c r="J73" s="9">
        <f ca="1">$H73*metrado!I73</f>
        <v>95.839999999999989</v>
      </c>
      <c r="K73" s="9">
        <f ca="1">$H73*metrado!J73</f>
        <v>95.839999999999989</v>
      </c>
      <c r="L73" s="9">
        <f ca="1">$H73*metrado!K73</f>
        <v>95.839999999999989</v>
      </c>
      <c r="M73" s="9">
        <f ca="1">$H73*metrado!L73</f>
        <v>95.839999999999989</v>
      </c>
      <c r="N73" s="9">
        <f ca="1">$H73*metrado!M73</f>
        <v>95.839999999999989</v>
      </c>
      <c r="O73" s="9">
        <f ca="1">$H73*metrado!N73</f>
        <v>0</v>
      </c>
      <c r="P73" s="9">
        <f ca="1">$H73*metrado!O73</f>
        <v>95.839999999999989</v>
      </c>
      <c r="Q73" s="9">
        <f>$H73*metrado!P73</f>
        <v>95.839999999999989</v>
      </c>
      <c r="R73" s="9">
        <f ca="1">$H73*metrado!Q73</f>
        <v>95.839999999999989</v>
      </c>
      <c r="S73" s="9">
        <f ca="1">$H73*metrado!R73</f>
        <v>95.839999999999989</v>
      </c>
      <c r="T73" s="9">
        <f ca="1">$H73*metrado!S73</f>
        <v>95.839999999999989</v>
      </c>
      <c r="U73" s="9">
        <f ca="1">$H73*metrado!T73</f>
        <v>95.839999999999989</v>
      </c>
      <c r="V73" s="9">
        <f ca="1">$H73*metrado!U73</f>
        <v>95.839999999999989</v>
      </c>
      <c r="W73" s="9">
        <f ca="1">$H73*metrado!V73</f>
        <v>95.839999999999989</v>
      </c>
      <c r="X73" s="9">
        <f ca="1">$H73*metrado!W73</f>
        <v>95.839999999999989</v>
      </c>
      <c r="Y73" s="9">
        <f ca="1">$H73*metrado!X73</f>
        <v>95.839999999999989</v>
      </c>
      <c r="Z73" s="9">
        <f ca="1">$H73*metrado!Y73</f>
        <v>95.839999999999989</v>
      </c>
      <c r="AA73" s="9">
        <f ca="1">$H73*metrado!Z73</f>
        <v>0</v>
      </c>
      <c r="AB73" s="9">
        <f ca="1">$H73*metrado!AA73</f>
        <v>0</v>
      </c>
      <c r="AC73" s="9">
        <f>$H73*metrado!AB73</f>
        <v>0</v>
      </c>
      <c r="AD73" s="9">
        <f ca="1">$H73*metrado!AC73</f>
        <v>0</v>
      </c>
      <c r="AE73" s="9">
        <f ca="1">$H73*metrado!AD73</f>
        <v>0</v>
      </c>
      <c r="AF73" s="9">
        <f ca="1">$H73*metrado!AE73</f>
        <v>0</v>
      </c>
      <c r="AG73" s="9">
        <f ca="1">$H73*metrado!AF73</f>
        <v>0</v>
      </c>
      <c r="AH73" s="9">
        <f ca="1">$H73*metrado!AG73</f>
        <v>0</v>
      </c>
      <c r="AI73" s="9">
        <f ca="1">$H73*metrado!AH73</f>
        <v>0</v>
      </c>
      <c r="AJ73" s="9">
        <f ca="1">$H73*metrado!AI73</f>
        <v>0</v>
      </c>
      <c r="AK73" s="9">
        <f ca="1">$H73*metrado!AJ73</f>
        <v>0</v>
      </c>
      <c r="AL73" s="9">
        <f ca="1">$H73*metrado!AK73</f>
        <v>0</v>
      </c>
      <c r="AM73" s="9">
        <f ca="1">$H73*metrado!AL73</f>
        <v>0</v>
      </c>
      <c r="AN73" s="9">
        <f ca="1">$H73*metrado!AM73</f>
        <v>0</v>
      </c>
      <c r="AO73" s="9">
        <f ca="1">$H73*metrado!AN73</f>
        <v>0</v>
      </c>
      <c r="AP73" s="9">
        <f ca="1">$H73*metrado!AO73</f>
        <v>0</v>
      </c>
      <c r="AQ73" s="9">
        <f ca="1">$H73*metrado!AP73</f>
        <v>0</v>
      </c>
      <c r="AR73" s="9">
        <f ca="1">$H73*metrado!AQ73</f>
        <v>0</v>
      </c>
      <c r="AS73" s="9">
        <f ca="1">$H73*metrado!AR73</f>
        <v>0</v>
      </c>
      <c r="AT73" s="9">
        <f ca="1">$H73*metrado!AS73</f>
        <v>0</v>
      </c>
      <c r="AU73" s="9">
        <f ca="1">$H73*metrado!AT73</f>
        <v>0</v>
      </c>
      <c r="AV73" s="9">
        <f ca="1">$H73*metrado!AU73</f>
        <v>95.839999999999989</v>
      </c>
      <c r="AW73" s="9">
        <f ca="1">$H73*metrado!AV73</f>
        <v>95.839999999999989</v>
      </c>
      <c r="AX73" s="9">
        <f ca="1">$H73*metrado!AW73</f>
        <v>95.839999999999989</v>
      </c>
      <c r="AY73" s="9">
        <f ca="1">$H73*metrado!AX73</f>
        <v>95.839999999999989</v>
      </c>
      <c r="AZ73" s="9">
        <f ca="1">$H73*metrado!AY73</f>
        <v>95.839999999999989</v>
      </c>
      <c r="BA73" s="9">
        <f ca="1">$H73*metrado!AZ73</f>
        <v>95.839999999999989</v>
      </c>
      <c r="BB73" s="9">
        <f ca="1">$H73*metrado!BA73</f>
        <v>95.839999999999989</v>
      </c>
      <c r="BC73" s="9">
        <f>$H73*metrado!BB73</f>
        <v>95.839999999999989</v>
      </c>
      <c r="BD73" s="9">
        <f ca="1">$H73*metrado!BC73</f>
        <v>0</v>
      </c>
      <c r="BE73" s="9">
        <f ca="1">$H73*metrado!BD73</f>
        <v>0</v>
      </c>
      <c r="BF73" s="9">
        <f>$H73*metrado!BE73</f>
        <v>0</v>
      </c>
      <c r="BG73" s="9">
        <f ca="1">$H73*metrado!BF73</f>
        <v>0</v>
      </c>
      <c r="BH73" s="9">
        <f ca="1">$H73*metrado!BG73</f>
        <v>0</v>
      </c>
      <c r="BI73" s="9">
        <f>$H73*metrado!BH73</f>
        <v>0</v>
      </c>
      <c r="BJ73" s="9"/>
      <c r="BK73" s="9"/>
      <c r="BL73" s="9"/>
      <c r="BM73" s="9"/>
      <c r="BN73" s="9"/>
      <c r="BO73" s="9"/>
      <c r="BP73" s="9"/>
    </row>
    <row r="74" spans="1:68">
      <c r="A74" t="s">
        <v>1114</v>
      </c>
      <c r="F74">
        <f ca="1">ROUND(metrado!G74*costos!H74,2)</f>
        <v>2396</v>
      </c>
      <c r="G74" s="9">
        <f t="shared" ca="1" si="0"/>
        <v>2395.9999999999995</v>
      </c>
      <c r="H74" s="61">
        <f>'APUS COMUNICACIONES'!J41</f>
        <v>95.839999999999989</v>
      </c>
      <c r="I74" s="9">
        <f ca="1">$H74*metrado!H74</f>
        <v>95.839999999999989</v>
      </c>
      <c r="J74" s="9">
        <f ca="1">$H74*metrado!I74</f>
        <v>95.839999999999989</v>
      </c>
      <c r="K74" s="9">
        <f ca="1">$H74*metrado!J74</f>
        <v>95.839999999999989</v>
      </c>
      <c r="L74" s="9">
        <f ca="1">$H74*metrado!K74</f>
        <v>95.839999999999989</v>
      </c>
      <c r="M74" s="9">
        <f ca="1">$H74*metrado!L74</f>
        <v>95.839999999999989</v>
      </c>
      <c r="N74" s="9">
        <f ca="1">$H74*metrado!M74</f>
        <v>95.839999999999989</v>
      </c>
      <c r="O74" s="9">
        <f ca="1">$H74*metrado!N74</f>
        <v>0</v>
      </c>
      <c r="P74" s="9">
        <f ca="1">$H74*metrado!O74</f>
        <v>95.839999999999989</v>
      </c>
      <c r="Q74" s="9">
        <f>$H74*metrado!P74</f>
        <v>95.839999999999989</v>
      </c>
      <c r="R74" s="9">
        <f ca="1">$H74*metrado!Q74</f>
        <v>95.839999999999989</v>
      </c>
      <c r="S74" s="9">
        <f ca="1">$H74*metrado!R74</f>
        <v>95.839999999999989</v>
      </c>
      <c r="T74" s="9">
        <f ca="1">$H74*metrado!S74</f>
        <v>95.839999999999989</v>
      </c>
      <c r="U74" s="9">
        <f ca="1">$H74*metrado!T74</f>
        <v>95.839999999999989</v>
      </c>
      <c r="V74" s="9">
        <f ca="1">$H74*metrado!U74</f>
        <v>95.839999999999989</v>
      </c>
      <c r="W74" s="9">
        <f ca="1">$H74*metrado!V74</f>
        <v>95.839999999999989</v>
      </c>
      <c r="X74" s="9">
        <f ca="1">$H74*metrado!W74</f>
        <v>95.839999999999989</v>
      </c>
      <c r="Y74" s="9">
        <f ca="1">$H74*metrado!X74</f>
        <v>95.839999999999989</v>
      </c>
      <c r="Z74" s="9">
        <f ca="1">$H74*metrado!Y74</f>
        <v>95.839999999999989</v>
      </c>
      <c r="AA74" s="9">
        <f ca="1">$H74*metrado!Z74</f>
        <v>0</v>
      </c>
      <c r="AB74" s="9">
        <f ca="1">$H74*metrado!AA74</f>
        <v>0</v>
      </c>
      <c r="AC74" s="9">
        <f>$H74*metrado!AB74</f>
        <v>0</v>
      </c>
      <c r="AD74" s="9">
        <f ca="1">$H74*metrado!AC74</f>
        <v>0</v>
      </c>
      <c r="AE74" s="9">
        <f ca="1">$H74*metrado!AD74</f>
        <v>0</v>
      </c>
      <c r="AF74" s="9">
        <f ca="1">$H74*metrado!AE74</f>
        <v>0</v>
      </c>
      <c r="AG74" s="9">
        <f ca="1">$H74*metrado!AF74</f>
        <v>0</v>
      </c>
      <c r="AH74" s="9">
        <f ca="1">$H74*metrado!AG74</f>
        <v>0</v>
      </c>
      <c r="AI74" s="9">
        <f ca="1">$H74*metrado!AH74</f>
        <v>0</v>
      </c>
      <c r="AJ74" s="9">
        <f ca="1">$H74*metrado!AI74</f>
        <v>0</v>
      </c>
      <c r="AK74" s="9">
        <f ca="1">$H74*metrado!AJ74</f>
        <v>0</v>
      </c>
      <c r="AL74" s="9">
        <f ca="1">$H74*metrado!AK74</f>
        <v>0</v>
      </c>
      <c r="AM74" s="9">
        <f ca="1">$H74*metrado!AL74</f>
        <v>0</v>
      </c>
      <c r="AN74" s="9">
        <f ca="1">$H74*metrado!AM74</f>
        <v>0</v>
      </c>
      <c r="AO74" s="9">
        <f ca="1">$H74*metrado!AN74</f>
        <v>0</v>
      </c>
      <c r="AP74" s="9">
        <f ca="1">$H74*metrado!AO74</f>
        <v>0</v>
      </c>
      <c r="AQ74" s="9">
        <f ca="1">$H74*metrado!AP74</f>
        <v>0</v>
      </c>
      <c r="AR74" s="9">
        <f ca="1">$H74*metrado!AQ74</f>
        <v>0</v>
      </c>
      <c r="AS74" s="9">
        <f ca="1">$H74*metrado!AR74</f>
        <v>0</v>
      </c>
      <c r="AT74" s="9">
        <f ca="1">$H74*metrado!AS74</f>
        <v>0</v>
      </c>
      <c r="AU74" s="9">
        <f ca="1">$H74*metrado!AT74</f>
        <v>0</v>
      </c>
      <c r="AV74" s="9">
        <f ca="1">$H74*metrado!AU74</f>
        <v>95.839999999999989</v>
      </c>
      <c r="AW74" s="9">
        <f ca="1">$H74*metrado!AV74</f>
        <v>95.839999999999989</v>
      </c>
      <c r="AX74" s="9">
        <f ca="1">$H74*metrado!AW74</f>
        <v>95.839999999999989</v>
      </c>
      <c r="AY74" s="9">
        <f ca="1">$H74*metrado!AX74</f>
        <v>95.839999999999989</v>
      </c>
      <c r="AZ74" s="9">
        <f ca="1">$H74*metrado!AY74</f>
        <v>95.839999999999989</v>
      </c>
      <c r="BA74" s="9">
        <f ca="1">$H74*metrado!AZ74</f>
        <v>95.839999999999989</v>
      </c>
      <c r="BB74" s="9">
        <f ca="1">$H74*metrado!BA74</f>
        <v>95.839999999999989</v>
      </c>
      <c r="BC74" s="9">
        <f>$H74*metrado!BB74</f>
        <v>95.839999999999989</v>
      </c>
      <c r="BD74" s="9">
        <f ca="1">$H74*metrado!BC74</f>
        <v>0</v>
      </c>
      <c r="BE74" s="9">
        <f ca="1">$H74*metrado!BD74</f>
        <v>0</v>
      </c>
      <c r="BF74" s="9">
        <f>$H74*metrado!BE74</f>
        <v>0</v>
      </c>
      <c r="BG74" s="9">
        <f ca="1">$H74*metrado!BF74</f>
        <v>0</v>
      </c>
      <c r="BH74" s="9">
        <f ca="1">$H74*metrado!BG74</f>
        <v>0</v>
      </c>
      <c r="BI74" s="9">
        <f>$H74*metrado!BH74</f>
        <v>0</v>
      </c>
      <c r="BJ74" s="9"/>
      <c r="BK74" s="9"/>
      <c r="BL74" s="9"/>
      <c r="BM74" s="9"/>
      <c r="BN74" s="9"/>
      <c r="BO74" s="9"/>
      <c r="BP74" s="9"/>
    </row>
    <row r="75" spans="1:68" s="17" customFormat="1">
      <c r="A75" s="17" t="s">
        <v>1116</v>
      </c>
      <c r="E75"/>
      <c r="F75">
        <f ca="1">ROUND(metrado!G75*costos!H75,2)</f>
        <v>39.630000000000003</v>
      </c>
      <c r="G75" s="9">
        <f t="shared" ca="1" si="0"/>
        <v>39.630000000000003</v>
      </c>
      <c r="H75" s="61">
        <f>'APUS COMUNICACIONES'!J59</f>
        <v>26.42</v>
      </c>
      <c r="I75" s="9">
        <f ca="1">$H75*metrado!H75</f>
        <v>1.5851999999999999</v>
      </c>
      <c r="J75" s="9">
        <f ca="1">$H75*metrado!I75</f>
        <v>1.5851999999999999</v>
      </c>
      <c r="K75" s="9">
        <f ca="1">$H75*metrado!J75</f>
        <v>1.5851999999999999</v>
      </c>
      <c r="L75" s="9">
        <f ca="1">$H75*metrado!K75</f>
        <v>1.5851999999999999</v>
      </c>
      <c r="M75" s="9">
        <f ca="1">$H75*metrado!L75</f>
        <v>1.5851999999999999</v>
      </c>
      <c r="N75" s="9">
        <f ca="1">$H75*metrado!M75</f>
        <v>1.5851999999999999</v>
      </c>
      <c r="O75" s="9">
        <f ca="1">$H75*metrado!N75</f>
        <v>0</v>
      </c>
      <c r="P75" s="9">
        <f ca="1">$H75*metrado!O75</f>
        <v>1.5851999999999999</v>
      </c>
      <c r="Q75" s="9">
        <f>$H75*metrado!P75</f>
        <v>1.5851999999999999</v>
      </c>
      <c r="R75" s="9">
        <f ca="1">$H75*metrado!Q75</f>
        <v>1.5851999999999999</v>
      </c>
      <c r="S75" s="9">
        <f ca="1">$H75*metrado!R75</f>
        <v>1.5851999999999999</v>
      </c>
      <c r="T75" s="9">
        <f ca="1">$H75*metrado!S75</f>
        <v>1.5851999999999999</v>
      </c>
      <c r="U75" s="9">
        <f ca="1">$H75*metrado!T75</f>
        <v>1.5851999999999999</v>
      </c>
      <c r="V75" s="9">
        <f ca="1">$H75*metrado!U75</f>
        <v>1.5851999999999999</v>
      </c>
      <c r="W75" s="9">
        <f ca="1">$H75*metrado!V75</f>
        <v>1.5851999999999999</v>
      </c>
      <c r="X75" s="9">
        <f ca="1">$H75*metrado!W75</f>
        <v>1.5851999999999999</v>
      </c>
      <c r="Y75" s="9">
        <f ca="1">$H75*metrado!X75</f>
        <v>1.5851999999999999</v>
      </c>
      <c r="Z75" s="9">
        <f ca="1">$H75*metrado!Y75</f>
        <v>1.5851999999999999</v>
      </c>
      <c r="AA75" s="9">
        <f ca="1">$H75*metrado!Z75</f>
        <v>0</v>
      </c>
      <c r="AB75" s="9">
        <f ca="1">$H75*metrado!AA75</f>
        <v>0</v>
      </c>
      <c r="AC75" s="9">
        <f>$H75*metrado!AB75</f>
        <v>0</v>
      </c>
      <c r="AD75" s="9">
        <f ca="1">$H75*metrado!AC75</f>
        <v>0</v>
      </c>
      <c r="AE75" s="9">
        <f ca="1">$H75*metrado!AD75</f>
        <v>0</v>
      </c>
      <c r="AF75" s="9">
        <f ca="1">$H75*metrado!AE75</f>
        <v>0</v>
      </c>
      <c r="AG75" s="9">
        <f ca="1">$H75*metrado!AF75</f>
        <v>0</v>
      </c>
      <c r="AH75" s="9">
        <f ca="1">$H75*metrado!AG75</f>
        <v>0</v>
      </c>
      <c r="AI75" s="9">
        <f ca="1">$H75*metrado!AH75</f>
        <v>0</v>
      </c>
      <c r="AJ75" s="9">
        <f ca="1">$H75*metrado!AI75</f>
        <v>0</v>
      </c>
      <c r="AK75" s="9">
        <f ca="1">$H75*metrado!AJ75</f>
        <v>0</v>
      </c>
      <c r="AL75" s="9">
        <f ca="1">$H75*metrado!AK75</f>
        <v>0</v>
      </c>
      <c r="AM75" s="9">
        <f ca="1">$H75*metrado!AL75</f>
        <v>0</v>
      </c>
      <c r="AN75" s="9">
        <f ca="1">$H75*metrado!AM75</f>
        <v>0</v>
      </c>
      <c r="AO75" s="9">
        <f ca="1">$H75*metrado!AN75</f>
        <v>0</v>
      </c>
      <c r="AP75" s="9">
        <f ca="1">$H75*metrado!AO75</f>
        <v>0</v>
      </c>
      <c r="AQ75" s="9">
        <f ca="1">$H75*metrado!AP75</f>
        <v>0</v>
      </c>
      <c r="AR75" s="9">
        <f ca="1">$H75*metrado!AQ75</f>
        <v>0</v>
      </c>
      <c r="AS75" s="9">
        <f ca="1">$H75*metrado!AR75</f>
        <v>0</v>
      </c>
      <c r="AT75" s="9">
        <f ca="1">$H75*metrado!AS75</f>
        <v>0</v>
      </c>
      <c r="AU75" s="9">
        <f ca="1">$H75*metrado!AT75</f>
        <v>0</v>
      </c>
      <c r="AV75" s="9">
        <f ca="1">$H75*metrado!AU75</f>
        <v>1.5851999999999999</v>
      </c>
      <c r="AW75" s="9">
        <f ca="1">$H75*metrado!AV75</f>
        <v>1.5851999999999999</v>
      </c>
      <c r="AX75" s="9">
        <f ca="1">$H75*metrado!AW75</f>
        <v>1.5851999999999999</v>
      </c>
      <c r="AY75" s="9">
        <f ca="1">$H75*metrado!AX75</f>
        <v>1.5851999999999999</v>
      </c>
      <c r="AZ75" s="9">
        <f ca="1">$H75*metrado!AY75</f>
        <v>1.5851999999999999</v>
      </c>
      <c r="BA75" s="9">
        <f ca="1">$H75*metrado!AZ75</f>
        <v>1.5851999999999999</v>
      </c>
      <c r="BB75" s="9">
        <f ca="1">$H75*metrado!BA75</f>
        <v>1.5851999999999999</v>
      </c>
      <c r="BC75" s="9">
        <f>$H75*metrado!BB75</f>
        <v>1.5851999999999999</v>
      </c>
      <c r="BD75" s="9">
        <f ca="1">$H75*metrado!BC75</f>
        <v>0</v>
      </c>
      <c r="BE75" s="9">
        <f ca="1">$H75*metrado!BD75</f>
        <v>0</v>
      </c>
      <c r="BF75" s="9">
        <f>$H75*metrado!BE75</f>
        <v>0</v>
      </c>
      <c r="BG75" s="9">
        <f ca="1">$H75*metrado!BF75</f>
        <v>0</v>
      </c>
      <c r="BH75" s="9">
        <f ca="1">$H75*metrado!BG75</f>
        <v>0</v>
      </c>
      <c r="BI75" s="9">
        <f>$H75*metrado!BH75</f>
        <v>0</v>
      </c>
    </row>
    <row r="76" spans="1:68">
      <c r="A76" t="s">
        <v>1118</v>
      </c>
      <c r="F76">
        <f ca="1">ROUND(metrado!G76*costos!H76,2)</f>
        <v>850.34</v>
      </c>
      <c r="G76" s="9">
        <f t="shared" ca="1" si="0"/>
        <v>850.34</v>
      </c>
      <c r="H76" s="335">
        <f>'APUS COMUNICACIONES'!J77</f>
        <v>25.01</v>
      </c>
      <c r="I76" s="9">
        <f ca="1">$H76*metrado!H76</f>
        <v>34.013600000000004</v>
      </c>
      <c r="J76" s="9">
        <f ca="1">$H76*metrado!I76</f>
        <v>34.013600000000004</v>
      </c>
      <c r="K76" s="9">
        <f ca="1">$H76*metrado!J76</f>
        <v>34.013600000000004</v>
      </c>
      <c r="L76" s="9">
        <f ca="1">$H76*metrado!K76</f>
        <v>34.013600000000004</v>
      </c>
      <c r="M76" s="9">
        <f ca="1">$H76*metrado!L76</f>
        <v>34.013600000000004</v>
      </c>
      <c r="N76" s="9">
        <f ca="1">$H76*metrado!M76</f>
        <v>34.013600000000004</v>
      </c>
      <c r="O76" s="9">
        <f ca="1">$H76*metrado!N76</f>
        <v>0</v>
      </c>
      <c r="P76" s="9">
        <f ca="1">$H76*metrado!O76</f>
        <v>34.013600000000004</v>
      </c>
      <c r="Q76" s="9">
        <f>$H76*metrado!P76</f>
        <v>34.013600000000004</v>
      </c>
      <c r="R76" s="9">
        <f ca="1">$H76*metrado!Q76</f>
        <v>34.013600000000004</v>
      </c>
      <c r="S76" s="9">
        <f ca="1">$H76*metrado!R76</f>
        <v>34.013600000000004</v>
      </c>
      <c r="T76" s="9">
        <f ca="1">$H76*metrado!S76</f>
        <v>34.013600000000004</v>
      </c>
      <c r="U76" s="9">
        <f ca="1">$H76*metrado!T76</f>
        <v>34.013600000000004</v>
      </c>
      <c r="V76" s="9">
        <f ca="1">$H76*metrado!U76</f>
        <v>34.013600000000004</v>
      </c>
      <c r="W76" s="9">
        <f ca="1">$H76*metrado!V76</f>
        <v>34.013600000000004</v>
      </c>
      <c r="X76" s="9">
        <f ca="1">$H76*metrado!W76</f>
        <v>34.013600000000004</v>
      </c>
      <c r="Y76" s="9">
        <f ca="1">$H76*metrado!X76</f>
        <v>34.013600000000004</v>
      </c>
      <c r="Z76" s="9">
        <f ca="1">$H76*metrado!Y76</f>
        <v>34.013600000000004</v>
      </c>
      <c r="AA76" s="9">
        <f ca="1">$H76*metrado!Z76</f>
        <v>0</v>
      </c>
      <c r="AB76" s="9">
        <f ca="1">$H76*metrado!AA76</f>
        <v>0</v>
      </c>
      <c r="AC76" s="9">
        <f>$H76*metrado!AB76</f>
        <v>0</v>
      </c>
      <c r="AD76" s="9">
        <f ca="1">$H76*metrado!AC76</f>
        <v>0</v>
      </c>
      <c r="AE76" s="9">
        <f ca="1">$H76*metrado!AD76</f>
        <v>0</v>
      </c>
      <c r="AF76" s="9">
        <f ca="1">$H76*metrado!AE76</f>
        <v>0</v>
      </c>
      <c r="AG76" s="9">
        <f ca="1">$H76*metrado!AF76</f>
        <v>0</v>
      </c>
      <c r="AH76" s="9">
        <f ca="1">$H76*metrado!AG76</f>
        <v>0</v>
      </c>
      <c r="AI76" s="9">
        <f ca="1">$H76*metrado!AH76</f>
        <v>0</v>
      </c>
      <c r="AJ76" s="9">
        <f ca="1">$H76*metrado!AI76</f>
        <v>0</v>
      </c>
      <c r="AK76" s="9">
        <f ca="1">$H76*metrado!AJ76</f>
        <v>0</v>
      </c>
      <c r="AL76" s="9">
        <f ca="1">$H76*metrado!AK76</f>
        <v>0</v>
      </c>
      <c r="AM76" s="9">
        <f ca="1">$H76*metrado!AL76</f>
        <v>0</v>
      </c>
      <c r="AN76" s="9">
        <f ca="1">$H76*metrado!AM76</f>
        <v>0</v>
      </c>
      <c r="AO76" s="9">
        <f ca="1">$H76*metrado!AN76</f>
        <v>0</v>
      </c>
      <c r="AP76" s="9">
        <f ca="1">$H76*metrado!AO76</f>
        <v>0</v>
      </c>
      <c r="AQ76" s="9">
        <f ca="1">$H76*metrado!AP76</f>
        <v>0</v>
      </c>
      <c r="AR76" s="9">
        <f ca="1">$H76*metrado!AQ76</f>
        <v>0</v>
      </c>
      <c r="AS76" s="9">
        <f ca="1">$H76*metrado!AR76</f>
        <v>0</v>
      </c>
      <c r="AT76" s="9">
        <f ca="1">$H76*metrado!AS76</f>
        <v>0</v>
      </c>
      <c r="AU76" s="9">
        <f ca="1">$H76*metrado!AT76</f>
        <v>0</v>
      </c>
      <c r="AV76" s="9">
        <f ca="1">$H76*metrado!AU76</f>
        <v>34.013600000000004</v>
      </c>
      <c r="AW76" s="9">
        <f ca="1">$H76*metrado!AV76</f>
        <v>34.013600000000004</v>
      </c>
      <c r="AX76" s="9">
        <f ca="1">$H76*metrado!AW76</f>
        <v>34.013600000000004</v>
      </c>
      <c r="AY76" s="9">
        <f ca="1">$H76*metrado!AX76</f>
        <v>34.013600000000004</v>
      </c>
      <c r="AZ76" s="9">
        <f ca="1">$H76*metrado!AY76</f>
        <v>34.013600000000004</v>
      </c>
      <c r="BA76" s="9">
        <f ca="1">$H76*metrado!AZ76</f>
        <v>34.013600000000004</v>
      </c>
      <c r="BB76" s="9">
        <f ca="1">$H76*metrado!BA76</f>
        <v>34.013600000000004</v>
      </c>
      <c r="BC76" s="9">
        <f>$H76*metrado!BB76</f>
        <v>34.013600000000004</v>
      </c>
      <c r="BD76" s="9">
        <f ca="1">$H76*metrado!BC76</f>
        <v>0</v>
      </c>
      <c r="BE76" s="9">
        <f ca="1">$H76*metrado!BD76</f>
        <v>0</v>
      </c>
      <c r="BF76" s="9">
        <f>$H76*metrado!BE76</f>
        <v>0</v>
      </c>
      <c r="BG76" s="9">
        <f ca="1">$H76*metrado!BF76</f>
        <v>0</v>
      </c>
      <c r="BH76" s="9">
        <f ca="1">$H76*metrado!BG76</f>
        <v>0</v>
      </c>
      <c r="BI76" s="9">
        <f>$H76*metrado!BH76</f>
        <v>0</v>
      </c>
    </row>
    <row r="77" spans="1:68">
      <c r="A77" t="s">
        <v>1120</v>
      </c>
      <c r="F77">
        <f ca="1">ROUND(metrado!G77*costos!H77,2)</f>
        <v>2634.51</v>
      </c>
      <c r="G77" s="9">
        <f t="shared" ca="1" si="0"/>
        <v>2634.51</v>
      </c>
      <c r="H77" s="61">
        <f>'APUS COMUNICACIONES'!J95</f>
        <v>19.23</v>
      </c>
      <c r="I77" s="9">
        <f ca="1">$H77*metrado!H77</f>
        <v>105.38040000000001</v>
      </c>
      <c r="J77" s="9">
        <f ca="1">$H77*metrado!I77</f>
        <v>105.38040000000001</v>
      </c>
      <c r="K77" s="9">
        <f ca="1">$H77*metrado!J77</f>
        <v>105.38040000000001</v>
      </c>
      <c r="L77" s="9">
        <f ca="1">$H77*metrado!K77</f>
        <v>105.38040000000001</v>
      </c>
      <c r="M77" s="9">
        <f ca="1">$H77*metrado!L77</f>
        <v>105.38040000000001</v>
      </c>
      <c r="N77" s="9">
        <f ca="1">$H77*metrado!M77</f>
        <v>105.38040000000001</v>
      </c>
      <c r="O77" s="9">
        <f ca="1">$H77*metrado!N77</f>
        <v>0</v>
      </c>
      <c r="P77" s="9">
        <f ca="1">$H77*metrado!O77</f>
        <v>105.38040000000001</v>
      </c>
      <c r="Q77" s="9">
        <f>$H77*metrado!P77</f>
        <v>105.38040000000001</v>
      </c>
      <c r="R77" s="9">
        <f ca="1">$H77*metrado!Q77</f>
        <v>105.38040000000001</v>
      </c>
      <c r="S77" s="9">
        <f ca="1">$H77*metrado!R77</f>
        <v>105.38040000000001</v>
      </c>
      <c r="T77" s="9">
        <f ca="1">$H77*metrado!S77</f>
        <v>105.38040000000001</v>
      </c>
      <c r="U77" s="9">
        <f ca="1">$H77*metrado!T77</f>
        <v>105.38040000000001</v>
      </c>
      <c r="V77" s="9">
        <f ca="1">$H77*metrado!U77</f>
        <v>105.38040000000001</v>
      </c>
      <c r="W77" s="9">
        <f ca="1">$H77*metrado!V77</f>
        <v>105.38040000000001</v>
      </c>
      <c r="X77" s="9">
        <f ca="1">$H77*metrado!W77</f>
        <v>105.38040000000001</v>
      </c>
      <c r="Y77" s="9">
        <f ca="1">$H77*metrado!X77</f>
        <v>105.38040000000001</v>
      </c>
      <c r="Z77" s="9">
        <f ca="1">$H77*metrado!Y77</f>
        <v>105.38040000000001</v>
      </c>
      <c r="AA77" s="9">
        <f ca="1">$H77*metrado!Z77</f>
        <v>0</v>
      </c>
      <c r="AB77" s="9">
        <f ca="1">$H77*metrado!AA77</f>
        <v>0</v>
      </c>
      <c r="AC77" s="9">
        <f>$H77*metrado!AB77</f>
        <v>0</v>
      </c>
      <c r="AD77" s="9">
        <f ca="1">$H77*metrado!AC77</f>
        <v>0</v>
      </c>
      <c r="AE77" s="9">
        <f ca="1">$H77*metrado!AD77</f>
        <v>0</v>
      </c>
      <c r="AF77" s="9">
        <f ca="1">$H77*metrado!AE77</f>
        <v>0</v>
      </c>
      <c r="AG77" s="9">
        <f ca="1">$H77*metrado!AF77</f>
        <v>0</v>
      </c>
      <c r="AH77" s="9">
        <f ca="1">$H77*metrado!AG77</f>
        <v>0</v>
      </c>
      <c r="AI77" s="9">
        <f ca="1">$H77*metrado!AH77</f>
        <v>0</v>
      </c>
      <c r="AJ77" s="9">
        <f ca="1">$H77*metrado!AI77</f>
        <v>0</v>
      </c>
      <c r="AK77" s="9">
        <f ca="1">$H77*metrado!AJ77</f>
        <v>0</v>
      </c>
      <c r="AL77" s="9">
        <f ca="1">$H77*metrado!AK77</f>
        <v>0</v>
      </c>
      <c r="AM77" s="9">
        <f ca="1">$H77*metrado!AL77</f>
        <v>0</v>
      </c>
      <c r="AN77" s="9">
        <f ca="1">$H77*metrado!AM77</f>
        <v>0</v>
      </c>
      <c r="AO77" s="9">
        <f ca="1">$H77*metrado!AN77</f>
        <v>0</v>
      </c>
      <c r="AP77" s="9">
        <f ca="1">$H77*metrado!AO77</f>
        <v>0</v>
      </c>
      <c r="AQ77" s="9">
        <f ca="1">$H77*metrado!AP77</f>
        <v>0</v>
      </c>
      <c r="AR77" s="9">
        <f ca="1">$H77*metrado!AQ77</f>
        <v>0</v>
      </c>
      <c r="AS77" s="9">
        <f ca="1">$H77*metrado!AR77</f>
        <v>0</v>
      </c>
      <c r="AT77" s="9">
        <f ca="1">$H77*metrado!AS77</f>
        <v>0</v>
      </c>
      <c r="AU77" s="9">
        <f ca="1">$H77*metrado!AT77</f>
        <v>0</v>
      </c>
      <c r="AV77" s="9">
        <f ca="1">$H77*metrado!AU77</f>
        <v>105.38040000000001</v>
      </c>
      <c r="AW77" s="9">
        <f ca="1">$H77*metrado!AV77</f>
        <v>105.38040000000001</v>
      </c>
      <c r="AX77" s="9">
        <f ca="1">$H77*metrado!AW77</f>
        <v>105.38040000000001</v>
      </c>
      <c r="AY77" s="9">
        <f ca="1">$H77*metrado!AX77</f>
        <v>105.38040000000001</v>
      </c>
      <c r="AZ77" s="9">
        <f ca="1">$H77*metrado!AY77</f>
        <v>105.38040000000001</v>
      </c>
      <c r="BA77" s="9">
        <f ca="1">$H77*metrado!AZ77</f>
        <v>105.38040000000001</v>
      </c>
      <c r="BB77" s="9">
        <f ca="1">$H77*metrado!BA77</f>
        <v>105.38040000000001</v>
      </c>
      <c r="BC77" s="9">
        <f>$H77*metrado!BB77</f>
        <v>105.38040000000001</v>
      </c>
      <c r="BD77" s="9">
        <f ca="1">$H77*metrado!BC77</f>
        <v>0</v>
      </c>
      <c r="BE77" s="9">
        <f ca="1">$H77*metrado!BD77</f>
        <v>0</v>
      </c>
      <c r="BF77" s="9">
        <f>$H77*metrado!BE77</f>
        <v>0</v>
      </c>
      <c r="BG77" s="9">
        <f ca="1">$H77*metrado!BF77</f>
        <v>0</v>
      </c>
      <c r="BH77" s="9">
        <f ca="1">$H77*metrado!BG77</f>
        <v>0</v>
      </c>
      <c r="BI77" s="9">
        <f>$H77*metrado!BH77</f>
        <v>0</v>
      </c>
    </row>
    <row r="78" spans="1:68">
      <c r="A78" t="s">
        <v>1122</v>
      </c>
      <c r="F78">
        <f ca="1">ROUND(metrado!G78*costos!H78,2)</f>
        <v>12.28</v>
      </c>
      <c r="G78" s="9">
        <f t="shared" ca="1" si="0"/>
        <v>12.277499999999998</v>
      </c>
      <c r="H78" s="61">
        <f>'APUS COMUNICACIONES'!J113</f>
        <v>16.37</v>
      </c>
      <c r="I78" s="9">
        <f ca="1">$H78*metrado!H78</f>
        <v>0.49110000000000004</v>
      </c>
      <c r="J78" s="9">
        <f ca="1">$H78*metrado!I78</f>
        <v>0.49110000000000004</v>
      </c>
      <c r="K78" s="9">
        <f ca="1">$H78*metrado!J78</f>
        <v>0.49110000000000004</v>
      </c>
      <c r="L78" s="9">
        <f ca="1">$H78*metrado!K78</f>
        <v>0.49110000000000004</v>
      </c>
      <c r="M78" s="9">
        <f ca="1">$H78*metrado!L78</f>
        <v>0.49110000000000004</v>
      </c>
      <c r="N78" s="9">
        <f ca="1">$H78*metrado!M78</f>
        <v>0.49110000000000004</v>
      </c>
      <c r="O78" s="9">
        <f ca="1">$H78*metrado!N78</f>
        <v>0</v>
      </c>
      <c r="P78" s="9">
        <f ca="1">$H78*metrado!O78</f>
        <v>0.49110000000000004</v>
      </c>
      <c r="Q78" s="9">
        <f>$H78*metrado!P78</f>
        <v>0.49110000000000004</v>
      </c>
      <c r="R78" s="9">
        <f ca="1">$H78*metrado!Q78</f>
        <v>0.49110000000000004</v>
      </c>
      <c r="S78" s="9">
        <f ca="1">$H78*metrado!R78</f>
        <v>0.49110000000000004</v>
      </c>
      <c r="T78" s="9">
        <f ca="1">$H78*metrado!S78</f>
        <v>0.49110000000000004</v>
      </c>
      <c r="U78" s="9">
        <f ca="1">$H78*metrado!T78</f>
        <v>0.49110000000000004</v>
      </c>
      <c r="V78" s="9">
        <f ca="1">$H78*metrado!U78</f>
        <v>0.49110000000000004</v>
      </c>
      <c r="W78" s="9">
        <f ca="1">$H78*metrado!V78</f>
        <v>0.49110000000000004</v>
      </c>
      <c r="X78" s="9">
        <f ca="1">$H78*metrado!W78</f>
        <v>0.49110000000000004</v>
      </c>
      <c r="Y78" s="9">
        <f ca="1">$H78*metrado!X78</f>
        <v>0.49110000000000004</v>
      </c>
      <c r="Z78" s="9">
        <f ca="1">$H78*metrado!Y78</f>
        <v>0.49110000000000004</v>
      </c>
      <c r="AA78" s="9">
        <f ca="1">$H78*metrado!Z78</f>
        <v>0</v>
      </c>
      <c r="AB78" s="9">
        <f ca="1">$H78*metrado!AA78</f>
        <v>0</v>
      </c>
      <c r="AC78" s="9">
        <f>$H78*metrado!AB78</f>
        <v>0</v>
      </c>
      <c r="AD78" s="9">
        <f ca="1">$H78*metrado!AC78</f>
        <v>0</v>
      </c>
      <c r="AE78" s="9">
        <f ca="1">$H78*metrado!AD78</f>
        <v>0</v>
      </c>
      <c r="AF78" s="9">
        <f ca="1">$H78*metrado!AE78</f>
        <v>0</v>
      </c>
      <c r="AG78" s="9">
        <f ca="1">$H78*metrado!AF78</f>
        <v>0</v>
      </c>
      <c r="AH78" s="9">
        <f ca="1">$H78*metrado!AG78</f>
        <v>0</v>
      </c>
      <c r="AI78" s="9">
        <f ca="1">$H78*metrado!AH78</f>
        <v>0</v>
      </c>
      <c r="AJ78" s="9">
        <f ca="1">$H78*metrado!AI78</f>
        <v>0</v>
      </c>
      <c r="AK78" s="9">
        <f ca="1">$H78*metrado!AJ78</f>
        <v>0</v>
      </c>
      <c r="AL78" s="9">
        <f ca="1">$H78*metrado!AK78</f>
        <v>0</v>
      </c>
      <c r="AM78" s="9">
        <f ca="1">$H78*metrado!AL78</f>
        <v>0</v>
      </c>
      <c r="AN78" s="9">
        <f ca="1">$H78*metrado!AM78</f>
        <v>0</v>
      </c>
      <c r="AO78" s="9">
        <f ca="1">$H78*metrado!AN78</f>
        <v>0</v>
      </c>
      <c r="AP78" s="9">
        <f ca="1">$H78*metrado!AO78</f>
        <v>0</v>
      </c>
      <c r="AQ78" s="9">
        <f ca="1">$H78*metrado!AP78</f>
        <v>0</v>
      </c>
      <c r="AR78" s="9">
        <f ca="1">$H78*metrado!AQ78</f>
        <v>0</v>
      </c>
      <c r="AS78" s="9">
        <f ca="1">$H78*metrado!AR78</f>
        <v>0</v>
      </c>
      <c r="AT78" s="9">
        <f ca="1">$H78*metrado!AS78</f>
        <v>0</v>
      </c>
      <c r="AU78" s="9">
        <f ca="1">$H78*metrado!AT78</f>
        <v>0</v>
      </c>
      <c r="AV78" s="9">
        <f ca="1">$H78*metrado!AU78</f>
        <v>0.49110000000000004</v>
      </c>
      <c r="AW78" s="9">
        <f ca="1">$H78*metrado!AV78</f>
        <v>0.49110000000000004</v>
      </c>
      <c r="AX78" s="9">
        <f ca="1">$H78*metrado!AW78</f>
        <v>0.49110000000000004</v>
      </c>
      <c r="AY78" s="9">
        <f ca="1">$H78*metrado!AX78</f>
        <v>0.49110000000000004</v>
      </c>
      <c r="AZ78" s="9">
        <f ca="1">$H78*metrado!AY78</f>
        <v>0.49110000000000004</v>
      </c>
      <c r="BA78" s="9">
        <f ca="1">$H78*metrado!AZ78</f>
        <v>0.49110000000000004</v>
      </c>
      <c r="BB78" s="9">
        <f ca="1">$H78*metrado!BA78</f>
        <v>0.49110000000000004</v>
      </c>
      <c r="BC78" s="9">
        <f>$H78*metrado!BB78</f>
        <v>0.49110000000000004</v>
      </c>
      <c r="BD78" s="9">
        <f ca="1">$H78*metrado!BC78</f>
        <v>0</v>
      </c>
      <c r="BE78" s="9">
        <f ca="1">$H78*metrado!BD78</f>
        <v>0</v>
      </c>
      <c r="BF78" s="9">
        <f>$H78*metrado!BE78</f>
        <v>0</v>
      </c>
      <c r="BG78" s="9">
        <f ca="1">$H78*metrado!BF78</f>
        <v>0</v>
      </c>
      <c r="BH78" s="9">
        <f ca="1">$H78*metrado!BG78</f>
        <v>0</v>
      </c>
      <c r="BI78" s="9">
        <f>$H78*metrado!BH78</f>
        <v>0</v>
      </c>
    </row>
    <row r="79" spans="1:68">
      <c r="A79" t="s">
        <v>1124</v>
      </c>
      <c r="F79">
        <f ca="1">ROUND(metrado!G79*costos!H79,2)</f>
        <v>1566.75</v>
      </c>
      <c r="G79" s="9">
        <f t="shared" ca="1" si="0"/>
        <v>1566.7500000000005</v>
      </c>
      <c r="H79" s="61">
        <f>'APUS COMUNICACIONES'!J131</f>
        <v>62.67</v>
      </c>
      <c r="I79" s="9">
        <f ca="1">$H79*metrado!H79</f>
        <v>62.67</v>
      </c>
      <c r="J79" s="9">
        <f ca="1">$H79*metrado!I79</f>
        <v>62.67</v>
      </c>
      <c r="K79" s="9">
        <f ca="1">$H79*metrado!J79</f>
        <v>62.67</v>
      </c>
      <c r="L79" s="9">
        <f ca="1">$H79*metrado!K79</f>
        <v>62.67</v>
      </c>
      <c r="M79" s="9">
        <f ca="1">$H79*metrado!L79</f>
        <v>62.67</v>
      </c>
      <c r="N79" s="9">
        <f ca="1">$H79*metrado!M79</f>
        <v>62.67</v>
      </c>
      <c r="O79" s="9">
        <f ca="1">$H79*metrado!N79</f>
        <v>0</v>
      </c>
      <c r="P79" s="9">
        <f ca="1">$H79*metrado!O79</f>
        <v>62.67</v>
      </c>
      <c r="Q79" s="9">
        <f>$H79*metrado!P79</f>
        <v>62.67</v>
      </c>
      <c r="R79" s="9">
        <f ca="1">$H79*metrado!Q79</f>
        <v>62.67</v>
      </c>
      <c r="S79" s="9">
        <f ca="1">$H79*metrado!R79</f>
        <v>62.67</v>
      </c>
      <c r="T79" s="9">
        <f ca="1">$H79*metrado!S79</f>
        <v>62.67</v>
      </c>
      <c r="U79" s="9">
        <f ca="1">$H79*metrado!T79</f>
        <v>62.67</v>
      </c>
      <c r="V79" s="9">
        <f ca="1">$H79*metrado!U79</f>
        <v>62.67</v>
      </c>
      <c r="W79" s="9">
        <f ca="1">$H79*metrado!V79</f>
        <v>62.67</v>
      </c>
      <c r="X79" s="9">
        <f ca="1">$H79*metrado!W79</f>
        <v>62.67</v>
      </c>
      <c r="Y79" s="9">
        <f ca="1">$H79*metrado!X79</f>
        <v>62.67</v>
      </c>
      <c r="Z79" s="9">
        <f ca="1">$H79*metrado!Y79</f>
        <v>62.67</v>
      </c>
      <c r="AA79" s="9">
        <f ca="1">$H79*metrado!Z79</f>
        <v>0</v>
      </c>
      <c r="AB79" s="9">
        <f ca="1">$H79*metrado!AA79</f>
        <v>0</v>
      </c>
      <c r="AC79" s="9">
        <f>$H79*metrado!AB79</f>
        <v>0</v>
      </c>
      <c r="AD79" s="9">
        <f ca="1">$H79*metrado!AC79</f>
        <v>0</v>
      </c>
      <c r="AE79" s="9">
        <f ca="1">$H79*metrado!AD79</f>
        <v>0</v>
      </c>
      <c r="AF79" s="9">
        <f ca="1">$H79*metrado!AE79</f>
        <v>0</v>
      </c>
      <c r="AG79" s="9">
        <f ca="1">$H79*metrado!AF79</f>
        <v>0</v>
      </c>
      <c r="AH79" s="9">
        <f ca="1">$H79*metrado!AG79</f>
        <v>0</v>
      </c>
      <c r="AI79" s="9">
        <f ca="1">$H79*metrado!AH79</f>
        <v>0</v>
      </c>
      <c r="AJ79" s="9">
        <f ca="1">$H79*metrado!AI79</f>
        <v>0</v>
      </c>
      <c r="AK79" s="9">
        <f ca="1">$H79*metrado!AJ79</f>
        <v>0</v>
      </c>
      <c r="AL79" s="9">
        <f ca="1">$H79*metrado!AK79</f>
        <v>0</v>
      </c>
      <c r="AM79" s="9">
        <f ca="1">$H79*metrado!AL79</f>
        <v>0</v>
      </c>
      <c r="AN79" s="9">
        <f ca="1">$H79*metrado!AM79</f>
        <v>0</v>
      </c>
      <c r="AO79" s="9">
        <f ca="1">$H79*metrado!AN79</f>
        <v>0</v>
      </c>
      <c r="AP79" s="9">
        <f ca="1">$H79*metrado!AO79</f>
        <v>0</v>
      </c>
      <c r="AQ79" s="9">
        <f ca="1">$H79*metrado!AP79</f>
        <v>0</v>
      </c>
      <c r="AR79" s="9">
        <f ca="1">$H79*metrado!AQ79</f>
        <v>0</v>
      </c>
      <c r="AS79" s="9">
        <f ca="1">$H79*metrado!AR79</f>
        <v>0</v>
      </c>
      <c r="AT79" s="9">
        <f ca="1">$H79*metrado!AS79</f>
        <v>0</v>
      </c>
      <c r="AU79" s="9">
        <f ca="1">$H79*metrado!AT79</f>
        <v>0</v>
      </c>
      <c r="AV79" s="9">
        <f ca="1">$H79*metrado!AU79</f>
        <v>62.67</v>
      </c>
      <c r="AW79" s="9">
        <f ca="1">$H79*metrado!AV79</f>
        <v>62.67</v>
      </c>
      <c r="AX79" s="9">
        <f ca="1">$H79*metrado!AW79</f>
        <v>62.67</v>
      </c>
      <c r="AY79" s="9">
        <f ca="1">$H79*metrado!AX79</f>
        <v>62.67</v>
      </c>
      <c r="AZ79" s="9">
        <f ca="1">$H79*metrado!AY79</f>
        <v>62.67</v>
      </c>
      <c r="BA79" s="9">
        <f ca="1">$H79*metrado!AZ79</f>
        <v>62.67</v>
      </c>
      <c r="BB79" s="9">
        <f ca="1">$H79*metrado!BA79</f>
        <v>62.67</v>
      </c>
      <c r="BC79" s="9">
        <f>$H79*metrado!BB79</f>
        <v>62.67</v>
      </c>
      <c r="BD79" s="9">
        <f ca="1">$H79*metrado!BC79</f>
        <v>0</v>
      </c>
      <c r="BE79" s="9">
        <f ca="1">$H79*metrado!BD79</f>
        <v>0</v>
      </c>
      <c r="BF79" s="9">
        <f>$H79*metrado!BE79</f>
        <v>0</v>
      </c>
      <c r="BG79" s="9">
        <f ca="1">$H79*metrado!BF79</f>
        <v>0</v>
      </c>
      <c r="BH79" s="9">
        <f ca="1">$H79*metrado!BG79</f>
        <v>0</v>
      </c>
      <c r="BI79" s="9">
        <f>$H79*metrado!BH79</f>
        <v>0</v>
      </c>
    </row>
    <row r="80" spans="1:68">
      <c r="A80" t="s">
        <v>1126</v>
      </c>
      <c r="F80">
        <f ca="1">ROUND(metrado!G80*costos!H80,2)</f>
        <v>1471.25</v>
      </c>
      <c r="G80" s="9">
        <f t="shared" ca="1" si="0"/>
        <v>1471.2499999999995</v>
      </c>
      <c r="H80" s="61">
        <f>'APUS COMUNICACIONES'!J146</f>
        <v>58.85</v>
      </c>
      <c r="I80" s="9">
        <f ca="1">$H80*metrado!H80</f>
        <v>58.85</v>
      </c>
      <c r="J80" s="9">
        <f ca="1">$H80*metrado!I80</f>
        <v>58.85</v>
      </c>
      <c r="K80" s="9">
        <f ca="1">$H80*metrado!J80</f>
        <v>58.85</v>
      </c>
      <c r="L80" s="9">
        <f ca="1">$H80*metrado!K80</f>
        <v>58.85</v>
      </c>
      <c r="M80" s="9">
        <f ca="1">$H80*metrado!L80</f>
        <v>58.85</v>
      </c>
      <c r="N80" s="9">
        <f ca="1">$H80*metrado!M80</f>
        <v>58.85</v>
      </c>
      <c r="O80" s="9">
        <f ca="1">$H80*metrado!N80</f>
        <v>0</v>
      </c>
      <c r="P80" s="9">
        <f ca="1">$H80*metrado!O80</f>
        <v>58.85</v>
      </c>
      <c r="Q80" s="9">
        <f>$H80*metrado!P80</f>
        <v>58.85</v>
      </c>
      <c r="R80" s="9">
        <f ca="1">$H80*metrado!Q80</f>
        <v>58.85</v>
      </c>
      <c r="S80" s="9">
        <f ca="1">$H80*metrado!R80</f>
        <v>58.85</v>
      </c>
      <c r="T80" s="9">
        <f ca="1">$H80*metrado!S80</f>
        <v>58.85</v>
      </c>
      <c r="U80" s="9">
        <f ca="1">$H80*metrado!T80</f>
        <v>58.85</v>
      </c>
      <c r="V80" s="9">
        <f ca="1">$H80*metrado!U80</f>
        <v>58.85</v>
      </c>
      <c r="W80" s="9">
        <f ca="1">$H80*metrado!V80</f>
        <v>58.85</v>
      </c>
      <c r="X80" s="9">
        <f ca="1">$H80*metrado!W80</f>
        <v>58.85</v>
      </c>
      <c r="Y80" s="9">
        <f ca="1">$H80*metrado!X80</f>
        <v>58.85</v>
      </c>
      <c r="Z80" s="9">
        <f ca="1">$H80*metrado!Y80</f>
        <v>58.85</v>
      </c>
      <c r="AA80" s="9">
        <f ca="1">$H80*metrado!Z80</f>
        <v>0</v>
      </c>
      <c r="AB80" s="9">
        <f ca="1">$H80*metrado!AA80</f>
        <v>0</v>
      </c>
      <c r="AC80" s="9">
        <f>$H80*metrado!AB80</f>
        <v>0</v>
      </c>
      <c r="AD80" s="9">
        <f ca="1">$H80*metrado!AC80</f>
        <v>0</v>
      </c>
      <c r="AE80" s="9">
        <f ca="1">$H80*metrado!AD80</f>
        <v>0</v>
      </c>
      <c r="AF80" s="9">
        <f ca="1">$H80*metrado!AE80</f>
        <v>0</v>
      </c>
      <c r="AG80" s="9">
        <f ca="1">$H80*metrado!AF80</f>
        <v>0</v>
      </c>
      <c r="AH80" s="9">
        <f ca="1">$H80*metrado!AG80</f>
        <v>0</v>
      </c>
      <c r="AI80" s="9">
        <f ca="1">$H80*metrado!AH80</f>
        <v>0</v>
      </c>
      <c r="AJ80" s="9">
        <f ca="1">$H80*metrado!AI80</f>
        <v>0</v>
      </c>
      <c r="AK80" s="9">
        <f ca="1">$H80*metrado!AJ80</f>
        <v>0</v>
      </c>
      <c r="AL80" s="9">
        <f ca="1">$H80*metrado!AK80</f>
        <v>0</v>
      </c>
      <c r="AM80" s="9">
        <f ca="1">$H80*metrado!AL80</f>
        <v>0</v>
      </c>
      <c r="AN80" s="9">
        <f ca="1">$H80*metrado!AM80</f>
        <v>0</v>
      </c>
      <c r="AO80" s="9">
        <f ca="1">$H80*metrado!AN80</f>
        <v>0</v>
      </c>
      <c r="AP80" s="9">
        <f ca="1">$H80*metrado!AO80</f>
        <v>0</v>
      </c>
      <c r="AQ80" s="9">
        <f ca="1">$H80*metrado!AP80</f>
        <v>0</v>
      </c>
      <c r="AR80" s="9">
        <f ca="1">$H80*metrado!AQ80</f>
        <v>0</v>
      </c>
      <c r="AS80" s="9">
        <f ca="1">$H80*metrado!AR80</f>
        <v>0</v>
      </c>
      <c r="AT80" s="9">
        <f ca="1">$H80*metrado!AS80</f>
        <v>0</v>
      </c>
      <c r="AU80" s="9">
        <f ca="1">$H80*metrado!AT80</f>
        <v>0</v>
      </c>
      <c r="AV80" s="9">
        <f ca="1">$H80*metrado!AU80</f>
        <v>58.85</v>
      </c>
      <c r="AW80" s="9">
        <f ca="1">$H80*metrado!AV80</f>
        <v>58.85</v>
      </c>
      <c r="AX80" s="9">
        <f ca="1">$H80*metrado!AW80</f>
        <v>58.85</v>
      </c>
      <c r="AY80" s="9">
        <f ca="1">$H80*metrado!AX80</f>
        <v>58.85</v>
      </c>
      <c r="AZ80" s="9">
        <f ca="1">$H80*metrado!AY80</f>
        <v>58.85</v>
      </c>
      <c r="BA80" s="9">
        <f ca="1">$H80*metrado!AZ80</f>
        <v>58.85</v>
      </c>
      <c r="BB80" s="9">
        <f ca="1">$H80*metrado!BA80</f>
        <v>58.85</v>
      </c>
      <c r="BC80" s="9">
        <f>$H80*metrado!BB80</f>
        <v>58.85</v>
      </c>
      <c r="BD80" s="9">
        <f ca="1">$H80*metrado!BC80</f>
        <v>0</v>
      </c>
      <c r="BE80" s="9">
        <f ca="1">$H80*metrado!BD80</f>
        <v>0</v>
      </c>
      <c r="BF80" s="9">
        <f>$H80*metrado!BE80</f>
        <v>0</v>
      </c>
      <c r="BG80" s="9">
        <f ca="1">$H80*metrado!BF80</f>
        <v>0</v>
      </c>
      <c r="BH80" s="9">
        <f ca="1">$H80*metrado!BG80</f>
        <v>0</v>
      </c>
      <c r="BI80" s="9">
        <f>$H80*metrado!BH80</f>
        <v>0</v>
      </c>
    </row>
    <row r="81" spans="1:61">
      <c r="A81" t="s">
        <v>1128</v>
      </c>
      <c r="F81">
        <f ca="1">ROUND(metrado!G81*costos!H81,2)</f>
        <v>1447</v>
      </c>
      <c r="G81" s="9">
        <f t="shared" ca="1" si="0"/>
        <v>1447.0000000000009</v>
      </c>
      <c r="H81" s="61">
        <f>'APUS COMUNICACIONES'!J161</f>
        <v>57.88</v>
      </c>
      <c r="I81" s="9">
        <f ca="1">$H81*metrado!H81</f>
        <v>57.88</v>
      </c>
      <c r="J81" s="9">
        <f ca="1">$H81*metrado!I81</f>
        <v>57.88</v>
      </c>
      <c r="K81" s="9">
        <f ca="1">$H81*metrado!J81</f>
        <v>57.88</v>
      </c>
      <c r="L81" s="9">
        <f ca="1">$H81*metrado!K81</f>
        <v>57.88</v>
      </c>
      <c r="M81" s="9">
        <f ca="1">$H81*metrado!L81</f>
        <v>57.88</v>
      </c>
      <c r="N81" s="9">
        <f ca="1">$H81*metrado!M81</f>
        <v>57.88</v>
      </c>
      <c r="O81" s="9">
        <f ca="1">$H81*metrado!N81</f>
        <v>0</v>
      </c>
      <c r="P81" s="9">
        <f ca="1">$H81*metrado!O81</f>
        <v>57.88</v>
      </c>
      <c r="Q81" s="9">
        <f>$H81*metrado!P81</f>
        <v>57.88</v>
      </c>
      <c r="R81" s="9">
        <f ca="1">$H81*metrado!Q81</f>
        <v>57.88</v>
      </c>
      <c r="S81" s="9">
        <f ca="1">$H81*metrado!R81</f>
        <v>57.88</v>
      </c>
      <c r="T81" s="9">
        <f ca="1">$H81*metrado!S81</f>
        <v>57.88</v>
      </c>
      <c r="U81" s="9">
        <f ca="1">$H81*metrado!T81</f>
        <v>57.88</v>
      </c>
      <c r="V81" s="9">
        <f ca="1">$H81*metrado!U81</f>
        <v>57.88</v>
      </c>
      <c r="W81" s="9">
        <f ca="1">$H81*metrado!V81</f>
        <v>57.88</v>
      </c>
      <c r="X81" s="9">
        <f ca="1">$H81*metrado!W81</f>
        <v>57.88</v>
      </c>
      <c r="Y81" s="9">
        <f ca="1">$H81*metrado!X81</f>
        <v>57.88</v>
      </c>
      <c r="Z81" s="9">
        <f ca="1">$H81*metrado!Y81</f>
        <v>57.88</v>
      </c>
      <c r="AA81" s="9">
        <f ca="1">$H81*metrado!Z81</f>
        <v>0</v>
      </c>
      <c r="AB81" s="9">
        <f ca="1">$H81*metrado!AA81</f>
        <v>0</v>
      </c>
      <c r="AC81" s="9">
        <f>$H81*metrado!AB81</f>
        <v>0</v>
      </c>
      <c r="AD81" s="9">
        <f ca="1">$H81*metrado!AC81</f>
        <v>0</v>
      </c>
      <c r="AE81" s="9">
        <f ca="1">$H81*metrado!AD81</f>
        <v>0</v>
      </c>
      <c r="AF81" s="9">
        <f ca="1">$H81*metrado!AE81</f>
        <v>0</v>
      </c>
      <c r="AG81" s="9">
        <f ca="1">$H81*metrado!AF81</f>
        <v>0</v>
      </c>
      <c r="AH81" s="9">
        <f ca="1">$H81*metrado!AG81</f>
        <v>0</v>
      </c>
      <c r="AI81" s="9">
        <f ca="1">$H81*metrado!AH81</f>
        <v>0</v>
      </c>
      <c r="AJ81" s="9">
        <f ca="1">$H81*metrado!AI81</f>
        <v>0</v>
      </c>
      <c r="AK81" s="9">
        <f ca="1">$H81*metrado!AJ81</f>
        <v>0</v>
      </c>
      <c r="AL81" s="9">
        <f ca="1">$H81*metrado!AK81</f>
        <v>0</v>
      </c>
      <c r="AM81" s="9">
        <f ca="1">$H81*metrado!AL81</f>
        <v>0</v>
      </c>
      <c r="AN81" s="9">
        <f ca="1">$H81*metrado!AM81</f>
        <v>0</v>
      </c>
      <c r="AO81" s="9">
        <f ca="1">$H81*metrado!AN81</f>
        <v>0</v>
      </c>
      <c r="AP81" s="9">
        <f ca="1">$H81*metrado!AO81</f>
        <v>0</v>
      </c>
      <c r="AQ81" s="9">
        <f ca="1">$H81*metrado!AP81</f>
        <v>0</v>
      </c>
      <c r="AR81" s="9">
        <f ca="1">$H81*metrado!AQ81</f>
        <v>0</v>
      </c>
      <c r="AS81" s="9">
        <f ca="1">$H81*metrado!AR81</f>
        <v>0</v>
      </c>
      <c r="AT81" s="9">
        <f ca="1">$H81*metrado!AS81</f>
        <v>0</v>
      </c>
      <c r="AU81" s="9">
        <f ca="1">$H81*metrado!AT81</f>
        <v>0</v>
      </c>
      <c r="AV81" s="9">
        <f ca="1">$H81*metrado!AU81</f>
        <v>57.88</v>
      </c>
      <c r="AW81" s="9">
        <f ca="1">$H81*metrado!AV81</f>
        <v>57.88</v>
      </c>
      <c r="AX81" s="9">
        <f ca="1">$H81*metrado!AW81</f>
        <v>57.88</v>
      </c>
      <c r="AY81" s="9">
        <f ca="1">$H81*metrado!AX81</f>
        <v>57.88</v>
      </c>
      <c r="AZ81" s="9">
        <f ca="1">$H81*metrado!AY81</f>
        <v>57.88</v>
      </c>
      <c r="BA81" s="9">
        <f ca="1">$H81*metrado!AZ81</f>
        <v>57.88</v>
      </c>
      <c r="BB81" s="9">
        <f ca="1">$H81*metrado!BA81</f>
        <v>57.88</v>
      </c>
      <c r="BC81" s="9">
        <f>$H81*metrado!BB81</f>
        <v>57.88</v>
      </c>
      <c r="BD81" s="9">
        <f ca="1">$H81*metrado!BC81</f>
        <v>0</v>
      </c>
      <c r="BE81" s="9">
        <f ca="1">$H81*metrado!BD81</f>
        <v>0</v>
      </c>
      <c r="BF81" s="9">
        <f>$H81*metrado!BE81</f>
        <v>0</v>
      </c>
      <c r="BG81" s="9">
        <f ca="1">$H81*metrado!BF81</f>
        <v>0</v>
      </c>
      <c r="BH81" s="9">
        <f ca="1">$H81*metrado!BG81</f>
        <v>0</v>
      </c>
      <c r="BI81" s="9">
        <f>$H81*metrado!BH81</f>
        <v>0</v>
      </c>
    </row>
    <row r="82" spans="1:61">
      <c r="A82" t="s">
        <v>1130</v>
      </c>
      <c r="F82">
        <f ca="1">ROUND(metrado!G82*costos!H82,2)</f>
        <v>620.88</v>
      </c>
      <c r="G82" s="9">
        <f t="shared" ca="1" si="0"/>
        <v>620.875</v>
      </c>
      <c r="H82" s="61">
        <f>'APUS COMUNICACIONES'!J176</f>
        <v>99.34</v>
      </c>
      <c r="I82" s="9">
        <f ca="1">$H82*metrado!H82</f>
        <v>24.835000000000001</v>
      </c>
      <c r="J82" s="9">
        <f ca="1">$H82*metrado!I82</f>
        <v>24.835000000000001</v>
      </c>
      <c r="K82" s="9">
        <f ca="1">$H82*metrado!J82</f>
        <v>24.835000000000001</v>
      </c>
      <c r="L82" s="9">
        <f ca="1">$H82*metrado!K82</f>
        <v>24.835000000000001</v>
      </c>
      <c r="M82" s="9">
        <f ca="1">$H82*metrado!L82</f>
        <v>24.835000000000001</v>
      </c>
      <c r="N82" s="9">
        <f ca="1">$H82*metrado!M82</f>
        <v>24.835000000000001</v>
      </c>
      <c r="O82" s="9">
        <f ca="1">$H82*metrado!N82</f>
        <v>0</v>
      </c>
      <c r="P82" s="9">
        <f ca="1">$H82*metrado!O82</f>
        <v>24.835000000000001</v>
      </c>
      <c r="Q82" s="9">
        <f>$H82*metrado!P82</f>
        <v>24.835000000000001</v>
      </c>
      <c r="R82" s="9">
        <f ca="1">$H82*metrado!Q82</f>
        <v>24.835000000000001</v>
      </c>
      <c r="S82" s="9">
        <f ca="1">$H82*metrado!R82</f>
        <v>24.835000000000001</v>
      </c>
      <c r="T82" s="9">
        <f ca="1">$H82*metrado!S82</f>
        <v>24.835000000000001</v>
      </c>
      <c r="U82" s="9">
        <f ca="1">$H82*metrado!T82</f>
        <v>24.835000000000001</v>
      </c>
      <c r="V82" s="9">
        <f ca="1">$H82*metrado!U82</f>
        <v>24.835000000000001</v>
      </c>
      <c r="W82" s="9">
        <f ca="1">$H82*metrado!V82</f>
        <v>24.835000000000001</v>
      </c>
      <c r="X82" s="9">
        <f ca="1">$H82*metrado!W82</f>
        <v>24.835000000000001</v>
      </c>
      <c r="Y82" s="9">
        <f ca="1">$H82*metrado!X82</f>
        <v>24.835000000000001</v>
      </c>
      <c r="Z82" s="9">
        <f ca="1">$H82*metrado!Y82</f>
        <v>24.835000000000001</v>
      </c>
      <c r="AA82" s="9">
        <f ca="1">$H82*metrado!Z82</f>
        <v>0</v>
      </c>
      <c r="AB82" s="9">
        <f ca="1">$H82*metrado!AA82</f>
        <v>0</v>
      </c>
      <c r="AC82" s="9">
        <f>$H82*metrado!AB82</f>
        <v>0</v>
      </c>
      <c r="AD82" s="9">
        <f ca="1">$H82*metrado!AC82</f>
        <v>0</v>
      </c>
      <c r="AE82" s="9">
        <f ca="1">$H82*metrado!AD82</f>
        <v>0</v>
      </c>
      <c r="AF82" s="9">
        <f ca="1">$H82*metrado!AE82</f>
        <v>0</v>
      </c>
      <c r="AG82" s="9">
        <f ca="1">$H82*metrado!AF82</f>
        <v>0</v>
      </c>
      <c r="AH82" s="9">
        <f ca="1">$H82*metrado!AG82</f>
        <v>0</v>
      </c>
      <c r="AI82" s="9">
        <f ca="1">$H82*metrado!AH82</f>
        <v>0</v>
      </c>
      <c r="AJ82" s="9">
        <f ca="1">$H82*metrado!AI82</f>
        <v>0</v>
      </c>
      <c r="AK82" s="9">
        <f ca="1">$H82*metrado!AJ82</f>
        <v>0</v>
      </c>
      <c r="AL82" s="9">
        <f ca="1">$H82*metrado!AK82</f>
        <v>0</v>
      </c>
      <c r="AM82" s="9">
        <f ca="1">$H82*metrado!AL82</f>
        <v>0</v>
      </c>
      <c r="AN82" s="9">
        <f ca="1">$H82*metrado!AM82</f>
        <v>0</v>
      </c>
      <c r="AO82" s="9">
        <f ca="1">$H82*metrado!AN82</f>
        <v>0</v>
      </c>
      <c r="AP82" s="9">
        <f ca="1">$H82*metrado!AO82</f>
        <v>0</v>
      </c>
      <c r="AQ82" s="9">
        <f ca="1">$H82*metrado!AP82</f>
        <v>0</v>
      </c>
      <c r="AR82" s="9">
        <f ca="1">$H82*metrado!AQ82</f>
        <v>0</v>
      </c>
      <c r="AS82" s="9">
        <f ca="1">$H82*metrado!AR82</f>
        <v>0</v>
      </c>
      <c r="AT82" s="9">
        <f ca="1">$H82*metrado!AS82</f>
        <v>0</v>
      </c>
      <c r="AU82" s="9">
        <f ca="1">$H82*metrado!AT82</f>
        <v>0</v>
      </c>
      <c r="AV82" s="9">
        <f ca="1">$H82*metrado!AU82</f>
        <v>24.835000000000001</v>
      </c>
      <c r="AW82" s="9">
        <f ca="1">$H82*metrado!AV82</f>
        <v>24.835000000000001</v>
      </c>
      <c r="AX82" s="9">
        <f ca="1">$H82*metrado!AW82</f>
        <v>24.835000000000001</v>
      </c>
      <c r="AY82" s="9">
        <f ca="1">$H82*metrado!AX82</f>
        <v>24.835000000000001</v>
      </c>
      <c r="AZ82" s="9">
        <f ca="1">$H82*metrado!AY82</f>
        <v>24.835000000000001</v>
      </c>
      <c r="BA82" s="9">
        <f ca="1">$H82*metrado!AZ82</f>
        <v>24.835000000000001</v>
      </c>
      <c r="BB82" s="9">
        <f ca="1">$H82*metrado!BA82</f>
        <v>24.835000000000001</v>
      </c>
      <c r="BC82" s="9">
        <f>$H82*metrado!BB82</f>
        <v>24.835000000000001</v>
      </c>
      <c r="BD82" s="9">
        <f ca="1">$H82*metrado!BC82</f>
        <v>0</v>
      </c>
      <c r="BE82" s="9">
        <f ca="1">$H82*metrado!BD82</f>
        <v>0</v>
      </c>
      <c r="BF82" s="9">
        <f>$H82*metrado!BE82</f>
        <v>0</v>
      </c>
      <c r="BG82" s="9">
        <f ca="1">$H82*metrado!BF82</f>
        <v>0</v>
      </c>
      <c r="BH82" s="9">
        <f ca="1">$H82*metrado!BG82</f>
        <v>0</v>
      </c>
      <c r="BI82" s="9">
        <f>$H82*metrado!BH82</f>
        <v>0</v>
      </c>
    </row>
    <row r="83" spans="1:61">
      <c r="A83" s="87" t="s">
        <v>1131</v>
      </c>
      <c r="F83">
        <f ca="1">ROUND(metrado!G83*costos!H83,2)</f>
        <v>0</v>
      </c>
      <c r="G83" s="9">
        <f t="shared" ca="1" si="0"/>
        <v>0</v>
      </c>
      <c r="I83" s="9">
        <f ca="1">$H83*metrado!H83</f>
        <v>0</v>
      </c>
      <c r="J83" s="9">
        <f ca="1">$H83*metrado!I83</f>
        <v>0</v>
      </c>
      <c r="K83" s="9">
        <f ca="1">$H83*metrado!J83</f>
        <v>0</v>
      </c>
      <c r="L83" s="9">
        <f ca="1">$H83*metrado!K83</f>
        <v>0</v>
      </c>
      <c r="M83" s="9">
        <f ca="1">$H83*metrado!L83</f>
        <v>0</v>
      </c>
      <c r="N83" s="9">
        <f ca="1">$H83*metrado!M83</f>
        <v>0</v>
      </c>
      <c r="O83" s="9">
        <f ca="1">$H83*metrado!N83</f>
        <v>0</v>
      </c>
      <c r="P83" s="9">
        <f ca="1">$H83*metrado!O83</f>
        <v>0</v>
      </c>
      <c r="Q83" s="9">
        <f>$H83*metrado!P83</f>
        <v>0</v>
      </c>
      <c r="R83" s="9">
        <f ca="1">$H83*metrado!Q83</f>
        <v>0</v>
      </c>
      <c r="S83" s="9">
        <f ca="1">$H83*metrado!R83</f>
        <v>0</v>
      </c>
      <c r="T83" s="9">
        <f ca="1">$H83*metrado!S83</f>
        <v>0</v>
      </c>
      <c r="U83" s="9">
        <f ca="1">$H83*metrado!T83</f>
        <v>0</v>
      </c>
      <c r="V83" s="9">
        <f ca="1">$H83*metrado!U83</f>
        <v>0</v>
      </c>
      <c r="W83" s="9">
        <f ca="1">$H83*metrado!V83</f>
        <v>0</v>
      </c>
      <c r="X83" s="9">
        <f ca="1">$H83*metrado!W83</f>
        <v>0</v>
      </c>
      <c r="Y83" s="9">
        <f ca="1">$H83*metrado!X83</f>
        <v>0</v>
      </c>
      <c r="Z83" s="9">
        <f ca="1">$H83*metrado!Y83</f>
        <v>0</v>
      </c>
      <c r="AA83" s="9">
        <f ca="1">$H83*metrado!Z83</f>
        <v>0</v>
      </c>
      <c r="AB83" s="9">
        <f ca="1">$H83*metrado!AA83</f>
        <v>0</v>
      </c>
      <c r="AC83" s="9">
        <f>$H83*metrado!AB83</f>
        <v>0</v>
      </c>
      <c r="AD83" s="9">
        <f ca="1">$H83*metrado!AC83</f>
        <v>0</v>
      </c>
      <c r="AE83" s="9">
        <f ca="1">$H83*metrado!AD83</f>
        <v>0</v>
      </c>
      <c r="AF83" s="9">
        <f ca="1">$H83*metrado!AE83</f>
        <v>0</v>
      </c>
      <c r="AG83" s="9">
        <f ca="1">$H83*metrado!AF83</f>
        <v>0</v>
      </c>
      <c r="AH83" s="9">
        <f ca="1">$H83*metrado!AG83</f>
        <v>0</v>
      </c>
      <c r="AI83" s="9">
        <f ca="1">$H83*metrado!AH83</f>
        <v>0</v>
      </c>
      <c r="AJ83" s="9">
        <f ca="1">$H83*metrado!AI83</f>
        <v>0</v>
      </c>
      <c r="AK83" s="9">
        <f ca="1">$H83*metrado!AJ83</f>
        <v>0</v>
      </c>
      <c r="AL83" s="9">
        <f ca="1">$H83*metrado!AK83</f>
        <v>0</v>
      </c>
      <c r="AM83" s="9">
        <f ca="1">$H83*metrado!AL83</f>
        <v>0</v>
      </c>
      <c r="AN83" s="9">
        <f ca="1">$H83*metrado!AM83</f>
        <v>0</v>
      </c>
      <c r="AO83" s="9">
        <f ca="1">$H83*metrado!AN83</f>
        <v>0</v>
      </c>
      <c r="AP83" s="9">
        <f ca="1">$H83*metrado!AO83</f>
        <v>0</v>
      </c>
      <c r="AQ83" s="9">
        <f ca="1">$H83*metrado!AP83</f>
        <v>0</v>
      </c>
      <c r="AR83" s="9">
        <f ca="1">$H83*metrado!AQ83</f>
        <v>0</v>
      </c>
      <c r="AS83" s="9">
        <f ca="1">$H83*metrado!AR83</f>
        <v>0</v>
      </c>
      <c r="AT83" s="9">
        <f ca="1">$H83*metrado!AS83</f>
        <v>0</v>
      </c>
      <c r="AU83" s="9">
        <f ca="1">$H83*metrado!AT83</f>
        <v>0</v>
      </c>
      <c r="AV83" s="9">
        <f ca="1">$H83*metrado!AU83</f>
        <v>0</v>
      </c>
      <c r="AW83" s="9">
        <f ca="1">$H83*metrado!AV83</f>
        <v>0</v>
      </c>
      <c r="AX83" s="9">
        <f ca="1">$H83*metrado!AW83</f>
        <v>0</v>
      </c>
      <c r="AY83" s="9">
        <f ca="1">$H83*metrado!AX83</f>
        <v>0</v>
      </c>
      <c r="AZ83" s="9">
        <f ca="1">$H83*metrado!AY83</f>
        <v>0</v>
      </c>
      <c r="BA83" s="9">
        <f ca="1">$H83*metrado!AZ83</f>
        <v>0</v>
      </c>
      <c r="BB83" s="9">
        <f ca="1">$H83*metrado!BA83</f>
        <v>0</v>
      </c>
      <c r="BC83" s="9">
        <f>$H83*metrado!BB83</f>
        <v>0</v>
      </c>
      <c r="BD83" s="9">
        <f ca="1">$H83*metrado!BC83</f>
        <v>0</v>
      </c>
      <c r="BE83" s="9">
        <f ca="1">$H83*metrado!BD83</f>
        <v>0</v>
      </c>
      <c r="BF83" s="9">
        <f>$H83*metrado!BE83</f>
        <v>0</v>
      </c>
      <c r="BG83" s="9">
        <f ca="1">$H83*metrado!BF83</f>
        <v>0</v>
      </c>
      <c r="BH83" s="9">
        <f ca="1">$H83*metrado!BG83</f>
        <v>0</v>
      </c>
      <c r="BI83" s="9">
        <f>$H83*metrado!BH83</f>
        <v>0</v>
      </c>
    </row>
    <row r="84" spans="1:61">
      <c r="A84" s="87" t="s">
        <v>1161</v>
      </c>
      <c r="F84">
        <f ca="1">ROUND(metrado!G84*costos!H84,2)</f>
        <v>0</v>
      </c>
      <c r="G84" s="9">
        <f t="shared" ca="1" si="0"/>
        <v>0</v>
      </c>
      <c r="I84" s="9">
        <f ca="1">$H84*metrado!H84</f>
        <v>0</v>
      </c>
      <c r="J84" s="9">
        <f ca="1">$H84*metrado!I84</f>
        <v>0</v>
      </c>
      <c r="K84" s="9">
        <f ca="1">$H84*metrado!J84</f>
        <v>0</v>
      </c>
      <c r="L84" s="9">
        <f ca="1">$H84*metrado!K84</f>
        <v>0</v>
      </c>
      <c r="M84" s="9">
        <f ca="1">$H84*metrado!L84</f>
        <v>0</v>
      </c>
      <c r="N84" s="9">
        <f ca="1">$H84*metrado!M84</f>
        <v>0</v>
      </c>
      <c r="O84" s="9">
        <f ca="1">$H84*metrado!N84</f>
        <v>0</v>
      </c>
      <c r="P84" s="9">
        <f ca="1">$H84*metrado!O84</f>
        <v>0</v>
      </c>
      <c r="Q84" s="9">
        <f>$H84*metrado!P84</f>
        <v>0</v>
      </c>
      <c r="R84" s="9">
        <f ca="1">$H84*metrado!Q84</f>
        <v>0</v>
      </c>
      <c r="S84" s="9">
        <f ca="1">$H84*metrado!R84</f>
        <v>0</v>
      </c>
      <c r="T84" s="9">
        <f ca="1">$H84*metrado!S84</f>
        <v>0</v>
      </c>
      <c r="U84" s="9">
        <f ca="1">$H84*metrado!T84</f>
        <v>0</v>
      </c>
      <c r="V84" s="9">
        <f ca="1">$H84*metrado!U84</f>
        <v>0</v>
      </c>
      <c r="W84" s="9">
        <f ca="1">$H84*metrado!V84</f>
        <v>0</v>
      </c>
      <c r="X84" s="9">
        <f ca="1">$H84*metrado!W84</f>
        <v>0</v>
      </c>
      <c r="Y84" s="9">
        <f ca="1">$H84*metrado!X84</f>
        <v>0</v>
      </c>
      <c r="Z84" s="9">
        <f ca="1">$H84*metrado!Y84</f>
        <v>0</v>
      </c>
      <c r="AA84" s="9">
        <f ca="1">$H84*metrado!Z84</f>
        <v>0</v>
      </c>
      <c r="AB84" s="9">
        <f ca="1">$H84*metrado!AA84</f>
        <v>0</v>
      </c>
      <c r="AC84" s="9">
        <f>$H84*metrado!AB84</f>
        <v>0</v>
      </c>
      <c r="AD84" s="9">
        <f ca="1">$H84*metrado!AC84</f>
        <v>0</v>
      </c>
      <c r="AE84" s="9">
        <f ca="1">$H84*metrado!AD84</f>
        <v>0</v>
      </c>
      <c r="AF84" s="9">
        <f ca="1">$H84*metrado!AE84</f>
        <v>0</v>
      </c>
      <c r="AG84" s="9">
        <f ca="1">$H84*metrado!AF84</f>
        <v>0</v>
      </c>
      <c r="AH84" s="9">
        <f ca="1">$H84*metrado!AG84</f>
        <v>0</v>
      </c>
      <c r="AI84" s="9">
        <f ca="1">$H84*metrado!AH84</f>
        <v>0</v>
      </c>
      <c r="AJ84" s="9">
        <f ca="1">$H84*metrado!AI84</f>
        <v>0</v>
      </c>
      <c r="AK84" s="9">
        <f ca="1">$H84*metrado!AJ84</f>
        <v>0</v>
      </c>
      <c r="AL84" s="9">
        <f ca="1">$H84*metrado!AK84</f>
        <v>0</v>
      </c>
      <c r="AM84" s="9">
        <f ca="1">$H84*metrado!AL84</f>
        <v>0</v>
      </c>
      <c r="AN84" s="9">
        <f ca="1">$H84*metrado!AM84</f>
        <v>0</v>
      </c>
      <c r="AO84" s="9">
        <f ca="1">$H84*metrado!AN84</f>
        <v>0</v>
      </c>
      <c r="AP84" s="9">
        <f ca="1">$H84*metrado!AO84</f>
        <v>0</v>
      </c>
      <c r="AQ84" s="9">
        <f ca="1">$H84*metrado!AP84</f>
        <v>0</v>
      </c>
      <c r="AR84" s="9">
        <f ca="1">$H84*metrado!AQ84</f>
        <v>0</v>
      </c>
      <c r="AS84" s="9">
        <f ca="1">$H84*metrado!AR84</f>
        <v>0</v>
      </c>
      <c r="AT84" s="9">
        <f ca="1">$H84*metrado!AS84</f>
        <v>0</v>
      </c>
      <c r="AU84" s="9">
        <f ca="1">$H84*metrado!AT84</f>
        <v>0</v>
      </c>
      <c r="AV84" s="9">
        <f ca="1">$H84*metrado!AU84</f>
        <v>0</v>
      </c>
      <c r="AW84" s="9">
        <f ca="1">$H84*metrado!AV84</f>
        <v>0</v>
      </c>
      <c r="AX84" s="9">
        <f ca="1">$H84*metrado!AW84</f>
        <v>0</v>
      </c>
      <c r="AY84" s="9">
        <f ca="1">$H84*metrado!AX84</f>
        <v>0</v>
      </c>
      <c r="AZ84" s="9">
        <f ca="1">$H84*metrado!AY84</f>
        <v>0</v>
      </c>
      <c r="BA84" s="9">
        <f ca="1">$H84*metrado!AZ84</f>
        <v>0</v>
      </c>
      <c r="BB84" s="9">
        <f ca="1">$H84*metrado!BA84</f>
        <v>0</v>
      </c>
      <c r="BC84" s="9">
        <f>$H84*metrado!BB84</f>
        <v>0</v>
      </c>
      <c r="BD84" s="9">
        <f ca="1">$H84*metrado!BC84</f>
        <v>0</v>
      </c>
      <c r="BE84" s="9">
        <f ca="1">$H84*metrado!BD84</f>
        <v>0</v>
      </c>
      <c r="BF84" s="9">
        <f>$H84*metrado!BE84</f>
        <v>0</v>
      </c>
      <c r="BG84" s="9">
        <f ca="1">$H84*metrado!BF84</f>
        <v>0</v>
      </c>
      <c r="BH84" s="9">
        <f ca="1">$H84*metrado!BG84</f>
        <v>0</v>
      </c>
      <c r="BI84" s="9">
        <f>$H84*metrado!BH84</f>
        <v>0</v>
      </c>
    </row>
    <row r="85" spans="1:61">
      <c r="A85" t="s">
        <v>1165</v>
      </c>
      <c r="F85">
        <f ca="1">ROUND(metrado!G85*costos!H85,2)</f>
        <v>16769.25</v>
      </c>
      <c r="G85" s="9">
        <f t="shared" ca="1" si="0"/>
        <v>16769.250000000007</v>
      </c>
      <c r="H85" s="12">
        <f>'APUS COMUNICACIONES'!J422</f>
        <v>670.7700000000001</v>
      </c>
      <c r="I85" s="9">
        <f ca="1">$H85*metrado!H85</f>
        <v>670.7700000000001</v>
      </c>
      <c r="J85" s="9">
        <f ca="1">$H85*metrado!I85</f>
        <v>670.7700000000001</v>
      </c>
      <c r="K85" s="9">
        <f ca="1">$H85*metrado!J85</f>
        <v>670.7700000000001</v>
      </c>
      <c r="L85" s="9">
        <f ca="1">$H85*metrado!K85</f>
        <v>670.7700000000001</v>
      </c>
      <c r="M85" s="9">
        <f ca="1">$H85*metrado!L85</f>
        <v>670.7700000000001</v>
      </c>
      <c r="N85" s="9">
        <f ca="1">$H85*metrado!M85</f>
        <v>670.7700000000001</v>
      </c>
      <c r="O85" s="9">
        <f ca="1">$H85*metrado!N85</f>
        <v>0</v>
      </c>
      <c r="P85" s="9">
        <f ca="1">$H85*metrado!O85</f>
        <v>670.7700000000001</v>
      </c>
      <c r="Q85" s="9">
        <f>$H85*metrado!P85</f>
        <v>670.7700000000001</v>
      </c>
      <c r="R85" s="9">
        <f ca="1">$H85*metrado!Q85</f>
        <v>670.7700000000001</v>
      </c>
      <c r="S85" s="9">
        <f ca="1">$H85*metrado!R85</f>
        <v>670.7700000000001</v>
      </c>
      <c r="T85" s="9">
        <f ca="1">$H85*metrado!S85</f>
        <v>670.7700000000001</v>
      </c>
      <c r="U85" s="9">
        <f ca="1">$H85*metrado!T85</f>
        <v>670.7700000000001</v>
      </c>
      <c r="V85" s="9">
        <f ca="1">$H85*metrado!U85</f>
        <v>670.7700000000001</v>
      </c>
      <c r="W85" s="9">
        <f ca="1">$H85*metrado!V85</f>
        <v>670.7700000000001</v>
      </c>
      <c r="X85" s="9">
        <f ca="1">$H85*metrado!W85</f>
        <v>670.7700000000001</v>
      </c>
      <c r="Y85" s="9">
        <f ca="1">$H85*metrado!X85</f>
        <v>670.7700000000001</v>
      </c>
      <c r="Z85" s="9">
        <f ca="1">$H85*metrado!Y85</f>
        <v>670.7700000000001</v>
      </c>
      <c r="AA85" s="9">
        <f ca="1">$H85*metrado!Z85</f>
        <v>0</v>
      </c>
      <c r="AB85" s="9">
        <f ca="1">$H85*metrado!AA85</f>
        <v>0</v>
      </c>
      <c r="AC85" s="9">
        <f>$H85*metrado!AB85</f>
        <v>0</v>
      </c>
      <c r="AD85" s="9">
        <f ca="1">$H85*metrado!AC85</f>
        <v>0</v>
      </c>
      <c r="AE85" s="9">
        <f ca="1">$H85*metrado!AD85</f>
        <v>0</v>
      </c>
      <c r="AF85" s="9">
        <f ca="1">$H85*metrado!AE85</f>
        <v>0</v>
      </c>
      <c r="AG85" s="9">
        <f ca="1">$H85*metrado!AF85</f>
        <v>0</v>
      </c>
      <c r="AH85" s="9">
        <f ca="1">$H85*metrado!AG85</f>
        <v>0</v>
      </c>
      <c r="AI85" s="9">
        <f ca="1">$H85*metrado!AH85</f>
        <v>0</v>
      </c>
      <c r="AJ85" s="9">
        <f ca="1">$H85*metrado!AI85</f>
        <v>0</v>
      </c>
      <c r="AK85" s="9">
        <f ca="1">$H85*metrado!AJ85</f>
        <v>0</v>
      </c>
      <c r="AL85" s="9">
        <f ca="1">$H85*metrado!AK85</f>
        <v>0</v>
      </c>
      <c r="AM85" s="9">
        <f ca="1">$H85*metrado!AL85</f>
        <v>0</v>
      </c>
      <c r="AN85" s="9">
        <f ca="1">$H85*metrado!AM85</f>
        <v>0</v>
      </c>
      <c r="AO85" s="9">
        <f ca="1">$H85*metrado!AN85</f>
        <v>0</v>
      </c>
      <c r="AP85" s="9">
        <f ca="1">$H85*metrado!AO85</f>
        <v>0</v>
      </c>
      <c r="AQ85" s="9">
        <f ca="1">$H85*metrado!AP85</f>
        <v>0</v>
      </c>
      <c r="AR85" s="9">
        <f ca="1">$H85*metrado!AQ85</f>
        <v>0</v>
      </c>
      <c r="AS85" s="9">
        <f ca="1">$H85*metrado!AR85</f>
        <v>0</v>
      </c>
      <c r="AT85" s="9">
        <f ca="1">$H85*metrado!AS85</f>
        <v>0</v>
      </c>
      <c r="AU85" s="9">
        <f ca="1">$H85*metrado!AT85</f>
        <v>0</v>
      </c>
      <c r="AV85" s="9">
        <f ca="1">$H85*metrado!AU85</f>
        <v>670.7700000000001</v>
      </c>
      <c r="AW85" s="9">
        <f ca="1">$H85*metrado!AV85</f>
        <v>670.7700000000001</v>
      </c>
      <c r="AX85" s="9">
        <f ca="1">$H85*metrado!AW85</f>
        <v>670.7700000000001</v>
      </c>
      <c r="AY85" s="9">
        <f ca="1">$H85*metrado!AX85</f>
        <v>670.7700000000001</v>
      </c>
      <c r="AZ85" s="9">
        <f ca="1">$H85*metrado!AY85</f>
        <v>670.7700000000001</v>
      </c>
      <c r="BA85" s="9">
        <f ca="1">$H85*metrado!AZ85</f>
        <v>670.7700000000001</v>
      </c>
      <c r="BB85" s="9">
        <f ca="1">$H85*metrado!BA85</f>
        <v>670.7700000000001</v>
      </c>
      <c r="BC85" s="9">
        <f>$H85*metrado!BB85</f>
        <v>670.7700000000001</v>
      </c>
      <c r="BD85" s="9">
        <f ca="1">$H85*metrado!BC85</f>
        <v>0</v>
      </c>
      <c r="BE85" s="9">
        <f ca="1">$H85*metrado!BD85</f>
        <v>0</v>
      </c>
      <c r="BF85" s="9">
        <f>$H85*metrado!BE85</f>
        <v>0</v>
      </c>
      <c r="BG85" s="9">
        <f ca="1">$H85*metrado!BF85</f>
        <v>0</v>
      </c>
      <c r="BH85" s="9">
        <f ca="1">$H85*metrado!BG85</f>
        <v>0</v>
      </c>
      <c r="BI85" s="9">
        <f>$H85*metrado!BH85</f>
        <v>0</v>
      </c>
    </row>
    <row r="86" spans="1:61">
      <c r="A86" t="s">
        <v>1167</v>
      </c>
      <c r="F86">
        <f ca="1">ROUND(metrado!G86*costos!H86,2)</f>
        <v>13947.75</v>
      </c>
      <c r="G86" s="9">
        <f t="shared" ca="1" si="0"/>
        <v>13947.749999999998</v>
      </c>
      <c r="H86" s="12">
        <f>'APUS COMUNICACIONES'!J440</f>
        <v>557.91000000000008</v>
      </c>
      <c r="I86" s="9">
        <f ca="1">$H86*metrado!H86</f>
        <v>557.91000000000008</v>
      </c>
      <c r="J86" s="9">
        <f ca="1">$H86*metrado!I86</f>
        <v>557.91000000000008</v>
      </c>
      <c r="K86" s="9">
        <f ca="1">$H86*metrado!J86</f>
        <v>557.91000000000008</v>
      </c>
      <c r="L86" s="9">
        <f ca="1">$H86*metrado!K86</f>
        <v>557.91000000000008</v>
      </c>
      <c r="M86" s="9">
        <f ca="1">$H86*metrado!L86</f>
        <v>557.91000000000008</v>
      </c>
      <c r="N86" s="9">
        <f ca="1">$H86*metrado!M86</f>
        <v>557.91000000000008</v>
      </c>
      <c r="O86" s="9">
        <f ca="1">$H86*metrado!N86</f>
        <v>0</v>
      </c>
      <c r="P86" s="9">
        <f ca="1">$H86*metrado!O86</f>
        <v>557.91000000000008</v>
      </c>
      <c r="Q86" s="9">
        <f>$H86*metrado!P86</f>
        <v>557.91000000000008</v>
      </c>
      <c r="R86" s="9">
        <f ca="1">$H86*metrado!Q86</f>
        <v>557.91000000000008</v>
      </c>
      <c r="S86" s="9">
        <f ca="1">$H86*metrado!R86</f>
        <v>557.91000000000008</v>
      </c>
      <c r="T86" s="9">
        <f ca="1">$H86*metrado!S86</f>
        <v>557.91000000000008</v>
      </c>
      <c r="U86" s="9">
        <f ca="1">$H86*metrado!T86</f>
        <v>557.91000000000008</v>
      </c>
      <c r="V86" s="9">
        <f ca="1">$H86*metrado!U86</f>
        <v>557.91000000000008</v>
      </c>
      <c r="W86" s="9">
        <f ca="1">$H86*metrado!V86</f>
        <v>557.91000000000008</v>
      </c>
      <c r="X86" s="9">
        <f ca="1">$H86*metrado!W86</f>
        <v>557.91000000000008</v>
      </c>
      <c r="Y86" s="9">
        <f ca="1">$H86*metrado!X86</f>
        <v>557.91000000000008</v>
      </c>
      <c r="Z86" s="9">
        <f ca="1">$H86*metrado!Y86</f>
        <v>557.91000000000008</v>
      </c>
      <c r="AA86" s="9">
        <f ca="1">$H86*metrado!Z86</f>
        <v>0</v>
      </c>
      <c r="AB86" s="9">
        <f ca="1">$H86*metrado!AA86</f>
        <v>0</v>
      </c>
      <c r="AC86" s="9">
        <f>$H86*metrado!AB86</f>
        <v>0</v>
      </c>
      <c r="AD86" s="9">
        <f ca="1">$H86*metrado!AC86</f>
        <v>0</v>
      </c>
      <c r="AE86" s="9">
        <f ca="1">$H86*metrado!AD86</f>
        <v>0</v>
      </c>
      <c r="AF86" s="9">
        <f ca="1">$H86*metrado!AE86</f>
        <v>0</v>
      </c>
      <c r="AG86" s="9">
        <f ca="1">$H86*metrado!AF86</f>
        <v>0</v>
      </c>
      <c r="AH86" s="9">
        <f ca="1">$H86*metrado!AG86</f>
        <v>0</v>
      </c>
      <c r="AI86" s="9">
        <f ca="1">$H86*metrado!AH86</f>
        <v>0</v>
      </c>
      <c r="AJ86" s="9">
        <f ca="1">$H86*metrado!AI86</f>
        <v>0</v>
      </c>
      <c r="AK86" s="9">
        <f ca="1">$H86*metrado!AJ86</f>
        <v>0</v>
      </c>
      <c r="AL86" s="9">
        <f ca="1">$H86*metrado!AK86</f>
        <v>0</v>
      </c>
      <c r="AM86" s="9">
        <f ca="1">$H86*metrado!AL86</f>
        <v>0</v>
      </c>
      <c r="AN86" s="9">
        <f ca="1">$H86*metrado!AM86</f>
        <v>0</v>
      </c>
      <c r="AO86" s="9">
        <f ca="1">$H86*metrado!AN86</f>
        <v>0</v>
      </c>
      <c r="AP86" s="9">
        <f ca="1">$H86*metrado!AO86</f>
        <v>0</v>
      </c>
      <c r="AQ86" s="9">
        <f ca="1">$H86*metrado!AP86</f>
        <v>0</v>
      </c>
      <c r="AR86" s="9">
        <f ca="1">$H86*metrado!AQ86</f>
        <v>0</v>
      </c>
      <c r="AS86" s="9">
        <f ca="1">$H86*metrado!AR86</f>
        <v>0</v>
      </c>
      <c r="AT86" s="9">
        <f ca="1">$H86*metrado!AS86</f>
        <v>0</v>
      </c>
      <c r="AU86" s="9">
        <f ca="1">$H86*metrado!AT86</f>
        <v>0</v>
      </c>
      <c r="AV86" s="9">
        <f ca="1">$H86*metrado!AU86</f>
        <v>557.91000000000008</v>
      </c>
      <c r="AW86" s="9">
        <f ca="1">$H86*metrado!AV86</f>
        <v>557.91000000000008</v>
      </c>
      <c r="AX86" s="9">
        <f ca="1">$H86*metrado!AW86</f>
        <v>557.91000000000008</v>
      </c>
      <c r="AY86" s="9">
        <f ca="1">$H86*metrado!AX86</f>
        <v>557.91000000000008</v>
      </c>
      <c r="AZ86" s="9">
        <f ca="1">$H86*metrado!AY86</f>
        <v>557.91000000000008</v>
      </c>
      <c r="BA86" s="9">
        <f ca="1">$H86*metrado!AZ86</f>
        <v>557.91000000000008</v>
      </c>
      <c r="BB86" s="9">
        <f ca="1">$H86*metrado!BA86</f>
        <v>557.91000000000008</v>
      </c>
      <c r="BC86" s="9">
        <f>$H86*metrado!BB86</f>
        <v>557.91000000000008</v>
      </c>
      <c r="BD86" s="9">
        <f ca="1">$H86*metrado!BC86</f>
        <v>0</v>
      </c>
      <c r="BE86" s="9">
        <f ca="1">$H86*metrado!BD86</f>
        <v>0</v>
      </c>
      <c r="BF86" s="9">
        <f>$H86*metrado!BE86</f>
        <v>0</v>
      </c>
      <c r="BG86" s="9">
        <f ca="1">$H86*metrado!BF86</f>
        <v>0</v>
      </c>
      <c r="BH86" s="9">
        <f ca="1">$H86*metrado!BG86</f>
        <v>0</v>
      </c>
      <c r="BI86" s="9">
        <f>$H86*metrado!BH86</f>
        <v>0</v>
      </c>
    </row>
    <row r="87" spans="1:61">
      <c r="A87" s="87" t="s">
        <v>1476</v>
      </c>
      <c r="F87">
        <f ca="1">ROUND(metrado!G87*costos!H87,2)</f>
        <v>0</v>
      </c>
      <c r="G87" s="9">
        <f t="shared" ca="1" si="0"/>
        <v>0</v>
      </c>
      <c r="I87" s="9">
        <f ca="1">$H87*metrado!H87</f>
        <v>0</v>
      </c>
      <c r="J87" s="9">
        <f ca="1">$H87*metrado!I87</f>
        <v>0</v>
      </c>
      <c r="K87" s="9">
        <f ca="1">$H87*metrado!J87</f>
        <v>0</v>
      </c>
      <c r="L87" s="9">
        <f ca="1">$H87*metrado!K87</f>
        <v>0</v>
      </c>
      <c r="M87" s="9">
        <f ca="1">$H87*metrado!L87</f>
        <v>0</v>
      </c>
      <c r="N87" s="9">
        <f ca="1">$H87*metrado!M87</f>
        <v>0</v>
      </c>
      <c r="O87" s="9">
        <f ca="1">$H87*metrado!N87</f>
        <v>0</v>
      </c>
      <c r="P87" s="9">
        <f ca="1">$H87*metrado!O87</f>
        <v>0</v>
      </c>
      <c r="Q87" s="9">
        <f>$H87*metrado!P87</f>
        <v>0</v>
      </c>
      <c r="R87" s="9">
        <f ca="1">$H87*metrado!Q87</f>
        <v>0</v>
      </c>
      <c r="S87" s="9">
        <f ca="1">$H87*metrado!R87</f>
        <v>0</v>
      </c>
      <c r="T87" s="9">
        <f ca="1">$H87*metrado!S87</f>
        <v>0</v>
      </c>
      <c r="U87" s="9">
        <f ca="1">$H87*metrado!T87</f>
        <v>0</v>
      </c>
      <c r="V87" s="9">
        <f ca="1">$H87*metrado!U87</f>
        <v>0</v>
      </c>
      <c r="W87" s="9">
        <f ca="1">$H87*metrado!V87</f>
        <v>0</v>
      </c>
      <c r="X87" s="9">
        <f ca="1">$H87*metrado!W87</f>
        <v>0</v>
      </c>
      <c r="Y87" s="9">
        <f ca="1">$H87*metrado!X87</f>
        <v>0</v>
      </c>
      <c r="Z87" s="9">
        <f ca="1">$H87*metrado!Y87</f>
        <v>0</v>
      </c>
      <c r="AA87" s="9">
        <f ca="1">$H87*metrado!Z87</f>
        <v>0</v>
      </c>
      <c r="AB87" s="9">
        <f ca="1">$H87*metrado!AA87</f>
        <v>0</v>
      </c>
      <c r="AC87" s="9">
        <f>$H87*metrado!AB87</f>
        <v>0</v>
      </c>
      <c r="AD87" s="9">
        <f ca="1">$H87*metrado!AC87</f>
        <v>0</v>
      </c>
      <c r="AE87" s="9">
        <f ca="1">$H87*metrado!AD87</f>
        <v>0</v>
      </c>
      <c r="AF87" s="9">
        <f ca="1">$H87*metrado!AE87</f>
        <v>0</v>
      </c>
      <c r="AG87" s="9">
        <f ca="1">$H87*metrado!AF87</f>
        <v>0</v>
      </c>
      <c r="AH87" s="9">
        <f ca="1">$H87*metrado!AG87</f>
        <v>0</v>
      </c>
      <c r="AI87" s="9">
        <f ca="1">$H87*metrado!AH87</f>
        <v>0</v>
      </c>
      <c r="AJ87" s="9">
        <f ca="1">$H87*metrado!AI87</f>
        <v>0</v>
      </c>
      <c r="AK87" s="9">
        <f ca="1">$H87*metrado!AJ87</f>
        <v>0</v>
      </c>
      <c r="AL87" s="9">
        <f ca="1">$H87*metrado!AK87</f>
        <v>0</v>
      </c>
      <c r="AM87" s="9">
        <f ca="1">$H87*metrado!AL87</f>
        <v>0</v>
      </c>
      <c r="AN87" s="9">
        <f ca="1">$H87*metrado!AM87</f>
        <v>0</v>
      </c>
      <c r="AO87" s="9">
        <f ca="1">$H87*metrado!AN87</f>
        <v>0</v>
      </c>
      <c r="AP87" s="9">
        <f ca="1">$H87*metrado!AO87</f>
        <v>0</v>
      </c>
      <c r="AQ87" s="9">
        <f ca="1">$H87*metrado!AP87</f>
        <v>0</v>
      </c>
      <c r="AR87" s="9">
        <f ca="1">$H87*metrado!AQ87</f>
        <v>0</v>
      </c>
      <c r="AS87" s="9">
        <f ca="1">$H87*metrado!AR87</f>
        <v>0</v>
      </c>
      <c r="AT87" s="9">
        <f ca="1">$H87*metrado!AS87</f>
        <v>0</v>
      </c>
      <c r="AU87" s="9">
        <f ca="1">$H87*metrado!AT87</f>
        <v>0</v>
      </c>
      <c r="AV87" s="9">
        <f ca="1">$H87*metrado!AU87</f>
        <v>0</v>
      </c>
      <c r="AW87" s="9">
        <f ca="1">$H87*metrado!AV87</f>
        <v>0</v>
      </c>
      <c r="AX87" s="9">
        <f ca="1">$H87*metrado!AW87</f>
        <v>0</v>
      </c>
      <c r="AY87" s="9">
        <f ca="1">$H87*metrado!AX87</f>
        <v>0</v>
      </c>
      <c r="AZ87" s="9">
        <f ca="1">$H87*metrado!AY87</f>
        <v>0</v>
      </c>
      <c r="BA87" s="9">
        <f ca="1">$H87*metrado!AZ87</f>
        <v>0</v>
      </c>
      <c r="BB87" s="9">
        <f ca="1">$H87*metrado!BA87</f>
        <v>0</v>
      </c>
      <c r="BC87" s="9">
        <f>$H87*metrado!BB87</f>
        <v>0</v>
      </c>
      <c r="BD87" s="9">
        <f ca="1">$H87*metrado!BC87</f>
        <v>0</v>
      </c>
      <c r="BE87" s="9">
        <f ca="1">$H87*metrado!BD87</f>
        <v>0</v>
      </c>
      <c r="BF87" s="9">
        <f>$H87*metrado!BE87</f>
        <v>0</v>
      </c>
      <c r="BG87" s="9">
        <f ca="1">$H87*metrado!BF87</f>
        <v>0</v>
      </c>
      <c r="BH87" s="9">
        <f ca="1">$H87*metrado!BG87</f>
        <v>0</v>
      </c>
      <c r="BI87" s="9">
        <f>$H87*metrado!BH87</f>
        <v>0</v>
      </c>
    </row>
    <row r="88" spans="1:61">
      <c r="A88" t="s">
        <v>1172</v>
      </c>
      <c r="F88">
        <f ca="1">ROUND(metrado!G88*costos!H88,2)</f>
        <v>10118.5</v>
      </c>
      <c r="G88" s="9">
        <f t="shared" ca="1" si="0"/>
        <v>10118.499999999996</v>
      </c>
      <c r="H88" s="12">
        <f>'APUS COMUNICACIONES'!J469</f>
        <v>404.73999999999995</v>
      </c>
      <c r="I88" s="9">
        <f ca="1">$H88*metrado!H88</f>
        <v>404.73999999999995</v>
      </c>
      <c r="J88" s="9">
        <f ca="1">$H88*metrado!I88</f>
        <v>404.73999999999995</v>
      </c>
      <c r="K88" s="9">
        <f ca="1">$H88*metrado!J88</f>
        <v>404.73999999999995</v>
      </c>
      <c r="L88" s="9">
        <f ca="1">$H88*metrado!K88</f>
        <v>404.73999999999995</v>
      </c>
      <c r="M88" s="9">
        <f ca="1">$H88*metrado!L88</f>
        <v>404.73999999999995</v>
      </c>
      <c r="N88" s="9">
        <f ca="1">$H88*metrado!M88</f>
        <v>404.73999999999995</v>
      </c>
      <c r="O88" s="9">
        <f ca="1">$H88*metrado!N88</f>
        <v>0</v>
      </c>
      <c r="P88" s="9">
        <f ca="1">$H88*metrado!O88</f>
        <v>404.73999999999995</v>
      </c>
      <c r="Q88" s="9">
        <f>$H88*metrado!P88</f>
        <v>404.73999999999995</v>
      </c>
      <c r="R88" s="9">
        <f ca="1">$H88*metrado!Q88</f>
        <v>404.73999999999995</v>
      </c>
      <c r="S88" s="9">
        <f ca="1">$H88*metrado!R88</f>
        <v>404.73999999999995</v>
      </c>
      <c r="T88" s="9">
        <f ca="1">$H88*metrado!S88</f>
        <v>404.73999999999995</v>
      </c>
      <c r="U88" s="9">
        <f ca="1">$H88*metrado!T88</f>
        <v>404.73999999999995</v>
      </c>
      <c r="V88" s="9">
        <f ca="1">$H88*metrado!U88</f>
        <v>404.73999999999995</v>
      </c>
      <c r="W88" s="9">
        <f ca="1">$H88*metrado!V88</f>
        <v>404.73999999999995</v>
      </c>
      <c r="X88" s="9">
        <f ca="1">$H88*metrado!W88</f>
        <v>404.73999999999995</v>
      </c>
      <c r="Y88" s="9">
        <f ca="1">$H88*metrado!X88</f>
        <v>404.73999999999995</v>
      </c>
      <c r="Z88" s="9">
        <f ca="1">$H88*metrado!Y88</f>
        <v>404.73999999999995</v>
      </c>
      <c r="AA88" s="9">
        <f ca="1">$H88*metrado!Z88</f>
        <v>0</v>
      </c>
      <c r="AB88" s="9">
        <f ca="1">$H88*metrado!AA88</f>
        <v>0</v>
      </c>
      <c r="AC88" s="9">
        <f>$H88*metrado!AB88</f>
        <v>0</v>
      </c>
      <c r="AD88" s="9">
        <f ca="1">$H88*metrado!AC88</f>
        <v>0</v>
      </c>
      <c r="AE88" s="9">
        <f ca="1">$H88*metrado!AD88</f>
        <v>0</v>
      </c>
      <c r="AF88" s="9">
        <f ca="1">$H88*metrado!AE88</f>
        <v>0</v>
      </c>
      <c r="AG88" s="9">
        <f ca="1">$H88*metrado!AF88</f>
        <v>0</v>
      </c>
      <c r="AH88" s="9">
        <f ca="1">$H88*metrado!AG88</f>
        <v>0</v>
      </c>
      <c r="AI88" s="9">
        <f ca="1">$H88*metrado!AH88</f>
        <v>0</v>
      </c>
      <c r="AJ88" s="9">
        <f ca="1">$H88*metrado!AI88</f>
        <v>0</v>
      </c>
      <c r="AK88" s="9">
        <f ca="1">$H88*metrado!AJ88</f>
        <v>0</v>
      </c>
      <c r="AL88" s="9">
        <f ca="1">$H88*metrado!AK88</f>
        <v>0</v>
      </c>
      <c r="AM88" s="9">
        <f ca="1">$H88*metrado!AL88</f>
        <v>0</v>
      </c>
      <c r="AN88" s="9">
        <f ca="1">$H88*metrado!AM88</f>
        <v>0</v>
      </c>
      <c r="AO88" s="9">
        <f ca="1">$H88*metrado!AN88</f>
        <v>0</v>
      </c>
      <c r="AP88" s="9">
        <f ca="1">$H88*metrado!AO88</f>
        <v>0</v>
      </c>
      <c r="AQ88" s="9">
        <f ca="1">$H88*metrado!AP88</f>
        <v>0</v>
      </c>
      <c r="AR88" s="9">
        <f ca="1">$H88*metrado!AQ88</f>
        <v>0</v>
      </c>
      <c r="AS88" s="9">
        <f ca="1">$H88*metrado!AR88</f>
        <v>0</v>
      </c>
      <c r="AT88" s="9">
        <f ca="1">$H88*metrado!AS88</f>
        <v>0</v>
      </c>
      <c r="AU88" s="9">
        <f ca="1">$H88*metrado!AT88</f>
        <v>0</v>
      </c>
      <c r="AV88" s="9">
        <f ca="1">$H88*metrado!AU88</f>
        <v>404.73999999999995</v>
      </c>
      <c r="AW88" s="9">
        <f ca="1">$H88*metrado!AV88</f>
        <v>404.73999999999995</v>
      </c>
      <c r="AX88" s="9">
        <f ca="1">$H88*metrado!AW88</f>
        <v>404.73999999999995</v>
      </c>
      <c r="AY88" s="9">
        <f ca="1">$H88*metrado!AX88</f>
        <v>404.73999999999995</v>
      </c>
      <c r="AZ88" s="9">
        <f ca="1">$H88*metrado!AY88</f>
        <v>404.73999999999995</v>
      </c>
      <c r="BA88" s="9">
        <f ca="1">$H88*metrado!AZ88</f>
        <v>404.73999999999995</v>
      </c>
      <c r="BB88" s="9">
        <f ca="1">$H88*metrado!BA88</f>
        <v>404.73999999999995</v>
      </c>
      <c r="BC88" s="9">
        <f>$H88*metrado!BB88</f>
        <v>404.73999999999995</v>
      </c>
      <c r="BD88" s="9">
        <f ca="1">$H88*metrado!BC88</f>
        <v>0</v>
      </c>
      <c r="BE88" s="9">
        <f ca="1">$H88*metrado!BD88</f>
        <v>0</v>
      </c>
      <c r="BF88" s="9">
        <f>$H88*metrado!BE88</f>
        <v>0</v>
      </c>
      <c r="BG88" s="9">
        <f ca="1">$H88*metrado!BF88</f>
        <v>0</v>
      </c>
      <c r="BH88" s="9">
        <f ca="1">$H88*metrado!BG88</f>
        <v>0</v>
      </c>
      <c r="BI88" s="9">
        <f>$H88*metrado!BH88</f>
        <v>0</v>
      </c>
    </row>
    <row r="89" spans="1:61">
      <c r="A89" s="87" t="s">
        <v>1173</v>
      </c>
      <c r="F89">
        <f ca="1">ROUND(metrado!G89*costos!H89,2)</f>
        <v>0</v>
      </c>
      <c r="G89" s="9">
        <f t="shared" ca="1" si="0"/>
        <v>0</v>
      </c>
      <c r="I89" s="9">
        <f ca="1">$H89*metrado!H89</f>
        <v>0</v>
      </c>
      <c r="J89" s="9">
        <f ca="1">$H89*metrado!I89</f>
        <v>0</v>
      </c>
      <c r="K89" s="9">
        <f ca="1">$H89*metrado!J89</f>
        <v>0</v>
      </c>
      <c r="L89" s="9">
        <f ca="1">$H89*metrado!K89</f>
        <v>0</v>
      </c>
      <c r="M89" s="9">
        <f ca="1">$H89*metrado!L89</f>
        <v>0</v>
      </c>
      <c r="N89" s="9">
        <f ca="1">$H89*metrado!M89</f>
        <v>0</v>
      </c>
      <c r="O89" s="9">
        <f ca="1">$H89*metrado!N89</f>
        <v>0</v>
      </c>
      <c r="P89" s="9">
        <f ca="1">$H89*metrado!O89</f>
        <v>0</v>
      </c>
      <c r="Q89" s="9">
        <f>$H89*metrado!P89</f>
        <v>0</v>
      </c>
      <c r="R89" s="9">
        <f ca="1">$H89*metrado!Q89</f>
        <v>0</v>
      </c>
      <c r="S89" s="9">
        <f ca="1">$H89*metrado!R89</f>
        <v>0</v>
      </c>
      <c r="T89" s="9">
        <f ca="1">$H89*metrado!S89</f>
        <v>0</v>
      </c>
      <c r="U89" s="9">
        <f ca="1">$H89*metrado!T89</f>
        <v>0</v>
      </c>
      <c r="V89" s="9">
        <f ca="1">$H89*metrado!U89</f>
        <v>0</v>
      </c>
      <c r="W89" s="9">
        <f ca="1">$H89*metrado!V89</f>
        <v>0</v>
      </c>
      <c r="X89" s="9">
        <f ca="1">$H89*metrado!W89</f>
        <v>0</v>
      </c>
      <c r="Y89" s="9">
        <f ca="1">$H89*metrado!X89</f>
        <v>0</v>
      </c>
      <c r="Z89" s="9">
        <f ca="1">$H89*metrado!Y89</f>
        <v>0</v>
      </c>
      <c r="AA89" s="9">
        <f ca="1">$H89*metrado!Z89</f>
        <v>0</v>
      </c>
      <c r="AB89" s="9">
        <f ca="1">$H89*metrado!AA89</f>
        <v>0</v>
      </c>
      <c r="AC89" s="9">
        <f>$H89*metrado!AB89</f>
        <v>0</v>
      </c>
      <c r="AD89" s="9">
        <f ca="1">$H89*metrado!AC89</f>
        <v>0</v>
      </c>
      <c r="AE89" s="9">
        <f ca="1">$H89*metrado!AD89</f>
        <v>0</v>
      </c>
      <c r="AF89" s="9">
        <f ca="1">$H89*metrado!AE89</f>
        <v>0</v>
      </c>
      <c r="AG89" s="9">
        <f ca="1">$H89*metrado!AF89</f>
        <v>0</v>
      </c>
      <c r="AH89" s="9">
        <f ca="1">$H89*metrado!AG89</f>
        <v>0</v>
      </c>
      <c r="AI89" s="9">
        <f ca="1">$H89*metrado!AH89</f>
        <v>0</v>
      </c>
      <c r="AJ89" s="9">
        <f ca="1">$H89*metrado!AI89</f>
        <v>0</v>
      </c>
      <c r="AK89" s="9">
        <f ca="1">$H89*metrado!AJ89</f>
        <v>0</v>
      </c>
      <c r="AL89" s="9">
        <f ca="1">$H89*metrado!AK89</f>
        <v>0</v>
      </c>
      <c r="AM89" s="9">
        <f ca="1">$H89*metrado!AL89</f>
        <v>0</v>
      </c>
      <c r="AN89" s="9">
        <f ca="1">$H89*metrado!AM89</f>
        <v>0</v>
      </c>
      <c r="AO89" s="9">
        <f ca="1">$H89*metrado!AN89</f>
        <v>0</v>
      </c>
      <c r="AP89" s="9">
        <f ca="1">$H89*metrado!AO89</f>
        <v>0</v>
      </c>
      <c r="AQ89" s="9">
        <f ca="1">$H89*metrado!AP89</f>
        <v>0</v>
      </c>
      <c r="AR89" s="9">
        <f ca="1">$H89*metrado!AQ89</f>
        <v>0</v>
      </c>
      <c r="AS89" s="9">
        <f ca="1">$H89*metrado!AR89</f>
        <v>0</v>
      </c>
      <c r="AT89" s="9">
        <f ca="1">$H89*metrado!AS89</f>
        <v>0</v>
      </c>
      <c r="AU89" s="9">
        <f ca="1">$H89*metrado!AT89</f>
        <v>0</v>
      </c>
      <c r="AV89" s="9">
        <f ca="1">$H89*metrado!AU89</f>
        <v>0</v>
      </c>
      <c r="AW89" s="9">
        <f ca="1">$H89*metrado!AV89</f>
        <v>0</v>
      </c>
      <c r="AX89" s="9">
        <f ca="1">$H89*metrado!AW89</f>
        <v>0</v>
      </c>
      <c r="AY89" s="9">
        <f ca="1">$H89*metrado!AX89</f>
        <v>0</v>
      </c>
      <c r="AZ89" s="9">
        <f ca="1">$H89*metrado!AY89</f>
        <v>0</v>
      </c>
      <c r="BA89" s="9">
        <f ca="1">$H89*metrado!AZ89</f>
        <v>0</v>
      </c>
      <c r="BB89" s="9">
        <f ca="1">$H89*metrado!BA89</f>
        <v>0</v>
      </c>
      <c r="BC89" s="9">
        <f>$H89*metrado!BB89</f>
        <v>0</v>
      </c>
      <c r="BD89" s="9">
        <f ca="1">$H89*metrado!BC89</f>
        <v>0</v>
      </c>
      <c r="BE89" s="9">
        <f ca="1">$H89*metrado!BD89</f>
        <v>0</v>
      </c>
      <c r="BF89" s="9">
        <f>$H89*metrado!BE89</f>
        <v>0</v>
      </c>
      <c r="BG89" s="9">
        <f ca="1">$H89*metrado!BF89</f>
        <v>0</v>
      </c>
      <c r="BH89" s="9">
        <f ca="1">$H89*metrado!BG89</f>
        <v>0</v>
      </c>
      <c r="BI89" s="9">
        <f>$H89*metrado!BH89</f>
        <v>0</v>
      </c>
    </row>
    <row r="90" spans="1:61">
      <c r="A90" t="s">
        <v>1177</v>
      </c>
      <c r="F90">
        <f ca="1">ROUND(metrado!G90*costos!H90,2)</f>
        <v>2659.5</v>
      </c>
      <c r="G90" s="9">
        <f t="shared" ca="1" si="0"/>
        <v>2659.5000000000014</v>
      </c>
      <c r="H90" s="12">
        <f>'APUS COMUNICACIONES'!J497</f>
        <v>106.38</v>
      </c>
      <c r="I90" s="9">
        <f ca="1">$H90*metrado!H90</f>
        <v>106.38</v>
      </c>
      <c r="J90" s="9">
        <f ca="1">$H90*metrado!I90</f>
        <v>106.38</v>
      </c>
      <c r="K90" s="9">
        <f ca="1">$H90*metrado!J90</f>
        <v>106.38</v>
      </c>
      <c r="L90" s="9">
        <f ca="1">$H90*metrado!K90</f>
        <v>106.38</v>
      </c>
      <c r="M90" s="9">
        <f ca="1">$H90*metrado!L90</f>
        <v>106.38</v>
      </c>
      <c r="N90" s="9">
        <f ca="1">$H90*metrado!M90</f>
        <v>106.38</v>
      </c>
      <c r="O90" s="9">
        <f ca="1">$H90*metrado!N90</f>
        <v>0</v>
      </c>
      <c r="P90" s="9">
        <f ca="1">$H90*metrado!O90</f>
        <v>106.38</v>
      </c>
      <c r="Q90" s="9">
        <f>$H90*metrado!P90</f>
        <v>106.38</v>
      </c>
      <c r="R90" s="9">
        <f ca="1">$H90*metrado!Q90</f>
        <v>106.38</v>
      </c>
      <c r="S90" s="9">
        <f ca="1">$H90*metrado!R90</f>
        <v>106.38</v>
      </c>
      <c r="T90" s="9">
        <f ca="1">$H90*metrado!S90</f>
        <v>106.38</v>
      </c>
      <c r="U90" s="9">
        <f ca="1">$H90*metrado!T90</f>
        <v>106.38</v>
      </c>
      <c r="V90" s="9">
        <f ca="1">$H90*metrado!U90</f>
        <v>106.38</v>
      </c>
      <c r="W90" s="9">
        <f ca="1">$H90*metrado!V90</f>
        <v>106.38</v>
      </c>
      <c r="X90" s="9">
        <f ca="1">$H90*metrado!W90</f>
        <v>106.38</v>
      </c>
      <c r="Y90" s="9">
        <f ca="1">$H90*metrado!X90</f>
        <v>106.38</v>
      </c>
      <c r="Z90" s="9">
        <f ca="1">$H90*metrado!Y90</f>
        <v>106.38</v>
      </c>
      <c r="AA90" s="9">
        <f ca="1">$H90*metrado!Z90</f>
        <v>0</v>
      </c>
      <c r="AB90" s="9">
        <f ca="1">$H90*metrado!AA90</f>
        <v>0</v>
      </c>
      <c r="AC90" s="9">
        <f>$H90*metrado!AB90</f>
        <v>0</v>
      </c>
      <c r="AD90" s="9">
        <f ca="1">$H90*metrado!AC90</f>
        <v>0</v>
      </c>
      <c r="AE90" s="9">
        <f ca="1">$H90*metrado!AD90</f>
        <v>0</v>
      </c>
      <c r="AF90" s="9">
        <f ca="1">$H90*metrado!AE90</f>
        <v>0</v>
      </c>
      <c r="AG90" s="9">
        <f ca="1">$H90*metrado!AF90</f>
        <v>0</v>
      </c>
      <c r="AH90" s="9">
        <f ca="1">$H90*metrado!AG90</f>
        <v>0</v>
      </c>
      <c r="AI90" s="9">
        <f ca="1">$H90*metrado!AH90</f>
        <v>0</v>
      </c>
      <c r="AJ90" s="9">
        <f ca="1">$H90*metrado!AI90</f>
        <v>0</v>
      </c>
      <c r="AK90" s="9">
        <f ca="1">$H90*metrado!AJ90</f>
        <v>0</v>
      </c>
      <c r="AL90" s="9">
        <f ca="1">$H90*metrado!AK90</f>
        <v>0</v>
      </c>
      <c r="AM90" s="9">
        <f ca="1">$H90*metrado!AL90</f>
        <v>0</v>
      </c>
      <c r="AN90" s="9">
        <f ca="1">$H90*metrado!AM90</f>
        <v>0</v>
      </c>
      <c r="AO90" s="9">
        <f ca="1">$H90*metrado!AN90</f>
        <v>0</v>
      </c>
      <c r="AP90" s="9">
        <f ca="1">$H90*metrado!AO90</f>
        <v>0</v>
      </c>
      <c r="AQ90" s="9">
        <f ca="1">$H90*metrado!AP90</f>
        <v>0</v>
      </c>
      <c r="AR90" s="9">
        <f ca="1">$H90*metrado!AQ90</f>
        <v>0</v>
      </c>
      <c r="AS90" s="9">
        <f ca="1">$H90*metrado!AR90</f>
        <v>0</v>
      </c>
      <c r="AT90" s="9">
        <f ca="1">$H90*metrado!AS90</f>
        <v>0</v>
      </c>
      <c r="AU90" s="9">
        <f ca="1">$H90*metrado!AT90</f>
        <v>0</v>
      </c>
      <c r="AV90" s="9">
        <f ca="1">$H90*metrado!AU90</f>
        <v>106.38</v>
      </c>
      <c r="AW90" s="9">
        <f ca="1">$H90*metrado!AV90</f>
        <v>106.38</v>
      </c>
      <c r="AX90" s="9">
        <f ca="1">$H90*metrado!AW90</f>
        <v>106.38</v>
      </c>
      <c r="AY90" s="9">
        <f ca="1">$H90*metrado!AX90</f>
        <v>106.38</v>
      </c>
      <c r="AZ90" s="9">
        <f ca="1">$H90*metrado!AY90</f>
        <v>106.38</v>
      </c>
      <c r="BA90" s="9">
        <f ca="1">$H90*metrado!AZ90</f>
        <v>106.38</v>
      </c>
      <c r="BB90" s="9">
        <f ca="1">$H90*metrado!BA90</f>
        <v>106.38</v>
      </c>
      <c r="BC90" s="9">
        <f>$H90*metrado!BB90</f>
        <v>106.38</v>
      </c>
      <c r="BD90" s="9">
        <f ca="1">$H90*metrado!BC90</f>
        <v>0</v>
      </c>
      <c r="BE90" s="9">
        <f ca="1">$H90*metrado!BD90</f>
        <v>0</v>
      </c>
      <c r="BF90" s="9">
        <f>$H90*metrado!BE90</f>
        <v>0</v>
      </c>
      <c r="BG90" s="9">
        <f ca="1">$H90*metrado!BF90</f>
        <v>0</v>
      </c>
      <c r="BH90" s="9">
        <f ca="1">$H90*metrado!BG90</f>
        <v>0</v>
      </c>
      <c r="BI90" s="9">
        <f>$H90*metrado!BH90</f>
        <v>0</v>
      </c>
    </row>
    <row r="91" spans="1:61">
      <c r="A91" t="s">
        <v>1179</v>
      </c>
      <c r="F91">
        <f ca="1">ROUND(metrado!G91*costos!H91,2)</f>
        <v>1608.25</v>
      </c>
      <c r="G91" s="9">
        <f t="shared" ca="1" si="0"/>
        <v>1608.2499999999995</v>
      </c>
      <c r="H91" s="12">
        <f>'APUS COMUNICACIONES'!J513</f>
        <v>64.33</v>
      </c>
      <c r="I91" s="9">
        <f ca="1">$H91*metrado!H91</f>
        <v>64.33</v>
      </c>
      <c r="J91" s="9">
        <f ca="1">$H91*metrado!I91</f>
        <v>64.33</v>
      </c>
      <c r="K91" s="9">
        <f ca="1">$H91*metrado!J91</f>
        <v>64.33</v>
      </c>
      <c r="L91" s="9">
        <f ca="1">$H91*metrado!K91</f>
        <v>64.33</v>
      </c>
      <c r="M91" s="9">
        <f ca="1">$H91*metrado!L91</f>
        <v>64.33</v>
      </c>
      <c r="N91" s="9">
        <f ca="1">$H91*metrado!M91</f>
        <v>64.33</v>
      </c>
      <c r="O91" s="9">
        <f ca="1">$H91*metrado!N91</f>
        <v>0</v>
      </c>
      <c r="P91" s="9">
        <f ca="1">$H91*metrado!O91</f>
        <v>64.33</v>
      </c>
      <c r="Q91" s="9">
        <f>$H91*metrado!P91</f>
        <v>64.33</v>
      </c>
      <c r="R91" s="9">
        <f ca="1">$H91*metrado!Q91</f>
        <v>64.33</v>
      </c>
      <c r="S91" s="9">
        <f ca="1">$H91*metrado!R91</f>
        <v>64.33</v>
      </c>
      <c r="T91" s="9">
        <f ca="1">$H91*metrado!S91</f>
        <v>64.33</v>
      </c>
      <c r="U91" s="9">
        <f ca="1">$H91*metrado!T91</f>
        <v>64.33</v>
      </c>
      <c r="V91" s="9">
        <f ca="1">$H91*metrado!U91</f>
        <v>64.33</v>
      </c>
      <c r="W91" s="9">
        <f ca="1">$H91*metrado!V91</f>
        <v>64.33</v>
      </c>
      <c r="X91" s="9">
        <f ca="1">$H91*metrado!W91</f>
        <v>64.33</v>
      </c>
      <c r="Y91" s="9">
        <f ca="1">$H91*metrado!X91</f>
        <v>64.33</v>
      </c>
      <c r="Z91" s="9">
        <f ca="1">$H91*metrado!Y91</f>
        <v>64.33</v>
      </c>
      <c r="AA91" s="9">
        <f ca="1">$H91*metrado!Z91</f>
        <v>0</v>
      </c>
      <c r="AB91" s="9">
        <f ca="1">$H91*metrado!AA91</f>
        <v>0</v>
      </c>
      <c r="AC91" s="9">
        <f>$H91*metrado!AB91</f>
        <v>0</v>
      </c>
      <c r="AD91" s="9">
        <f ca="1">$H91*metrado!AC91</f>
        <v>0</v>
      </c>
      <c r="AE91" s="9">
        <f ca="1">$H91*metrado!AD91</f>
        <v>0</v>
      </c>
      <c r="AF91" s="9">
        <f ca="1">$H91*metrado!AE91</f>
        <v>0</v>
      </c>
      <c r="AG91" s="9">
        <f ca="1">$H91*metrado!AF91</f>
        <v>0</v>
      </c>
      <c r="AH91" s="9">
        <f ca="1">$H91*metrado!AG91</f>
        <v>0</v>
      </c>
      <c r="AI91" s="9">
        <f ca="1">$H91*metrado!AH91</f>
        <v>0</v>
      </c>
      <c r="AJ91" s="9">
        <f ca="1">$H91*metrado!AI91</f>
        <v>0</v>
      </c>
      <c r="AK91" s="9">
        <f ca="1">$H91*metrado!AJ91</f>
        <v>0</v>
      </c>
      <c r="AL91" s="9">
        <f ca="1">$H91*metrado!AK91</f>
        <v>0</v>
      </c>
      <c r="AM91" s="9">
        <f ca="1">$H91*metrado!AL91</f>
        <v>0</v>
      </c>
      <c r="AN91" s="9">
        <f ca="1">$H91*metrado!AM91</f>
        <v>0</v>
      </c>
      <c r="AO91" s="9">
        <f ca="1">$H91*metrado!AN91</f>
        <v>0</v>
      </c>
      <c r="AP91" s="9">
        <f ca="1">$H91*metrado!AO91</f>
        <v>0</v>
      </c>
      <c r="AQ91" s="9">
        <f ca="1">$H91*metrado!AP91</f>
        <v>0</v>
      </c>
      <c r="AR91" s="9">
        <f ca="1">$H91*metrado!AQ91</f>
        <v>0</v>
      </c>
      <c r="AS91" s="9">
        <f ca="1">$H91*metrado!AR91</f>
        <v>0</v>
      </c>
      <c r="AT91" s="9">
        <f ca="1">$H91*metrado!AS91</f>
        <v>0</v>
      </c>
      <c r="AU91" s="9">
        <f ca="1">$H91*metrado!AT91</f>
        <v>0</v>
      </c>
      <c r="AV91" s="9">
        <f ca="1">$H91*metrado!AU91</f>
        <v>64.33</v>
      </c>
      <c r="AW91" s="9">
        <f ca="1">$H91*metrado!AV91</f>
        <v>64.33</v>
      </c>
      <c r="AX91" s="9">
        <f ca="1">$H91*metrado!AW91</f>
        <v>64.33</v>
      </c>
      <c r="AY91" s="9">
        <f ca="1">$H91*metrado!AX91</f>
        <v>64.33</v>
      </c>
      <c r="AZ91" s="9">
        <f ca="1">$H91*metrado!AY91</f>
        <v>64.33</v>
      </c>
      <c r="BA91" s="9">
        <f ca="1">$H91*metrado!AZ91</f>
        <v>64.33</v>
      </c>
      <c r="BB91" s="9">
        <f ca="1">$H91*metrado!BA91</f>
        <v>64.33</v>
      </c>
      <c r="BC91" s="9">
        <f>$H91*metrado!BB91</f>
        <v>64.33</v>
      </c>
      <c r="BD91" s="9">
        <f ca="1">$H91*metrado!BC91</f>
        <v>0</v>
      </c>
      <c r="BE91" s="9">
        <f ca="1">$H91*metrado!BD91</f>
        <v>0</v>
      </c>
      <c r="BF91" s="9">
        <f>$H91*metrado!BE91</f>
        <v>0</v>
      </c>
      <c r="BG91" s="9">
        <f ca="1">$H91*metrado!BF91</f>
        <v>0</v>
      </c>
      <c r="BH91" s="9">
        <f ca="1">$H91*metrado!BG91</f>
        <v>0</v>
      </c>
      <c r="BI91" s="9">
        <f>$H91*metrado!BH91</f>
        <v>0</v>
      </c>
    </row>
    <row r="92" spans="1:61">
      <c r="F92">
        <f ca="1">SUM(F6:F91)</f>
        <v>1192155.3999999997</v>
      </c>
      <c r="G92">
        <f ca="1">SUM(G6:G91)</f>
        <v>1192155.3884000001</v>
      </c>
      <c r="H92" s="337"/>
    </row>
    <row r="93" spans="1:61">
      <c r="H93" s="337"/>
    </row>
    <row r="94" spans="1:61">
      <c r="H94" s="337"/>
    </row>
    <row r="95" spans="1:61">
      <c r="A95" t="s">
        <v>760</v>
      </c>
      <c r="G95" s="29">
        <f ca="1">SUM(H95:BJ95)</f>
        <v>799917.11590000021</v>
      </c>
      <c r="H95" s="29"/>
      <c r="I95" s="337">
        <f ca="1">SUM(I6:I42)</f>
        <v>16230.914000000001</v>
      </c>
      <c r="J95" s="337">
        <f t="shared" ref="J95:BI95" ca="1" si="1">SUM(J6:J42)</f>
        <v>19942.074000000004</v>
      </c>
      <c r="K95" s="337">
        <f t="shared" ca="1" si="1"/>
        <v>13360.989800000003</v>
      </c>
      <c r="L95" s="337">
        <f t="shared" ca="1" si="1"/>
        <v>15940.242100000005</v>
      </c>
      <c r="M95" s="337">
        <f t="shared" ca="1" si="1"/>
        <v>19239.940100000003</v>
      </c>
      <c r="N95" s="337">
        <f t="shared" ca="1" si="1"/>
        <v>32960.406999999999</v>
      </c>
      <c r="O95" s="337">
        <f t="shared" ca="1" si="1"/>
        <v>0</v>
      </c>
      <c r="P95" s="337">
        <f t="shared" ca="1" si="1"/>
        <v>20694.996600000002</v>
      </c>
      <c r="Q95" s="337">
        <f t="shared" si="1"/>
        <v>18115.066100000004</v>
      </c>
      <c r="R95" s="337">
        <f t="shared" ca="1" si="1"/>
        <v>18115.066100000004</v>
      </c>
      <c r="S95" s="337">
        <f t="shared" ca="1" si="1"/>
        <v>11503.863200000003</v>
      </c>
      <c r="T95" s="337">
        <f t="shared" ca="1" si="1"/>
        <v>29323.618200000001</v>
      </c>
      <c r="U95" s="337">
        <f t="shared" ca="1" si="1"/>
        <v>18428.7487</v>
      </c>
      <c r="V95" s="337">
        <f t="shared" ca="1" si="1"/>
        <v>18428.7487</v>
      </c>
      <c r="W95" s="337">
        <f t="shared" ca="1" si="1"/>
        <v>26185.714100000005</v>
      </c>
      <c r="X95" s="337">
        <f t="shared" ca="1" si="1"/>
        <v>17577.7035</v>
      </c>
      <c r="Y95" s="337">
        <f t="shared" ca="1" si="1"/>
        <v>25333.917099999999</v>
      </c>
      <c r="Z95" s="337">
        <f t="shared" ca="1" si="1"/>
        <v>14034.4589</v>
      </c>
      <c r="AA95" s="337">
        <f t="shared" ca="1" si="1"/>
        <v>23335.697600000003</v>
      </c>
      <c r="AB95" s="337">
        <f t="shared" ca="1" si="1"/>
        <v>10201.4169</v>
      </c>
      <c r="AC95" s="337">
        <f t="shared" si="1"/>
        <v>26504.324499999999</v>
      </c>
      <c r="AD95" s="337">
        <f t="shared" ca="1" si="1"/>
        <v>26504.324499999999</v>
      </c>
      <c r="AE95" s="337">
        <f t="shared" ca="1" si="1"/>
        <v>26720.977399999992</v>
      </c>
      <c r="AF95" s="337">
        <f t="shared" ca="1" si="1"/>
        <v>0</v>
      </c>
      <c r="AG95" s="337">
        <f t="shared" ca="1" si="1"/>
        <v>0</v>
      </c>
      <c r="AH95" s="337">
        <f t="shared" ca="1" si="1"/>
        <v>0</v>
      </c>
      <c r="AI95" s="337">
        <f t="shared" ca="1" si="1"/>
        <v>0</v>
      </c>
      <c r="AJ95" s="337">
        <f t="shared" ca="1" si="1"/>
        <v>0</v>
      </c>
      <c r="AK95" s="337">
        <f t="shared" ca="1" si="1"/>
        <v>21220.365099999999</v>
      </c>
      <c r="AL95" s="337">
        <f t="shared" ca="1" si="1"/>
        <v>0</v>
      </c>
      <c r="AM95" s="337">
        <f t="shared" ca="1" si="1"/>
        <v>29156.194199999994</v>
      </c>
      <c r="AN95" s="337">
        <f t="shared" ca="1" si="1"/>
        <v>0</v>
      </c>
      <c r="AO95" s="337">
        <f t="shared" ca="1" si="1"/>
        <v>26275.413700000005</v>
      </c>
      <c r="AP95" s="337">
        <f t="shared" ca="1" si="1"/>
        <v>18377.8449</v>
      </c>
      <c r="AQ95" s="337">
        <f t="shared" ca="1" si="1"/>
        <v>12118.4458</v>
      </c>
      <c r="AR95" s="337">
        <f t="shared" ca="1" si="1"/>
        <v>10722.105600000001</v>
      </c>
      <c r="AS95" s="337">
        <f t="shared" ca="1" si="1"/>
        <v>11797.436800000001</v>
      </c>
      <c r="AT95" s="337">
        <f t="shared" ca="1" si="1"/>
        <v>34874.588699999993</v>
      </c>
      <c r="AU95" s="337">
        <f t="shared" ca="1" si="1"/>
        <v>17389.820599999999</v>
      </c>
      <c r="AV95" s="337">
        <f t="shared" ca="1" si="1"/>
        <v>16670.681100000002</v>
      </c>
      <c r="AW95" s="337">
        <f t="shared" ca="1" si="1"/>
        <v>16670.681100000002</v>
      </c>
      <c r="AX95" s="337">
        <f t="shared" ca="1" si="1"/>
        <v>16670.681100000002</v>
      </c>
      <c r="AY95" s="337">
        <f t="shared" ca="1" si="1"/>
        <v>16670.681100000002</v>
      </c>
      <c r="AZ95" s="337">
        <f t="shared" ca="1" si="1"/>
        <v>16670.681100000002</v>
      </c>
      <c r="BA95" s="337">
        <f t="shared" ca="1" si="1"/>
        <v>16670.681100000002</v>
      </c>
      <c r="BB95" s="337">
        <f t="shared" ca="1" si="1"/>
        <v>16670.681100000002</v>
      </c>
      <c r="BC95" s="337">
        <f t="shared" si="1"/>
        <v>19219.010800000004</v>
      </c>
      <c r="BD95" s="337">
        <f t="shared" ca="1" si="1"/>
        <v>11447.262499999999</v>
      </c>
      <c r="BE95" s="337">
        <f t="shared" ca="1" si="1"/>
        <v>12148.050000000003</v>
      </c>
      <c r="BF95" s="337">
        <f t="shared" si="1"/>
        <v>6325.6043999999993</v>
      </c>
      <c r="BG95" s="337">
        <f t="shared" ca="1" si="1"/>
        <v>1115.6979999999999</v>
      </c>
      <c r="BH95" s="337">
        <f t="shared" ca="1" si="1"/>
        <v>1115.6979999999999</v>
      </c>
      <c r="BI95" s="337">
        <f t="shared" si="1"/>
        <v>1235.5999999999999</v>
      </c>
    </row>
    <row r="96" spans="1:61">
      <c r="A96" t="s">
        <v>1477</v>
      </c>
      <c r="G96" s="29">
        <f t="shared" ref="G96:G98" ca="1" si="2">SUM(H96:BJ96)</f>
        <v>123302.50999999997</v>
      </c>
      <c r="H96" s="29"/>
      <c r="I96" s="337">
        <f t="shared" ref="I96:BI96" ca="1" si="3">SUM(I44:I57)</f>
        <v>0</v>
      </c>
      <c r="J96" s="337">
        <f t="shared" ca="1" si="3"/>
        <v>2021.2599999999998</v>
      </c>
      <c r="K96" s="337">
        <f t="shared" ca="1" si="3"/>
        <v>0</v>
      </c>
      <c r="L96" s="337">
        <f t="shared" ca="1" si="3"/>
        <v>1010.6299999999999</v>
      </c>
      <c r="M96" s="337">
        <f t="shared" ca="1" si="3"/>
        <v>0</v>
      </c>
      <c r="N96" s="337">
        <f t="shared" ca="1" si="3"/>
        <v>0</v>
      </c>
      <c r="O96" s="337">
        <f t="shared" ca="1" si="3"/>
        <v>0</v>
      </c>
      <c r="P96" s="337">
        <f t="shared" ca="1" si="3"/>
        <v>0</v>
      </c>
      <c r="Q96" s="337">
        <f t="shared" si="3"/>
        <v>0</v>
      </c>
      <c r="R96" s="337">
        <f t="shared" ca="1" si="3"/>
        <v>0</v>
      </c>
      <c r="S96" s="337">
        <f t="shared" ca="1" si="3"/>
        <v>0</v>
      </c>
      <c r="T96" s="337">
        <f t="shared" ca="1" si="3"/>
        <v>0</v>
      </c>
      <c r="U96" s="337">
        <f t="shared" ca="1" si="3"/>
        <v>1568.0299999999997</v>
      </c>
      <c r="V96" s="337">
        <f t="shared" ca="1" si="3"/>
        <v>1568.0299999999997</v>
      </c>
      <c r="W96" s="337">
        <f t="shared" ca="1" si="3"/>
        <v>0</v>
      </c>
      <c r="X96" s="337">
        <f t="shared" ca="1" si="3"/>
        <v>0</v>
      </c>
      <c r="Y96" s="337">
        <f t="shared" ca="1" si="3"/>
        <v>2021.2599999999998</v>
      </c>
      <c r="Z96" s="337">
        <f t="shared" ca="1" si="3"/>
        <v>0</v>
      </c>
      <c r="AA96" s="337">
        <f t="shared" ca="1" si="3"/>
        <v>3031.89</v>
      </c>
      <c r="AB96" s="337">
        <f t="shared" ca="1" si="3"/>
        <v>0</v>
      </c>
      <c r="AC96" s="337">
        <f t="shared" si="3"/>
        <v>26513.21</v>
      </c>
      <c r="AD96" s="337">
        <f t="shared" ca="1" si="3"/>
        <v>23627.21</v>
      </c>
      <c r="AE96" s="337">
        <f t="shared" ca="1" si="3"/>
        <v>27252.44</v>
      </c>
      <c r="AF96" s="337">
        <f t="shared" ca="1" si="3"/>
        <v>0</v>
      </c>
      <c r="AG96" s="337">
        <f t="shared" ca="1" si="3"/>
        <v>0</v>
      </c>
      <c r="AH96" s="337">
        <f t="shared" ca="1" si="3"/>
        <v>0</v>
      </c>
      <c r="AI96" s="337">
        <f t="shared" ca="1" si="3"/>
        <v>0</v>
      </c>
      <c r="AJ96" s="337">
        <f t="shared" ca="1" si="3"/>
        <v>0</v>
      </c>
      <c r="AK96" s="337">
        <f t="shared" ca="1" si="3"/>
        <v>11817.189999999999</v>
      </c>
      <c r="AL96" s="337">
        <f t="shared" ca="1" si="3"/>
        <v>0</v>
      </c>
      <c r="AM96" s="337">
        <f t="shared" ca="1" si="3"/>
        <v>4311.99</v>
      </c>
      <c r="AN96" s="337">
        <f t="shared" ca="1" si="3"/>
        <v>0</v>
      </c>
      <c r="AO96" s="337">
        <f t="shared" ca="1" si="3"/>
        <v>0</v>
      </c>
      <c r="AP96" s="337">
        <f t="shared" ca="1" si="3"/>
        <v>2657.3199999999997</v>
      </c>
      <c r="AQ96" s="337">
        <f t="shared" ca="1" si="3"/>
        <v>0</v>
      </c>
      <c r="AR96" s="337">
        <f t="shared" ca="1" si="3"/>
        <v>0</v>
      </c>
      <c r="AS96" s="337">
        <f t="shared" ca="1" si="3"/>
        <v>0</v>
      </c>
      <c r="AT96" s="337">
        <f t="shared" ca="1" si="3"/>
        <v>5345.67</v>
      </c>
      <c r="AU96" s="337">
        <f t="shared" ca="1" si="3"/>
        <v>5053.1499999999996</v>
      </c>
      <c r="AV96" s="337">
        <f t="shared" ca="1" si="3"/>
        <v>425.67</v>
      </c>
      <c r="AW96" s="337">
        <f t="shared" ca="1" si="3"/>
        <v>425.67</v>
      </c>
      <c r="AX96" s="337">
        <f t="shared" ca="1" si="3"/>
        <v>425.67</v>
      </c>
      <c r="AY96" s="337">
        <f t="shared" ca="1" si="3"/>
        <v>425.67</v>
      </c>
      <c r="AZ96" s="337">
        <f t="shared" ca="1" si="3"/>
        <v>425.67</v>
      </c>
      <c r="BA96" s="337">
        <f t="shared" ca="1" si="3"/>
        <v>425.67</v>
      </c>
      <c r="BB96" s="337">
        <f t="shared" ca="1" si="3"/>
        <v>425.67</v>
      </c>
      <c r="BC96" s="337">
        <f t="shared" si="3"/>
        <v>425.67</v>
      </c>
      <c r="BD96" s="337">
        <f t="shared" ca="1" si="3"/>
        <v>425.67</v>
      </c>
      <c r="BE96" s="337">
        <f t="shared" ca="1" si="3"/>
        <v>1672.2</v>
      </c>
      <c r="BF96" s="337">
        <f t="shared" si="3"/>
        <v>0</v>
      </c>
      <c r="BG96" s="337">
        <f t="shared" ca="1" si="3"/>
        <v>0</v>
      </c>
      <c r="BH96" s="337">
        <f t="shared" ca="1" si="3"/>
        <v>0</v>
      </c>
      <c r="BI96" s="337">
        <f t="shared" si="3"/>
        <v>0</v>
      </c>
    </row>
    <row r="97" spans="1:61">
      <c r="A97" t="s">
        <v>1478</v>
      </c>
      <c r="G97" s="29">
        <f t="shared" ca="1" si="2"/>
        <v>203401.62999999998</v>
      </c>
      <c r="H97" s="29"/>
      <c r="I97" s="337">
        <f t="shared" ref="I97:BI97" ca="1" si="4">SUM(I59:I67)</f>
        <v>2158.61</v>
      </c>
      <c r="J97" s="337">
        <f t="shared" ca="1" si="4"/>
        <v>3705.5100000000007</v>
      </c>
      <c r="K97" s="337">
        <f t="shared" ca="1" si="4"/>
        <v>2655.4800000000005</v>
      </c>
      <c r="L97" s="337">
        <f t="shared" ca="1" si="4"/>
        <v>2798.5900000000006</v>
      </c>
      <c r="M97" s="337">
        <f t="shared" ca="1" si="4"/>
        <v>5192.5199999999995</v>
      </c>
      <c r="N97" s="337">
        <f t="shared" ca="1" si="4"/>
        <v>8298.8799999999992</v>
      </c>
      <c r="O97" s="337">
        <f t="shared" ca="1" si="4"/>
        <v>0</v>
      </c>
      <c r="P97" s="337">
        <f t="shared" ca="1" si="4"/>
        <v>6284.9400000000005</v>
      </c>
      <c r="Q97" s="337">
        <f t="shared" si="4"/>
        <v>6284.9400000000005</v>
      </c>
      <c r="R97" s="337">
        <f t="shared" ca="1" si="4"/>
        <v>6284.9400000000005</v>
      </c>
      <c r="S97" s="337">
        <f t="shared" ca="1" si="4"/>
        <v>2537.04</v>
      </c>
      <c r="T97" s="337">
        <f t="shared" ca="1" si="4"/>
        <v>7326.4600000000009</v>
      </c>
      <c r="U97" s="337">
        <f t="shared" ca="1" si="4"/>
        <v>3288.5100000000007</v>
      </c>
      <c r="V97" s="337">
        <f t="shared" ca="1" si="4"/>
        <v>3288.5100000000007</v>
      </c>
      <c r="W97" s="337">
        <f t="shared" ca="1" si="4"/>
        <v>7729.5600000000013</v>
      </c>
      <c r="X97" s="337">
        <f t="shared" ca="1" si="4"/>
        <v>6283.38</v>
      </c>
      <c r="Y97" s="337">
        <f t="shared" ca="1" si="4"/>
        <v>8938.86</v>
      </c>
      <c r="Z97" s="337">
        <f t="shared" ca="1" si="4"/>
        <v>4267.88</v>
      </c>
      <c r="AA97" s="337">
        <f t="shared" ca="1" si="4"/>
        <v>9223.5200000000023</v>
      </c>
      <c r="AB97" s="337">
        <f t="shared" ca="1" si="4"/>
        <v>2252.3800000000006</v>
      </c>
      <c r="AC97" s="337">
        <f t="shared" si="4"/>
        <v>8535.76</v>
      </c>
      <c r="AD97" s="337">
        <f t="shared" ca="1" si="4"/>
        <v>8535.76</v>
      </c>
      <c r="AE97" s="337">
        <f t="shared" ca="1" si="4"/>
        <v>5595.62</v>
      </c>
      <c r="AF97" s="337">
        <f t="shared" ca="1" si="4"/>
        <v>0</v>
      </c>
      <c r="AG97" s="337">
        <f t="shared" ca="1" si="4"/>
        <v>0</v>
      </c>
      <c r="AH97" s="337">
        <f t="shared" ca="1" si="4"/>
        <v>0</v>
      </c>
      <c r="AI97" s="337">
        <f t="shared" ca="1" si="4"/>
        <v>0</v>
      </c>
      <c r="AJ97" s="337">
        <f t="shared" ca="1" si="4"/>
        <v>0</v>
      </c>
      <c r="AK97" s="337">
        <f t="shared" ca="1" si="4"/>
        <v>9697.2799999999988</v>
      </c>
      <c r="AL97" s="337">
        <f t="shared" ca="1" si="4"/>
        <v>0</v>
      </c>
      <c r="AM97" s="337">
        <f t="shared" ca="1" si="4"/>
        <v>7208.02</v>
      </c>
      <c r="AN97" s="337">
        <f t="shared" ca="1" si="4"/>
        <v>0</v>
      </c>
      <c r="AO97" s="337">
        <f t="shared" ca="1" si="4"/>
        <v>5647</v>
      </c>
      <c r="AP97" s="337">
        <f t="shared" ca="1" si="4"/>
        <v>3461.6800000000007</v>
      </c>
      <c r="AQ97" s="337">
        <f t="shared" ca="1" si="4"/>
        <v>1878.64</v>
      </c>
      <c r="AR97" s="337">
        <f t="shared" ca="1" si="4"/>
        <v>806.2</v>
      </c>
      <c r="AS97" s="337">
        <f t="shared" ca="1" si="4"/>
        <v>0</v>
      </c>
      <c r="AT97" s="337">
        <f t="shared" ca="1" si="4"/>
        <v>3461.6800000000007</v>
      </c>
      <c r="AU97" s="337">
        <f t="shared" ca="1" si="4"/>
        <v>2795.9400000000005</v>
      </c>
      <c r="AV97" s="337">
        <f t="shared" ca="1" si="4"/>
        <v>3587.46</v>
      </c>
      <c r="AW97" s="337">
        <f t="shared" ca="1" si="4"/>
        <v>3587.46</v>
      </c>
      <c r="AX97" s="337">
        <f t="shared" ca="1" si="4"/>
        <v>3587.46</v>
      </c>
      <c r="AY97" s="337">
        <f t="shared" ca="1" si="4"/>
        <v>3587.46</v>
      </c>
      <c r="AZ97" s="337">
        <f t="shared" ca="1" si="4"/>
        <v>3587.46</v>
      </c>
      <c r="BA97" s="337">
        <f t="shared" ca="1" si="4"/>
        <v>3587.46</v>
      </c>
      <c r="BB97" s="337">
        <f t="shared" ca="1" si="4"/>
        <v>3587.46</v>
      </c>
      <c r="BC97" s="337">
        <f t="shared" si="4"/>
        <v>8838.7000000000007</v>
      </c>
      <c r="BD97" s="337">
        <f t="shared" ca="1" si="4"/>
        <v>1327.7400000000002</v>
      </c>
      <c r="BE97" s="337">
        <f t="shared" ca="1" si="4"/>
        <v>5595.62</v>
      </c>
      <c r="BF97" s="337">
        <f t="shared" si="4"/>
        <v>2655.4800000000005</v>
      </c>
      <c r="BG97" s="337">
        <f t="shared" ca="1" si="4"/>
        <v>799.25</v>
      </c>
      <c r="BH97" s="337">
        <f t="shared" ca="1" si="4"/>
        <v>799.25</v>
      </c>
      <c r="BI97" s="337">
        <f t="shared" si="4"/>
        <v>1849.28</v>
      </c>
    </row>
    <row r="98" spans="1:61">
      <c r="A98" t="s">
        <v>1479</v>
      </c>
      <c r="G98" s="29">
        <f t="shared" ca="1" si="2"/>
        <v>65534.132499999978</v>
      </c>
      <c r="H98" s="29"/>
      <c r="I98" s="337">
        <f t="shared" ref="I98:BI98" ca="1" si="5">SUM(I72:I91)</f>
        <v>2621.3652999999999</v>
      </c>
      <c r="J98" s="337">
        <f t="shared" ca="1" si="5"/>
        <v>2621.3652999999999</v>
      </c>
      <c r="K98" s="337">
        <f t="shared" ca="1" si="5"/>
        <v>2621.3652999999999</v>
      </c>
      <c r="L98" s="337">
        <f t="shared" ca="1" si="5"/>
        <v>2621.3652999999999</v>
      </c>
      <c r="M98" s="337">
        <f t="shared" ca="1" si="5"/>
        <v>2621.3652999999999</v>
      </c>
      <c r="N98" s="337">
        <f t="shared" ca="1" si="5"/>
        <v>2621.3652999999999</v>
      </c>
      <c r="O98" s="337">
        <f t="shared" ca="1" si="5"/>
        <v>0</v>
      </c>
      <c r="P98" s="337">
        <f t="shared" ca="1" si="5"/>
        <v>2621.3652999999999</v>
      </c>
      <c r="Q98" s="337">
        <f t="shared" si="5"/>
        <v>2621.3652999999999</v>
      </c>
      <c r="R98" s="337">
        <f t="shared" ca="1" si="5"/>
        <v>2621.3652999999999</v>
      </c>
      <c r="S98" s="337">
        <f t="shared" ca="1" si="5"/>
        <v>2621.3652999999999</v>
      </c>
      <c r="T98" s="337">
        <f t="shared" ca="1" si="5"/>
        <v>2621.3652999999999</v>
      </c>
      <c r="U98" s="337">
        <f t="shared" ca="1" si="5"/>
        <v>2621.3652999999999</v>
      </c>
      <c r="V98" s="337">
        <f t="shared" ca="1" si="5"/>
        <v>2621.3652999999999</v>
      </c>
      <c r="W98" s="337">
        <f t="shared" ca="1" si="5"/>
        <v>2621.3652999999999</v>
      </c>
      <c r="X98" s="337">
        <f t="shared" ca="1" si="5"/>
        <v>2621.3652999999999</v>
      </c>
      <c r="Y98" s="337">
        <f t="shared" ca="1" si="5"/>
        <v>2621.3652999999999</v>
      </c>
      <c r="Z98" s="337">
        <f t="shared" ca="1" si="5"/>
        <v>2621.3652999999999</v>
      </c>
      <c r="AA98" s="337">
        <f t="shared" ca="1" si="5"/>
        <v>0</v>
      </c>
      <c r="AB98" s="337">
        <f t="shared" ca="1" si="5"/>
        <v>0</v>
      </c>
      <c r="AC98" s="337">
        <f t="shared" si="5"/>
        <v>0</v>
      </c>
      <c r="AD98" s="337">
        <f t="shared" ca="1" si="5"/>
        <v>0</v>
      </c>
      <c r="AE98" s="337">
        <f t="shared" ca="1" si="5"/>
        <v>0</v>
      </c>
      <c r="AF98" s="337">
        <f t="shared" ca="1" si="5"/>
        <v>0</v>
      </c>
      <c r="AG98" s="337">
        <f t="shared" ca="1" si="5"/>
        <v>0</v>
      </c>
      <c r="AH98" s="337">
        <f t="shared" ca="1" si="5"/>
        <v>0</v>
      </c>
      <c r="AI98" s="337">
        <f t="shared" ca="1" si="5"/>
        <v>0</v>
      </c>
      <c r="AJ98" s="337">
        <f t="shared" ca="1" si="5"/>
        <v>0</v>
      </c>
      <c r="AK98" s="337">
        <f t="shared" ca="1" si="5"/>
        <v>0</v>
      </c>
      <c r="AL98" s="337">
        <f t="shared" ca="1" si="5"/>
        <v>0</v>
      </c>
      <c r="AM98" s="337">
        <f t="shared" ca="1" si="5"/>
        <v>0</v>
      </c>
      <c r="AN98" s="337">
        <f t="shared" ca="1" si="5"/>
        <v>0</v>
      </c>
      <c r="AO98" s="337">
        <f t="shared" ca="1" si="5"/>
        <v>0</v>
      </c>
      <c r="AP98" s="337">
        <f t="shared" ca="1" si="5"/>
        <v>0</v>
      </c>
      <c r="AQ98" s="337">
        <f t="shared" ca="1" si="5"/>
        <v>0</v>
      </c>
      <c r="AR98" s="337">
        <f t="shared" ca="1" si="5"/>
        <v>0</v>
      </c>
      <c r="AS98" s="337">
        <f t="shared" ca="1" si="5"/>
        <v>0</v>
      </c>
      <c r="AT98" s="337">
        <f t="shared" ca="1" si="5"/>
        <v>0</v>
      </c>
      <c r="AU98" s="337">
        <f t="shared" ca="1" si="5"/>
        <v>0</v>
      </c>
      <c r="AV98" s="337">
        <f t="shared" ca="1" si="5"/>
        <v>2621.3652999999999</v>
      </c>
      <c r="AW98" s="337">
        <f t="shared" ca="1" si="5"/>
        <v>2621.3652999999999</v>
      </c>
      <c r="AX98" s="337">
        <f t="shared" ca="1" si="5"/>
        <v>2621.3652999999999</v>
      </c>
      <c r="AY98" s="337">
        <f t="shared" ca="1" si="5"/>
        <v>2621.3652999999999</v>
      </c>
      <c r="AZ98" s="337">
        <f t="shared" ca="1" si="5"/>
        <v>2621.3652999999999</v>
      </c>
      <c r="BA98" s="337">
        <f t="shared" ca="1" si="5"/>
        <v>2621.3652999999999</v>
      </c>
      <c r="BB98" s="337">
        <f t="shared" ca="1" si="5"/>
        <v>2621.3652999999999</v>
      </c>
      <c r="BC98" s="337">
        <f t="shared" si="5"/>
        <v>2621.3652999999999</v>
      </c>
      <c r="BD98" s="337">
        <f t="shared" ca="1" si="5"/>
        <v>0</v>
      </c>
      <c r="BE98" s="337">
        <f t="shared" ca="1" si="5"/>
        <v>0</v>
      </c>
      <c r="BF98" s="337">
        <f t="shared" si="5"/>
        <v>0</v>
      </c>
      <c r="BG98" s="337">
        <f t="shared" ca="1" si="5"/>
        <v>0</v>
      </c>
      <c r="BH98" s="337">
        <f t="shared" ca="1" si="5"/>
        <v>0</v>
      </c>
      <c r="BI98" s="337">
        <f t="shared" si="5"/>
        <v>0</v>
      </c>
    </row>
    <row r="99" spans="1:61">
      <c r="A99" t="s">
        <v>1451</v>
      </c>
      <c r="G99" s="29">
        <f ca="1">SUM(G95:G98)</f>
        <v>1192155.3884000003</v>
      </c>
      <c r="H99" s="29"/>
      <c r="I99" s="337">
        <f t="shared" ref="I99:BI99" ca="1" si="6">SUM(I95:I98)</f>
        <v>21010.889300000003</v>
      </c>
      <c r="J99" s="337">
        <f t="shared" ca="1" si="6"/>
        <v>28290.209300000006</v>
      </c>
      <c r="K99" s="337">
        <f t="shared" ca="1" si="6"/>
        <v>18637.835100000004</v>
      </c>
      <c r="L99" s="337">
        <f t="shared" ca="1" si="6"/>
        <v>22370.827400000006</v>
      </c>
      <c r="M99" s="337">
        <f t="shared" ca="1" si="6"/>
        <v>27053.825400000005</v>
      </c>
      <c r="N99" s="337">
        <f t="shared" ca="1" si="6"/>
        <v>43880.652299999994</v>
      </c>
      <c r="O99" s="337">
        <f t="shared" ca="1" si="6"/>
        <v>0</v>
      </c>
      <c r="P99" s="337">
        <f t="shared" ca="1" si="6"/>
        <v>29601.301900000002</v>
      </c>
      <c r="Q99" s="337">
        <f t="shared" si="6"/>
        <v>27021.371400000007</v>
      </c>
      <c r="R99" s="337">
        <f t="shared" ca="1" si="6"/>
        <v>27021.371400000007</v>
      </c>
      <c r="S99" s="337">
        <f t="shared" ca="1" si="6"/>
        <v>16662.268500000006</v>
      </c>
      <c r="T99" s="337">
        <f t="shared" ca="1" si="6"/>
        <v>39271.443500000001</v>
      </c>
      <c r="U99" s="337">
        <f t="shared" ca="1" si="6"/>
        <v>25906.654000000002</v>
      </c>
      <c r="V99" s="337">
        <f t="shared" ca="1" si="6"/>
        <v>25906.654000000002</v>
      </c>
      <c r="W99" s="337">
        <f t="shared" ca="1" si="6"/>
        <v>36536.639400000007</v>
      </c>
      <c r="X99" s="337">
        <f t="shared" ca="1" si="6"/>
        <v>26482.448800000002</v>
      </c>
      <c r="Y99" s="337">
        <f t="shared" ca="1" si="6"/>
        <v>38915.402399999999</v>
      </c>
      <c r="Z99" s="337">
        <f t="shared" ca="1" si="6"/>
        <v>20923.7042</v>
      </c>
      <c r="AA99" s="337">
        <f t="shared" ca="1" si="6"/>
        <v>35591.107600000003</v>
      </c>
      <c r="AB99" s="337">
        <f t="shared" ca="1" si="6"/>
        <v>12453.796900000001</v>
      </c>
      <c r="AC99" s="337">
        <f t="shared" si="6"/>
        <v>61553.294499999996</v>
      </c>
      <c r="AD99" s="337">
        <f t="shared" ca="1" si="6"/>
        <v>58667.294499999996</v>
      </c>
      <c r="AE99" s="337">
        <f t="shared" ca="1" si="6"/>
        <v>59569.037399999994</v>
      </c>
      <c r="AF99" s="337">
        <f t="shared" ca="1" si="6"/>
        <v>0</v>
      </c>
      <c r="AG99" s="337">
        <f t="shared" ca="1" si="6"/>
        <v>0</v>
      </c>
      <c r="AH99" s="337">
        <f t="shared" ca="1" si="6"/>
        <v>0</v>
      </c>
      <c r="AI99" s="337">
        <f t="shared" ca="1" si="6"/>
        <v>0</v>
      </c>
      <c r="AJ99" s="337">
        <f t="shared" ca="1" si="6"/>
        <v>0</v>
      </c>
      <c r="AK99" s="337">
        <f t="shared" ca="1" si="6"/>
        <v>42734.835099999997</v>
      </c>
      <c r="AL99" s="337">
        <f t="shared" ca="1" si="6"/>
        <v>0</v>
      </c>
      <c r="AM99" s="337">
        <f t="shared" ca="1" si="6"/>
        <v>40676.204199999993</v>
      </c>
      <c r="AN99" s="337">
        <f t="shared" ca="1" si="6"/>
        <v>0</v>
      </c>
      <c r="AO99" s="337">
        <f t="shared" ca="1" si="6"/>
        <v>31922.413700000005</v>
      </c>
      <c r="AP99" s="337">
        <f t="shared" ca="1" si="6"/>
        <v>24496.8449</v>
      </c>
      <c r="AQ99" s="337">
        <f t="shared" ca="1" si="6"/>
        <v>13997.085799999999</v>
      </c>
      <c r="AR99" s="337">
        <f t="shared" ca="1" si="6"/>
        <v>11528.305600000002</v>
      </c>
      <c r="AS99" s="337">
        <f t="shared" ca="1" si="6"/>
        <v>11797.436800000001</v>
      </c>
      <c r="AT99" s="337">
        <f t="shared" ca="1" si="6"/>
        <v>43681.938699999992</v>
      </c>
      <c r="AU99" s="337">
        <f t="shared" ca="1" si="6"/>
        <v>25238.910600000003</v>
      </c>
      <c r="AV99" s="337">
        <f t="shared" ca="1" si="6"/>
        <v>23305.1764</v>
      </c>
      <c r="AW99" s="337">
        <f t="shared" ca="1" si="6"/>
        <v>23305.1764</v>
      </c>
      <c r="AX99" s="337">
        <f t="shared" ca="1" si="6"/>
        <v>23305.1764</v>
      </c>
      <c r="AY99" s="337">
        <f t="shared" ca="1" si="6"/>
        <v>23305.1764</v>
      </c>
      <c r="AZ99" s="337">
        <f t="shared" ca="1" si="6"/>
        <v>23305.1764</v>
      </c>
      <c r="BA99" s="337">
        <f t="shared" ca="1" si="6"/>
        <v>23305.1764</v>
      </c>
      <c r="BB99" s="337">
        <f t="shared" ca="1" si="6"/>
        <v>23305.1764</v>
      </c>
      <c r="BC99" s="337">
        <f t="shared" si="6"/>
        <v>31104.746100000004</v>
      </c>
      <c r="BD99" s="337">
        <f t="shared" ca="1" si="6"/>
        <v>13200.672499999999</v>
      </c>
      <c r="BE99" s="337">
        <f t="shared" ca="1" si="6"/>
        <v>19415.870000000003</v>
      </c>
      <c r="BF99" s="337">
        <f t="shared" si="6"/>
        <v>8981.0843999999997</v>
      </c>
      <c r="BG99" s="337">
        <f t="shared" ca="1" si="6"/>
        <v>1914.9479999999999</v>
      </c>
      <c r="BH99" s="337">
        <f t="shared" ca="1" si="6"/>
        <v>1914.9479999999999</v>
      </c>
      <c r="BI99" s="337">
        <f t="shared" si="6"/>
        <v>3084.88</v>
      </c>
    </row>
    <row r="165" spans="4:8">
      <c r="D165" s="2"/>
      <c r="E165" s="2"/>
      <c r="F165" s="2"/>
      <c r="G165" s="2"/>
      <c r="H16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0CF9-9F4B-4E3A-8E46-ECD03DB7FD4D}">
  <dimension ref="A2:BH165"/>
  <sheetViews>
    <sheetView workbookViewId="0">
      <selection activeCell="H6" sqref="H6"/>
    </sheetView>
  </sheetViews>
  <sheetFormatPr defaultRowHeight="15"/>
  <cols>
    <col min="7" max="7" width="23.7109375" customWidth="1"/>
    <col min="8" max="8" width="9.28515625" bestFit="1" customWidth="1"/>
    <col min="9" max="9" width="10.42578125" bestFit="1" customWidth="1"/>
    <col min="11" max="12" width="9.28515625" bestFit="1" customWidth="1"/>
    <col min="16" max="16" width="9.140625" style="17"/>
    <col min="28" max="28" width="10.5703125" style="17" customWidth="1"/>
    <col min="54" max="54" width="9.140625" style="17"/>
    <col min="57" max="57" width="9.140625" style="17"/>
    <col min="60" max="60" width="9.140625" style="17"/>
  </cols>
  <sheetData>
    <row r="2" spans="1:60">
      <c r="H2" s="288" t="s">
        <v>1399</v>
      </c>
      <c r="I2" s="288" t="s">
        <v>20</v>
      </c>
      <c r="J2" s="288" t="s">
        <v>1400</v>
      </c>
      <c r="K2" s="288" t="s">
        <v>1401</v>
      </c>
      <c r="L2" s="288" t="s">
        <v>1402</v>
      </c>
      <c r="M2" s="288" t="s">
        <v>1403</v>
      </c>
      <c r="N2" s="288" t="s">
        <v>1404</v>
      </c>
      <c r="O2" s="288" t="s">
        <v>1405</v>
      </c>
      <c r="P2" s="336" t="s">
        <v>1406</v>
      </c>
      <c r="Q2" s="288" t="s">
        <v>1407</v>
      </c>
      <c r="R2" s="288" t="s">
        <v>1408</v>
      </c>
      <c r="S2" s="288" t="s">
        <v>1409</v>
      </c>
      <c r="T2" s="288" t="s">
        <v>1410</v>
      </c>
      <c r="U2" s="288" t="s">
        <v>1411</v>
      </c>
      <c r="V2" s="288" t="s">
        <v>1412</v>
      </c>
      <c r="W2" s="288" t="s">
        <v>1413</v>
      </c>
      <c r="X2" s="288" t="s">
        <v>1414</v>
      </c>
      <c r="Y2" s="288" t="s">
        <v>1415</v>
      </c>
      <c r="Z2" s="288" t="s">
        <v>1416</v>
      </c>
      <c r="AA2" s="288" t="s">
        <v>1417</v>
      </c>
      <c r="AB2" s="336" t="s">
        <v>1418</v>
      </c>
      <c r="AC2" s="288" t="s">
        <v>1419</v>
      </c>
      <c r="AD2" s="288" t="s">
        <v>1420</v>
      </c>
      <c r="AE2" s="288" t="s">
        <v>1421</v>
      </c>
      <c r="AF2" s="288" t="s">
        <v>1422</v>
      </c>
      <c r="AG2" s="288" t="s">
        <v>1423</v>
      </c>
      <c r="AH2" s="288" t="s">
        <v>1424</v>
      </c>
      <c r="AI2" s="288" t="s">
        <v>1425</v>
      </c>
      <c r="AJ2" s="326" t="s">
        <v>1426</v>
      </c>
      <c r="AK2" s="327" t="s">
        <v>1427</v>
      </c>
      <c r="AL2" s="288" t="s">
        <v>1428</v>
      </c>
      <c r="AM2" s="288" t="s">
        <v>1429</v>
      </c>
      <c r="AN2" s="288" t="s">
        <v>1430</v>
      </c>
      <c r="AO2" s="288" t="s">
        <v>1431</v>
      </c>
      <c r="AP2" s="288" t="s">
        <v>1432</v>
      </c>
      <c r="AQ2" s="288" t="s">
        <v>1433</v>
      </c>
      <c r="AR2" s="325" t="s">
        <v>1434</v>
      </c>
      <c r="AS2" s="325" t="s">
        <v>1435</v>
      </c>
      <c r="AT2" s="288" t="s">
        <v>1436</v>
      </c>
      <c r="AU2" s="288" t="s">
        <v>1437</v>
      </c>
      <c r="AV2" s="288" t="s">
        <v>1438</v>
      </c>
      <c r="AW2" s="288" t="s">
        <v>1439</v>
      </c>
      <c r="AX2" s="288" t="s">
        <v>1440</v>
      </c>
      <c r="AY2" s="288" t="s">
        <v>1441</v>
      </c>
      <c r="AZ2" s="288" t="s">
        <v>1442</v>
      </c>
      <c r="BA2" s="288" t="s">
        <v>1443</v>
      </c>
      <c r="BB2" s="325" t="s">
        <v>1444</v>
      </c>
      <c r="BC2" s="288" t="s">
        <v>1445</v>
      </c>
      <c r="BD2" s="288" t="s">
        <v>1446</v>
      </c>
      <c r="BE2" s="336" t="s">
        <v>1447</v>
      </c>
      <c r="BF2" s="288" t="s">
        <v>1448</v>
      </c>
      <c r="BG2" s="288" t="s">
        <v>1449</v>
      </c>
      <c r="BH2" s="336" t="s">
        <v>1450</v>
      </c>
    </row>
    <row r="3" spans="1:60">
      <c r="D3" s="4"/>
      <c r="E3" s="4"/>
      <c r="F3" s="4"/>
      <c r="G3" s="4"/>
      <c r="H3" s="4"/>
      <c r="AD3">
        <f>'SSHH INICIAL-HOMBRES '!G10</f>
        <v>1</v>
      </c>
      <c r="AJ3">
        <f>'VESTUARIOS HOMBRES'!I6</f>
        <v>4348.68</v>
      </c>
      <c r="AR3" s="12"/>
      <c r="BB3" s="17">
        <f>'TALLER EPT '!G7</f>
        <v>9.5299999999999994</v>
      </c>
    </row>
    <row r="4" spans="1:60">
      <c r="A4" s="1"/>
      <c r="H4" s="10"/>
    </row>
    <row r="5" spans="1:60">
      <c r="A5" s="1" t="s">
        <v>761</v>
      </c>
      <c r="H5" s="10"/>
    </row>
    <row r="6" spans="1:60">
      <c r="A6" t="s">
        <v>763</v>
      </c>
      <c r="G6" s="337">
        <f ca="1">SUM(H6:BH6)</f>
        <v>828.87000000000012</v>
      </c>
      <c r="H6" s="12" cm="1">
        <f t="array" aca="1" ref="H6" ca="1">INDIRECT("'"&amp;H$2&amp;"'!G"&amp;ROW())</f>
        <v>5.8</v>
      </c>
      <c r="I6" s="12" cm="1">
        <f t="array" aca="1" ref="I6" ca="1">INDIRECT("'"&amp;I$2&amp;"'!G"&amp;ROW())</f>
        <v>10.4</v>
      </c>
      <c r="J6" s="12" cm="1">
        <f t="array" aca="1" ref="J6" ca="1">INDIRECT("'"&amp;J$2&amp;"'!G"&amp;ROW())</f>
        <v>13.95</v>
      </c>
      <c r="K6" s="12" cm="1">
        <f t="array" aca="1" ref="K6" ca="1">INDIRECT("'"&amp;K$2&amp;"'!G"&amp;ROW())</f>
        <v>1.39</v>
      </c>
      <c r="L6" s="12" cm="1">
        <f t="array" aca="1" ref="L6" ca="1">INDIRECT("'"&amp;L$2&amp;"'!G"&amp;ROW())</f>
        <v>28.07</v>
      </c>
      <c r="M6" s="12" cm="1">
        <f t="array" aca="1" ref="M6" ca="1">INDIRECT("'"&amp;M$2&amp;"'!G"&amp;ROW())</f>
        <v>17.260000000000002</v>
      </c>
      <c r="N6" s="12" cm="1">
        <f t="array" aca="1" ref="N6" ca="1">INDIRECT("'"&amp;N$2&amp;"'!G"&amp;ROW())</f>
        <v>0</v>
      </c>
      <c r="O6" s="12" cm="1">
        <f t="array" aca="1" ref="O6" ca="1">INDIRECT("'"&amp;O$2&amp;"'!G"&amp;ROW())</f>
        <v>46.86</v>
      </c>
      <c r="P6" s="17">
        <f>'SECRETARÍA '!G6</f>
        <v>0</v>
      </c>
      <c r="Q6" s="12" cm="1">
        <f t="array" aca="1" ref="Q6" ca="1">INDIRECT("'"&amp;Q$2&amp;"'!G"&amp;ROW())</f>
        <v>0</v>
      </c>
      <c r="R6" s="12" cm="1">
        <f t="array" aca="1" ref="R6" ca="1">INDIRECT("'"&amp;R$2&amp;"'!G"&amp;ROW())</f>
        <v>3.03</v>
      </c>
      <c r="S6" s="12" cm="1">
        <f t="array" aca="1" ref="S6" ca="1">INDIRECT("'"&amp;S$2&amp;"'!G"&amp;ROW())</f>
        <v>64.150000000000006</v>
      </c>
      <c r="T6" s="12" cm="1">
        <f t="array" aca="1" ref="T6" ca="1">INDIRECT("'"&amp;T$2&amp;"'!G"&amp;ROW())</f>
        <v>14.36</v>
      </c>
      <c r="U6" s="12" cm="1">
        <f t="array" aca="1" ref="U6" ca="1">INDIRECT("'"&amp;U$2&amp;"'!G"&amp;ROW())</f>
        <v>14.36</v>
      </c>
      <c r="V6" s="12" cm="1">
        <f t="array" aca="1" ref="V6" ca="1">INDIRECT("'"&amp;V$2&amp;"'!G"&amp;ROW())</f>
        <v>20</v>
      </c>
      <c r="W6" s="12" cm="1">
        <f t="array" aca="1" ref="W6" ca="1">INDIRECT("'"&amp;W$2&amp;"'!G"&amp;ROW())</f>
        <v>14.19</v>
      </c>
      <c r="X6" s="12" cm="1">
        <f t="array" aca="1" ref="X6" ca="1">INDIRECT("'"&amp;X$2&amp;"'!G"&amp;ROW())</f>
        <v>32.68</v>
      </c>
      <c r="Y6" s="12" cm="1">
        <f t="array" aca="1" ref="Y6" ca="1">INDIRECT("'"&amp;Y$2&amp;"'!G"&amp;ROW())</f>
        <v>13.36</v>
      </c>
      <c r="Z6" s="12" cm="1">
        <f t="array" aca="1" ref="Z6" ca="1">INDIRECT("'"&amp;Z$2&amp;"'!G"&amp;ROW())</f>
        <v>28.52</v>
      </c>
      <c r="AA6" s="12" cm="1">
        <f t="array" aca="1" ref="AA6" ca="1">INDIRECT("'"&amp;AA$2&amp;"'!G"&amp;ROW())</f>
        <v>7.24</v>
      </c>
      <c r="AB6" s="17">
        <f>'SSHH ADM.-HOMBRES'!G6</f>
        <v>25.27</v>
      </c>
      <c r="AC6" s="12" cm="1">
        <f t="array" aca="1" ref="AC6" ca="1">INDIRECT("'"&amp;AC$2&amp;"'!G"&amp;ROW())</f>
        <v>25.27</v>
      </c>
      <c r="AD6" s="12" cm="1">
        <f t="array" aca="1" ref="AD6" ca="1">INDIRECT("'"&amp;AD$2&amp;"'!G"&amp;ROW())</f>
        <v>29.83</v>
      </c>
      <c r="AE6" s="12" cm="1">
        <f t="array" aca="1" ref="AE6" ca="1">INDIRECT("'"&amp;AE$2&amp;"'!G"&amp;ROW())</f>
        <v>0</v>
      </c>
      <c r="AF6" s="12" cm="1">
        <f t="array" aca="1" ref="AF6" ca="1">INDIRECT("'"&amp;AF$2&amp;"'!G"&amp;ROW())</f>
        <v>0</v>
      </c>
      <c r="AG6" s="12" cm="1">
        <f t="array" aca="1" ref="AG6" ca="1">INDIRECT("'"&amp;AG$2&amp;"'!G"&amp;ROW())</f>
        <v>0</v>
      </c>
      <c r="AH6" s="12" cm="1">
        <f t="array" aca="1" ref="AH6" ca="1">INDIRECT("'"&amp;AH$2&amp;"'!G"&amp;ROW())</f>
        <v>0</v>
      </c>
      <c r="AI6" s="12" cm="1">
        <f t="array" aca="1" ref="AI6" ca="1">INDIRECT("'"&amp;AI$2&amp;"'!G"&amp;ROW())</f>
        <v>0</v>
      </c>
      <c r="AJ6" s="12" cm="1">
        <f t="array" aca="1" ref="AJ6" ca="1">INDIRECT("'"&amp;AJ$2&amp;"'!G"&amp;ROW())</f>
        <v>31</v>
      </c>
      <c r="AK6" s="12" cm="1">
        <f t="array" aca="1" ref="AK6" ca="1">INDIRECT("'"&amp;AK$2&amp;"'!G"&amp;ROW())</f>
        <v>0</v>
      </c>
      <c r="AL6" s="12" cm="1">
        <f t="array" aca="1" ref="AL6" ca="1">INDIRECT("'"&amp;AL$2&amp;"'!G"&amp;ROW())</f>
        <v>22.06</v>
      </c>
      <c r="AM6" s="12" cm="1">
        <f t="array" aca="1" ref="AM6" ca="1">INDIRECT("'"&amp;AM$2&amp;"'!G"&amp;ROW())</f>
        <v>0</v>
      </c>
      <c r="AN6" s="12" cm="1">
        <f t="array" aca="1" ref="AN6" ca="1">INDIRECT("'"&amp;AN$2&amp;"'!G"&amp;ROW())</f>
        <v>12.17</v>
      </c>
      <c r="AO6" s="12" cm="1">
        <f t="array" aca="1" ref="AO6" ca="1">INDIRECT("'"&amp;AO$2&amp;"'!G"&amp;ROW())</f>
        <v>21.55</v>
      </c>
      <c r="AP6" s="12" cm="1">
        <f t="array" aca="1" ref="AP6" ca="1">INDIRECT("'"&amp;AP$2&amp;"'!G"&amp;ROW())</f>
        <v>14.89</v>
      </c>
      <c r="AQ6" s="12" cm="1">
        <f t="array" aca="1" ref="AQ6" ca="1">INDIRECT("'"&amp;AQ$2&amp;"'!G"&amp;ROW())</f>
        <v>14.24</v>
      </c>
      <c r="AR6" s="12" cm="1">
        <f t="array" aca="1" ref="AR6" ca="1">INDIRECT("'"&amp;AR$2&amp;"'!G"&amp;ROW())</f>
        <v>25.2</v>
      </c>
      <c r="AS6" s="12" cm="1">
        <f t="array" aca="1" ref="AS6" ca="1">INDIRECT("'"&amp;AS$2&amp;"'!G"&amp;ROW())</f>
        <v>96.58</v>
      </c>
      <c r="AT6" s="12" cm="1">
        <f t="array" aca="1" ref="AT6" ca="1">INDIRECT("'"&amp;AT$2&amp;"'!G"&amp;ROW())</f>
        <v>25.2</v>
      </c>
      <c r="AU6" s="12" cm="1">
        <f t="array" aca="1" ref="AU6" ca="1">INDIRECT("'"&amp;AU$2&amp;"'!G"&amp;ROW())</f>
        <v>14.15</v>
      </c>
      <c r="AV6" s="12" cm="1">
        <f t="array" aca="1" ref="AV6" ca="1">INDIRECT("'"&amp;AV$2&amp;"'!G"&amp;ROW())</f>
        <v>14.15</v>
      </c>
      <c r="AW6" s="12" cm="1">
        <f t="array" aca="1" ref="AW6" ca="1">INDIRECT("'"&amp;AW$2&amp;"'!G"&amp;ROW())</f>
        <v>14.15</v>
      </c>
      <c r="AX6" s="12" cm="1">
        <f t="array" aca="1" ref="AX6" ca="1">INDIRECT("'"&amp;AX$2&amp;"'!G"&amp;ROW())</f>
        <v>14.15</v>
      </c>
      <c r="AY6" s="12" cm="1">
        <f t="array" aca="1" ref="AY6" ca="1">INDIRECT("'"&amp;AY$2&amp;"'!G"&amp;ROW())</f>
        <v>14.15</v>
      </c>
      <c r="AZ6" s="12" cm="1">
        <f t="array" aca="1" ref="AZ6" ca="1">INDIRECT("'"&amp;AZ$2&amp;"'!G"&amp;ROW())</f>
        <v>14.15</v>
      </c>
      <c r="BA6" s="12" cm="1">
        <f t="array" aca="1" ref="BA6" ca="1">INDIRECT("'"&amp;BA$2&amp;"'!G"&amp;ROW())</f>
        <v>14.15</v>
      </c>
      <c r="BB6">
        <f>'TALLER EPT '!G6</f>
        <v>4.3600000000000003</v>
      </c>
      <c r="BC6" s="12" cm="1">
        <f t="array" aca="1" ref="BC6" ca="1">INDIRECT("'"&amp;BC$2&amp;"'!G"&amp;ROW())</f>
        <v>21.69</v>
      </c>
      <c r="BD6" s="12" cm="1">
        <f t="array" aca="1" ref="BD6" ca="1">INDIRECT("'"&amp;BD$2&amp;"'!G"&amp;ROW())</f>
        <v>14.89</v>
      </c>
      <c r="BE6" s="17">
        <f>'CIRCULACIÓN '!G6</f>
        <v>10</v>
      </c>
      <c r="BF6" s="12" cm="1">
        <f t="array" aca="1" ref="BF6" ca="1">INDIRECT("'"&amp;BF$2&amp;"'!G"&amp;ROW())</f>
        <v>0</v>
      </c>
      <c r="BG6" s="12" cm="1">
        <f t="array" aca="1" ref="BG6" ca="1">INDIRECT("'"&amp;BG$2&amp;"'!G"&amp;ROW())</f>
        <v>0</v>
      </c>
      <c r="BH6" s="17">
        <f>INGRESO!G6</f>
        <v>0</v>
      </c>
    </row>
    <row r="7" spans="1:60">
      <c r="A7" t="s">
        <v>765</v>
      </c>
      <c r="G7" s="337">
        <f t="shared" ref="G7:G70" ca="1" si="0">SUM(H7:BH7)</f>
        <v>249.67999999999989</v>
      </c>
      <c r="H7" s="12" cm="1">
        <f t="array" aca="1" ref="H7" ca="1">INDIRECT("'"&amp;H$2&amp;"'!G"&amp;ROW())</f>
        <v>4.5999999999999996</v>
      </c>
      <c r="I7" s="12" cm="1">
        <f t="array" aca="1" ref="I7" ca="1">INDIRECT("'"&amp;I$2&amp;"'!G"&amp;ROW())</f>
        <v>7.8</v>
      </c>
      <c r="J7" s="12" cm="1">
        <f t="array" aca="1" ref="J7" ca="1">INDIRECT("'"&amp;J$2&amp;"'!G"&amp;ROW())</f>
        <v>16</v>
      </c>
      <c r="K7" s="12" cm="1">
        <f t="array" aca="1" ref="K7" ca="1">INDIRECT("'"&amp;K$2&amp;"'!G"&amp;ROW())</f>
        <v>2.78</v>
      </c>
      <c r="L7" s="12" cm="1">
        <f t="array" aca="1" ref="L7" ca="1">INDIRECT("'"&amp;L$2&amp;"'!G"&amp;ROW())</f>
        <v>0</v>
      </c>
      <c r="M7" s="12" cm="1">
        <f t="array" aca="1" ref="M7" ca="1">INDIRECT("'"&amp;M$2&amp;"'!G"&amp;ROW())</f>
        <v>0</v>
      </c>
      <c r="N7" s="12" cm="1">
        <f t="array" aca="1" ref="N7" ca="1">INDIRECT("'"&amp;N$2&amp;"'!G"&amp;ROW())</f>
        <v>0</v>
      </c>
      <c r="O7" s="12" cm="1">
        <f t="array" aca="1" ref="O7" ca="1">INDIRECT("'"&amp;O$2&amp;"'!G"&amp;ROW())</f>
        <v>0</v>
      </c>
      <c r="P7" s="17">
        <f>'SECRETARÍA '!G7</f>
        <v>0</v>
      </c>
      <c r="Q7" s="12" cm="1">
        <f t="array" aca="1" ref="Q7" ca="1">INDIRECT("'"&amp;Q$2&amp;"'!G"&amp;ROW())</f>
        <v>0</v>
      </c>
      <c r="R7" s="12" cm="1">
        <f t="array" aca="1" ref="R7" ca="1">INDIRECT("'"&amp;R$2&amp;"'!G"&amp;ROW())</f>
        <v>0</v>
      </c>
      <c r="S7" s="12" cm="1">
        <f t="array" aca="1" ref="S7" ca="1">INDIRECT("'"&amp;S$2&amp;"'!G"&amp;ROW())</f>
        <v>0</v>
      </c>
      <c r="T7" s="12" cm="1">
        <f t="array" aca="1" ref="T7" ca="1">INDIRECT("'"&amp;T$2&amp;"'!G"&amp;ROW())</f>
        <v>4.4800000000000004</v>
      </c>
      <c r="U7" s="12" cm="1">
        <f t="array" aca="1" ref="U7" ca="1">INDIRECT("'"&amp;U$2&amp;"'!G"&amp;ROW())</f>
        <v>4.4800000000000004</v>
      </c>
      <c r="V7" s="12" cm="1">
        <f t="array" aca="1" ref="V7" ca="1">INDIRECT("'"&amp;V$2&amp;"'!G"&amp;ROW())</f>
        <v>0</v>
      </c>
      <c r="W7" s="12" cm="1">
        <f t="array" aca="1" ref="W7" ca="1">INDIRECT("'"&amp;W$2&amp;"'!G"&amp;ROW())</f>
        <v>0</v>
      </c>
      <c r="X7" s="12" cm="1">
        <f t="array" aca="1" ref="X7" ca="1">INDIRECT("'"&amp;X$2&amp;"'!G"&amp;ROW())</f>
        <v>12.68</v>
      </c>
      <c r="Y7" s="12" cm="1">
        <f t="array" aca="1" ref="Y7" ca="1">INDIRECT("'"&amp;Y$2&amp;"'!G"&amp;ROW())</f>
        <v>0</v>
      </c>
      <c r="Z7" s="12" cm="1">
        <f t="array" aca="1" ref="Z7" ca="1">INDIRECT("'"&amp;Z$2&amp;"'!G"&amp;ROW())</f>
        <v>13.3</v>
      </c>
      <c r="AA7" s="12" cm="1">
        <f t="array" aca="1" ref="AA7" ca="1">INDIRECT("'"&amp;AA$2&amp;"'!G"&amp;ROW())</f>
        <v>4.63</v>
      </c>
      <c r="AB7" s="17">
        <f>'SSHH ADM.-HOMBRES'!G7</f>
        <v>27.1</v>
      </c>
      <c r="AC7" s="12" cm="1">
        <f t="array" aca="1" ref="AC7" ca="1">INDIRECT("'"&amp;AC$2&amp;"'!G"&amp;ROW())</f>
        <v>27.1</v>
      </c>
      <c r="AD7" s="12" cm="1">
        <f t="array" aca="1" ref="AD7" ca="1">INDIRECT("'"&amp;AD$2&amp;"'!G"&amp;ROW())</f>
        <v>13.9</v>
      </c>
      <c r="AE7" s="12" cm="1">
        <f t="array" aca="1" ref="AE7" ca="1">INDIRECT("'"&amp;AE$2&amp;"'!G"&amp;ROW())</f>
        <v>0</v>
      </c>
      <c r="AF7" s="12" cm="1">
        <f t="array" aca="1" ref="AF7" ca="1">INDIRECT("'"&amp;AF$2&amp;"'!G"&amp;ROW())</f>
        <v>0</v>
      </c>
      <c r="AG7" s="12" cm="1">
        <f t="array" aca="1" ref="AG7" ca="1">INDIRECT("'"&amp;AG$2&amp;"'!G"&amp;ROW())</f>
        <v>0</v>
      </c>
      <c r="AH7" s="12" cm="1">
        <f t="array" aca="1" ref="AH7" ca="1">INDIRECT("'"&amp;AH$2&amp;"'!G"&amp;ROW())</f>
        <v>0</v>
      </c>
      <c r="AI7" s="12" cm="1">
        <f t="array" aca="1" ref="AI7" ca="1">INDIRECT("'"&amp;AI$2&amp;"'!G"&amp;ROW())</f>
        <v>0</v>
      </c>
      <c r="AJ7" s="12" cm="1">
        <f t="array" aca="1" ref="AJ7" ca="1">INDIRECT("'"&amp;AJ$2&amp;"'!G"&amp;ROW())</f>
        <v>0</v>
      </c>
      <c r="AK7" s="12" cm="1">
        <f t="array" aca="1" ref="AK7" ca="1">INDIRECT("'"&amp;AK$2&amp;"'!G"&amp;ROW())</f>
        <v>0</v>
      </c>
      <c r="AL7" s="12" cm="1">
        <f t="array" aca="1" ref="AL7" ca="1">INDIRECT("'"&amp;AL$2&amp;"'!G"&amp;ROW())</f>
        <v>26.67</v>
      </c>
      <c r="AM7" s="12" cm="1">
        <f t="array" aca="1" ref="AM7" ca="1">INDIRECT("'"&amp;AM$2&amp;"'!G"&amp;ROW())</f>
        <v>0</v>
      </c>
      <c r="AN7" s="12" cm="1">
        <f t="array" aca="1" ref="AN7" ca="1">INDIRECT("'"&amp;AN$2&amp;"'!G"&amp;ROW())</f>
        <v>0</v>
      </c>
      <c r="AO7" s="12" cm="1">
        <f t="array" aca="1" ref="AO7" ca="1">INDIRECT("'"&amp;AO$2&amp;"'!G"&amp;ROW())</f>
        <v>13.98</v>
      </c>
      <c r="AP7" s="12" cm="1">
        <f t="array" aca="1" ref="AP7" ca="1">INDIRECT("'"&amp;AP$2&amp;"'!G"&amp;ROW())</f>
        <v>6</v>
      </c>
      <c r="AQ7" s="12" cm="1">
        <f t="array" aca="1" ref="AQ7" ca="1">INDIRECT("'"&amp;AQ$2&amp;"'!G"&amp;ROW())</f>
        <v>0</v>
      </c>
      <c r="AR7" s="12" cm="1">
        <f t="array" aca="1" ref="AR7" ca="1">INDIRECT("'"&amp;AR$2&amp;"'!G"&amp;ROW())</f>
        <v>0</v>
      </c>
      <c r="AS7" s="12" cm="1">
        <f t="array" aca="1" ref="AS7" ca="1">INDIRECT("'"&amp;AS$2&amp;"'!G"&amp;ROW())</f>
        <v>0</v>
      </c>
      <c r="AT7" s="12" cm="1">
        <f t="array" aca="1" ref="AT7" ca="1">INDIRECT("'"&amp;AT$2&amp;"'!G"&amp;ROW())</f>
        <v>0</v>
      </c>
      <c r="AU7" s="12" cm="1">
        <f t="array" aca="1" ref="AU7" ca="1">INDIRECT("'"&amp;AU$2&amp;"'!G"&amp;ROW())</f>
        <v>6.95</v>
      </c>
      <c r="AV7" s="12" cm="1">
        <f t="array" aca="1" ref="AV7" ca="1">INDIRECT("'"&amp;AV$2&amp;"'!G"&amp;ROW())</f>
        <v>6.95</v>
      </c>
      <c r="AW7" s="12" cm="1">
        <f t="array" aca="1" ref="AW7" ca="1">INDIRECT("'"&amp;AW$2&amp;"'!G"&amp;ROW())</f>
        <v>6.95</v>
      </c>
      <c r="AX7" s="12" cm="1">
        <f t="array" aca="1" ref="AX7" ca="1">INDIRECT("'"&amp;AX$2&amp;"'!G"&amp;ROW())</f>
        <v>6.95</v>
      </c>
      <c r="AY7" s="12" cm="1">
        <f t="array" aca="1" ref="AY7" ca="1">INDIRECT("'"&amp;AY$2&amp;"'!G"&amp;ROW())</f>
        <v>6.95</v>
      </c>
      <c r="AZ7" s="12" cm="1">
        <f t="array" aca="1" ref="AZ7" ca="1">INDIRECT("'"&amp;AZ$2&amp;"'!G"&amp;ROW())</f>
        <v>6.95</v>
      </c>
      <c r="BA7" s="12" cm="1">
        <f t="array" aca="1" ref="BA7" ca="1">INDIRECT("'"&amp;BA$2&amp;"'!G"&amp;ROW())</f>
        <v>6.95</v>
      </c>
      <c r="BB7">
        <f>'TALLER EPT '!G7</f>
        <v>9.5299999999999994</v>
      </c>
      <c r="BC7" s="12" cm="1">
        <f t="array" aca="1" ref="BC7" ca="1">INDIRECT("'"&amp;BC$2&amp;"'!G"&amp;ROW())</f>
        <v>0</v>
      </c>
      <c r="BD7" s="12" cm="1">
        <f t="array" aca="1" ref="BD7" ca="1">INDIRECT("'"&amp;BD$2&amp;"'!G"&amp;ROW())</f>
        <v>6</v>
      </c>
      <c r="BE7" s="17">
        <f>'CIRCULACIÓN '!G7</f>
        <v>0</v>
      </c>
      <c r="BF7" s="12" cm="1">
        <f t="array" aca="1" ref="BF7" ca="1">INDIRECT("'"&amp;BF$2&amp;"'!G"&amp;ROW())</f>
        <v>0</v>
      </c>
      <c r="BG7" s="12" cm="1">
        <f t="array" aca="1" ref="BG7" ca="1">INDIRECT("'"&amp;BG$2&amp;"'!G"&amp;ROW())</f>
        <v>0</v>
      </c>
      <c r="BH7" s="17">
        <f>INGRESO!G7</f>
        <v>0</v>
      </c>
    </row>
    <row r="8" spans="1:60">
      <c r="A8" t="s">
        <v>767</v>
      </c>
      <c r="G8" s="337">
        <f t="shared" ca="1" si="0"/>
        <v>270.17999999999995</v>
      </c>
      <c r="H8" s="12" cm="1">
        <f t="array" aca="1" ref="H8" ca="1">INDIRECT("'"&amp;H$2&amp;"'!G"&amp;ROW())</f>
        <v>1.6</v>
      </c>
      <c r="I8" s="12" cm="1">
        <f t="array" aca="1" ref="I8" ca="1">INDIRECT("'"&amp;I$2&amp;"'!G"&amp;ROW())</f>
        <v>0</v>
      </c>
      <c r="J8" s="12" cm="1">
        <f t="array" aca="1" ref="J8" ca="1">INDIRECT("'"&amp;J$2&amp;"'!G"&amp;ROW())</f>
        <v>0</v>
      </c>
      <c r="K8" s="12" cm="1">
        <f t="array" aca="1" ref="K8" ca="1">INDIRECT("'"&amp;K$2&amp;"'!G"&amp;ROW())</f>
        <v>7.04</v>
      </c>
      <c r="L8" s="12" cm="1">
        <f t="array" aca="1" ref="L8" ca="1">INDIRECT("'"&amp;L$2&amp;"'!G"&amp;ROW())</f>
        <v>1.43</v>
      </c>
      <c r="M8" s="12" cm="1">
        <f t="array" aca="1" ref="M8" ca="1">INDIRECT("'"&amp;M$2&amp;"'!G"&amp;ROW())</f>
        <v>17.14</v>
      </c>
      <c r="N8" s="12" cm="1">
        <f t="array" aca="1" ref="N8" ca="1">INDIRECT("'"&amp;N$2&amp;"'!G"&amp;ROW())</f>
        <v>0</v>
      </c>
      <c r="O8" s="12" cm="1">
        <f t="array" aca="1" ref="O8" ca="1">INDIRECT("'"&amp;O$2&amp;"'!G"&amp;ROW())</f>
        <v>0</v>
      </c>
      <c r="P8" s="17">
        <f>'SECRETARÍA '!G8</f>
        <v>33.43</v>
      </c>
      <c r="Q8" s="12" cm="1">
        <f t="array" aca="1" ref="Q8" ca="1">INDIRECT("'"&amp;Q$2&amp;"'!G"&amp;ROW())</f>
        <v>33.43</v>
      </c>
      <c r="R8" s="12" cm="1">
        <f t="array" aca="1" ref="R8" ca="1">INDIRECT("'"&amp;R$2&amp;"'!G"&amp;ROW())</f>
        <v>5.59</v>
      </c>
      <c r="S8" s="12" cm="1">
        <f t="array" aca="1" ref="S8" ca="1">INDIRECT("'"&amp;S$2&amp;"'!G"&amp;ROW())</f>
        <v>25.85</v>
      </c>
      <c r="T8" s="12" cm="1">
        <f t="array" aca="1" ref="T8" ca="1">INDIRECT("'"&amp;T$2&amp;"'!G"&amp;ROW())</f>
        <v>0</v>
      </c>
      <c r="U8" s="12" cm="1">
        <f t="array" aca="1" ref="U8" ca="1">INDIRECT("'"&amp;U$2&amp;"'!G"&amp;ROW())</f>
        <v>0</v>
      </c>
      <c r="V8" s="12" cm="1">
        <f t="array" aca="1" ref="V8" ca="1">INDIRECT("'"&amp;V$2&amp;"'!G"&amp;ROW())</f>
        <v>74.75</v>
      </c>
      <c r="W8" s="12" cm="1">
        <f t="array" aca="1" ref="W8" ca="1">INDIRECT("'"&amp;W$2&amp;"'!G"&amp;ROW())</f>
        <v>9</v>
      </c>
      <c r="X8" s="12" cm="1">
        <f t="array" aca="1" ref="X8" ca="1">INDIRECT("'"&amp;X$2&amp;"'!G"&amp;ROW())</f>
        <v>0</v>
      </c>
      <c r="Y8" s="12" cm="1">
        <f t="array" aca="1" ref="Y8" ca="1">INDIRECT("'"&amp;Y$2&amp;"'!G"&amp;ROW())</f>
        <v>0</v>
      </c>
      <c r="Z8" s="12" cm="1">
        <f t="array" aca="1" ref="Z8" ca="1">INDIRECT("'"&amp;Z$2&amp;"'!G"&amp;ROW())</f>
        <v>0</v>
      </c>
      <c r="AA8" s="12" cm="1">
        <f t="array" aca="1" ref="AA8" ca="1">INDIRECT("'"&amp;AA$2&amp;"'!G"&amp;ROW())</f>
        <v>0</v>
      </c>
      <c r="AB8" s="17">
        <f>'SSHH ADM.-HOMBRES'!G8</f>
        <v>0</v>
      </c>
      <c r="AC8" s="12" cm="1">
        <f t="array" aca="1" ref="AC8" ca="1">INDIRECT("'"&amp;AC$2&amp;"'!G"&amp;ROW())</f>
        <v>0</v>
      </c>
      <c r="AD8" s="12" cm="1">
        <f t="array" aca="1" ref="AD8" ca="1">INDIRECT("'"&amp;AD$2&amp;"'!G"&amp;ROW())</f>
        <v>0</v>
      </c>
      <c r="AE8" s="12" cm="1">
        <f t="array" aca="1" ref="AE8" ca="1">INDIRECT("'"&amp;AE$2&amp;"'!G"&amp;ROW())</f>
        <v>0</v>
      </c>
      <c r="AF8" s="12" cm="1">
        <f t="array" aca="1" ref="AF8" ca="1">INDIRECT("'"&amp;AF$2&amp;"'!G"&amp;ROW())</f>
        <v>0</v>
      </c>
      <c r="AG8" s="12" cm="1">
        <f t="array" aca="1" ref="AG8" ca="1">INDIRECT("'"&amp;AG$2&amp;"'!G"&amp;ROW())</f>
        <v>0</v>
      </c>
      <c r="AH8" s="12" cm="1">
        <f t="array" aca="1" ref="AH8" ca="1">INDIRECT("'"&amp;AH$2&amp;"'!G"&amp;ROW())</f>
        <v>0</v>
      </c>
      <c r="AI8" s="12" cm="1">
        <f t="array" aca="1" ref="AI8" ca="1">INDIRECT("'"&amp;AI$2&amp;"'!G"&amp;ROW())</f>
        <v>0</v>
      </c>
      <c r="AJ8" s="12" cm="1">
        <f t="array" aca="1" ref="AJ8" ca="1">INDIRECT("'"&amp;AJ$2&amp;"'!G"&amp;ROW())</f>
        <v>0</v>
      </c>
      <c r="AK8" s="12" cm="1">
        <f t="array" aca="1" ref="AK8" ca="1">INDIRECT("'"&amp;AK$2&amp;"'!G"&amp;ROW())</f>
        <v>0</v>
      </c>
      <c r="AL8" s="12" cm="1">
        <f t="array" aca="1" ref="AL8" ca="1">INDIRECT("'"&amp;AL$2&amp;"'!G"&amp;ROW())</f>
        <v>0</v>
      </c>
      <c r="AM8" s="12" cm="1">
        <f t="array" aca="1" ref="AM8" ca="1">INDIRECT("'"&amp;AM$2&amp;"'!G"&amp;ROW())</f>
        <v>0</v>
      </c>
      <c r="AN8" s="12" cm="1">
        <f t="array" aca="1" ref="AN8" ca="1">INDIRECT("'"&amp;AN$2&amp;"'!G"&amp;ROW())</f>
        <v>43.7</v>
      </c>
      <c r="AO8" s="12" cm="1">
        <f t="array" aca="1" ref="AO8" ca="1">INDIRECT("'"&amp;AO$2&amp;"'!G"&amp;ROW())</f>
        <v>0</v>
      </c>
      <c r="AP8" s="12" cm="1">
        <f t="array" aca="1" ref="AP8" ca="1">INDIRECT("'"&amp;AP$2&amp;"'!G"&amp;ROW())</f>
        <v>1.71</v>
      </c>
      <c r="AQ8" s="12" cm="1">
        <f t="array" aca="1" ref="AQ8" ca="1">INDIRECT("'"&amp;AQ$2&amp;"'!G"&amp;ROW())</f>
        <v>0</v>
      </c>
      <c r="AR8" s="12" cm="1">
        <f t="array" aca="1" ref="AR8" ca="1">INDIRECT("'"&amp;AR$2&amp;"'!G"&amp;ROW())</f>
        <v>0</v>
      </c>
      <c r="AS8" s="12" cm="1">
        <f t="array" aca="1" ref="AS8" ca="1">INDIRECT("'"&amp;AS$2&amp;"'!G"&amp;ROW())</f>
        <v>0</v>
      </c>
      <c r="AT8" s="12" cm="1">
        <f t="array" aca="1" ref="AT8" ca="1">INDIRECT("'"&amp;AT$2&amp;"'!G"&amp;ROW())</f>
        <v>0</v>
      </c>
      <c r="AU8" s="12" cm="1">
        <f t="array" aca="1" ref="AU8" ca="1">INDIRECT("'"&amp;AU$2&amp;"'!G"&amp;ROW())</f>
        <v>0</v>
      </c>
      <c r="AV8" s="12" cm="1">
        <f t="array" aca="1" ref="AV8" ca="1">INDIRECT("'"&amp;AV$2&amp;"'!G"&amp;ROW())</f>
        <v>0</v>
      </c>
      <c r="AW8" s="12" cm="1">
        <f t="array" aca="1" ref="AW8" ca="1">INDIRECT("'"&amp;AW$2&amp;"'!G"&amp;ROW())</f>
        <v>0</v>
      </c>
      <c r="AX8" s="12" cm="1">
        <f t="array" aca="1" ref="AX8" ca="1">INDIRECT("'"&amp;AX$2&amp;"'!G"&amp;ROW())</f>
        <v>0</v>
      </c>
      <c r="AY8" s="12" cm="1">
        <f t="array" aca="1" ref="AY8" ca="1">INDIRECT("'"&amp;AY$2&amp;"'!G"&amp;ROW())</f>
        <v>0</v>
      </c>
      <c r="AZ8" s="12" cm="1">
        <f t="array" aca="1" ref="AZ8" ca="1">INDIRECT("'"&amp;AZ$2&amp;"'!G"&amp;ROW())</f>
        <v>0</v>
      </c>
      <c r="BA8" s="12" cm="1">
        <f t="array" aca="1" ref="BA8" ca="1">INDIRECT("'"&amp;BA$2&amp;"'!G"&amp;ROW())</f>
        <v>0</v>
      </c>
      <c r="BB8">
        <f>'TALLER EPT '!G8</f>
        <v>13.8</v>
      </c>
      <c r="BC8" s="12" cm="1">
        <f t="array" aca="1" ref="BC8" ca="1">INDIRECT("'"&amp;BC$2&amp;"'!G"&amp;ROW())</f>
        <v>0</v>
      </c>
      <c r="BD8" s="12" cm="1">
        <f t="array" aca="1" ref="BD8" ca="1">INDIRECT("'"&amp;BD$2&amp;"'!G"&amp;ROW())</f>
        <v>1.71</v>
      </c>
      <c r="BE8" s="17">
        <f>'CIRCULACIÓN '!G8</f>
        <v>0</v>
      </c>
      <c r="BF8" s="12" cm="1">
        <f t="array" aca="1" ref="BF8" ca="1">INDIRECT("'"&amp;BF$2&amp;"'!G"&amp;ROW())</f>
        <v>0</v>
      </c>
      <c r="BG8" s="12" cm="1">
        <f t="array" aca="1" ref="BG8" ca="1">INDIRECT("'"&amp;BG$2&amp;"'!G"&amp;ROW())</f>
        <v>0</v>
      </c>
      <c r="BH8" s="17">
        <f>INGRESO!G8</f>
        <v>0</v>
      </c>
    </row>
    <row r="9" spans="1:60">
      <c r="A9" t="s">
        <v>1472</v>
      </c>
      <c r="G9" s="337">
        <f t="shared" ca="1" si="0"/>
        <v>45.29</v>
      </c>
      <c r="H9" s="12" cm="1">
        <f t="array" aca="1" ref="H9" ca="1">INDIRECT("'"&amp;H$2&amp;"'!G"&amp;ROW())</f>
        <v>0</v>
      </c>
      <c r="I9" s="12" cm="1">
        <f t="array" aca="1" ref="I9" ca="1">INDIRECT("'"&amp;I$2&amp;"'!G"&amp;ROW())</f>
        <v>0</v>
      </c>
      <c r="J9" s="12" cm="1">
        <f t="array" aca="1" ref="J9" ca="1">INDIRECT("'"&amp;J$2&amp;"'!G"&amp;ROW())</f>
        <v>0</v>
      </c>
      <c r="K9" s="12" cm="1">
        <f t="array" aca="1" ref="K9" ca="1">INDIRECT("'"&amp;K$2&amp;"'!G"&amp;ROW())</f>
        <v>0</v>
      </c>
      <c r="L9" s="12" cm="1">
        <f t="array" aca="1" ref="L9" ca="1">INDIRECT("'"&amp;L$2&amp;"'!G"&amp;ROW())</f>
        <v>0</v>
      </c>
      <c r="M9" s="12" cm="1">
        <f t="array" aca="1" ref="M9" ca="1">INDIRECT("'"&amp;M$2&amp;"'!G"&amp;ROW())</f>
        <v>0</v>
      </c>
      <c r="N9" s="12" cm="1">
        <f t="array" aca="1" ref="N9" ca="1">INDIRECT("'"&amp;N$2&amp;"'!G"&amp;ROW())</f>
        <v>0</v>
      </c>
      <c r="O9" s="12" cm="1">
        <f t="array" aca="1" ref="O9" ca="1">INDIRECT("'"&amp;O$2&amp;"'!G"&amp;ROW())</f>
        <v>0</v>
      </c>
      <c r="P9" s="17">
        <f>'SECRETARÍA '!G9</f>
        <v>0</v>
      </c>
      <c r="Q9" s="12" cm="1">
        <f t="array" aca="1" ref="Q9" ca="1">INDIRECT("'"&amp;Q$2&amp;"'!G"&amp;ROW())</f>
        <v>0</v>
      </c>
      <c r="R9" s="12" cm="1">
        <f t="array" aca="1" ref="R9" ca="1">INDIRECT("'"&amp;R$2&amp;"'!G"&amp;ROW())</f>
        <v>0</v>
      </c>
      <c r="S9" s="12" cm="1">
        <f t="array" aca="1" ref="S9" ca="1">INDIRECT("'"&amp;S$2&amp;"'!G"&amp;ROW())</f>
        <v>0</v>
      </c>
      <c r="T9" s="12" cm="1">
        <f t="array" aca="1" ref="T9" ca="1">INDIRECT("'"&amp;T$2&amp;"'!G"&amp;ROW())</f>
        <v>0</v>
      </c>
      <c r="U9" s="12" cm="1">
        <f t="array" aca="1" ref="U9" ca="1">INDIRECT("'"&amp;U$2&amp;"'!G"&amp;ROW())</f>
        <v>0</v>
      </c>
      <c r="V9" s="12" cm="1">
        <f t="array" aca="1" ref="V9" ca="1">INDIRECT("'"&amp;V$2&amp;"'!G"&amp;ROW())</f>
        <v>0</v>
      </c>
      <c r="W9" s="12" cm="1">
        <f t="array" aca="1" ref="W9" ca="1">INDIRECT("'"&amp;W$2&amp;"'!G"&amp;ROW())</f>
        <v>0</v>
      </c>
      <c r="X9" s="12" cm="1">
        <f t="array" aca="1" ref="X9" ca="1">INDIRECT("'"&amp;X$2&amp;"'!G"&amp;ROW())</f>
        <v>0</v>
      </c>
      <c r="Y9" s="12" cm="1">
        <f t="array" aca="1" ref="Y9" ca="1">INDIRECT("'"&amp;Y$2&amp;"'!G"&amp;ROW())</f>
        <v>0</v>
      </c>
      <c r="Z9" s="12" cm="1">
        <f t="array" aca="1" ref="Z9" ca="1">INDIRECT("'"&amp;Z$2&amp;"'!G"&amp;ROW())</f>
        <v>0</v>
      </c>
      <c r="AA9" s="12" cm="1">
        <f t="array" aca="1" ref="AA9" ca="1">INDIRECT("'"&amp;AA$2&amp;"'!G"&amp;ROW())</f>
        <v>0</v>
      </c>
      <c r="AB9" s="17">
        <f>'SSHH ADM.-HOMBRES'!G9</f>
        <v>5.49</v>
      </c>
      <c r="AC9" s="12" cm="1">
        <f t="array" aca="1" ref="AC9" ca="1">INDIRECT("'"&amp;AC$2&amp;"'!G"&amp;ROW())</f>
        <v>5.49</v>
      </c>
      <c r="AD9" s="12" cm="1">
        <f t="array" aca="1" ref="AD9" ca="1">INDIRECT("'"&amp;AD$2&amp;"'!G"&amp;ROW())</f>
        <v>19.25</v>
      </c>
      <c r="AE9" s="12" cm="1">
        <f t="array" aca="1" ref="AE9" ca="1">INDIRECT("'"&amp;AE$2&amp;"'!G"&amp;ROW())</f>
        <v>0</v>
      </c>
      <c r="AF9" s="12" cm="1">
        <f t="array" aca="1" ref="AF9" ca="1">INDIRECT("'"&amp;AF$2&amp;"'!G"&amp;ROW())</f>
        <v>0</v>
      </c>
      <c r="AG9" s="12" cm="1">
        <f t="array" aca="1" ref="AG9" ca="1">INDIRECT("'"&amp;AG$2&amp;"'!G"&amp;ROW())</f>
        <v>0</v>
      </c>
      <c r="AH9" s="12" cm="1">
        <f t="array" aca="1" ref="AH9" ca="1">INDIRECT("'"&amp;AH$2&amp;"'!G"&amp;ROW())</f>
        <v>0</v>
      </c>
      <c r="AI9" s="12" cm="1">
        <f t="array" aca="1" ref="AI9" ca="1">INDIRECT("'"&amp;AI$2&amp;"'!G"&amp;ROW())</f>
        <v>0</v>
      </c>
      <c r="AJ9" s="12" cm="1">
        <f t="array" aca="1" ref="AJ9" ca="1">INDIRECT("'"&amp;AJ$2&amp;"'!G"&amp;ROW())</f>
        <v>15.06</v>
      </c>
      <c r="AK9" s="12" cm="1">
        <f t="array" aca="1" ref="AK9" ca="1">INDIRECT("'"&amp;AK$2&amp;"'!G"&amp;ROW())</f>
        <v>0</v>
      </c>
      <c r="AL9" s="12" cm="1">
        <f t="array" aca="1" ref="AL9" ca="1">INDIRECT("'"&amp;AL$2&amp;"'!G"&amp;ROW())</f>
        <v>0</v>
      </c>
      <c r="AM9" s="12" cm="1">
        <f t="array" aca="1" ref="AM9" ca="1">INDIRECT("'"&amp;AM$2&amp;"'!G"&amp;ROW())</f>
        <v>0</v>
      </c>
      <c r="AN9" s="12" cm="1">
        <f t="array" aca="1" ref="AN9" ca="1">INDIRECT("'"&amp;AN$2&amp;"'!G"&amp;ROW())</f>
        <v>0</v>
      </c>
      <c r="AO9" s="12" cm="1">
        <f t="array" aca="1" ref="AO9" ca="1">INDIRECT("'"&amp;AO$2&amp;"'!G"&amp;ROW())</f>
        <v>0</v>
      </c>
      <c r="AP9" s="12" cm="1">
        <f t="array" aca="1" ref="AP9" ca="1">INDIRECT("'"&amp;AP$2&amp;"'!G"&amp;ROW())</f>
        <v>0</v>
      </c>
      <c r="AQ9" s="12" cm="1">
        <f t="array" aca="1" ref="AQ9" ca="1">INDIRECT("'"&amp;AQ$2&amp;"'!G"&amp;ROW())</f>
        <v>0</v>
      </c>
      <c r="AR9" s="12" cm="1">
        <f t="array" aca="1" ref="AR9" ca="1">INDIRECT("'"&amp;AR$2&amp;"'!G"&amp;ROW())</f>
        <v>0</v>
      </c>
      <c r="AS9" s="12" cm="1">
        <f t="array" aca="1" ref="AS9" ca="1">INDIRECT("'"&amp;AS$2&amp;"'!G"&amp;ROW())</f>
        <v>0</v>
      </c>
      <c r="AT9" s="12" cm="1">
        <f t="array" aca="1" ref="AT9" ca="1">INDIRECT("'"&amp;AT$2&amp;"'!G"&amp;ROW())</f>
        <v>0</v>
      </c>
      <c r="AU9" s="12" cm="1">
        <f t="array" aca="1" ref="AU9" ca="1">INDIRECT("'"&amp;AU$2&amp;"'!G"&amp;ROW())</f>
        <v>0</v>
      </c>
      <c r="AV9" s="12" cm="1">
        <f t="array" aca="1" ref="AV9" ca="1">INDIRECT("'"&amp;AV$2&amp;"'!G"&amp;ROW())</f>
        <v>0</v>
      </c>
      <c r="AW9" s="12" cm="1">
        <f t="array" aca="1" ref="AW9" ca="1">INDIRECT("'"&amp;AW$2&amp;"'!G"&amp;ROW())</f>
        <v>0</v>
      </c>
      <c r="AX9" s="12" cm="1">
        <f t="array" aca="1" ref="AX9" ca="1">INDIRECT("'"&amp;AX$2&amp;"'!G"&amp;ROW())</f>
        <v>0</v>
      </c>
      <c r="AY9" s="12" cm="1">
        <f t="array" aca="1" ref="AY9" ca="1">INDIRECT("'"&amp;AY$2&amp;"'!G"&amp;ROW())</f>
        <v>0</v>
      </c>
      <c r="AZ9" s="12" cm="1">
        <f t="array" aca="1" ref="AZ9" ca="1">INDIRECT("'"&amp;AZ$2&amp;"'!G"&amp;ROW())</f>
        <v>0</v>
      </c>
      <c r="BA9" s="12" cm="1">
        <f t="array" aca="1" ref="BA9" ca="1">INDIRECT("'"&amp;BA$2&amp;"'!G"&amp;ROW())</f>
        <v>0</v>
      </c>
      <c r="BB9">
        <f>'TALLER EPT '!G9</f>
        <v>0</v>
      </c>
      <c r="BC9" s="12" cm="1">
        <f t="array" aca="1" ref="BC9" ca="1">INDIRECT("'"&amp;BC$2&amp;"'!G"&amp;ROW())</f>
        <v>0</v>
      </c>
      <c r="BD9" s="12" cm="1">
        <f t="array" aca="1" ref="BD9" ca="1">INDIRECT("'"&amp;BD$2&amp;"'!G"&amp;ROW())</f>
        <v>0</v>
      </c>
      <c r="BE9" s="17">
        <f>'CIRCULACIÓN '!G9</f>
        <v>0</v>
      </c>
      <c r="BF9" s="12" cm="1">
        <f t="array" aca="1" ref="BF9" ca="1">INDIRECT("'"&amp;BF$2&amp;"'!G"&amp;ROW())</f>
        <v>0</v>
      </c>
      <c r="BG9" s="12" cm="1">
        <f t="array" aca="1" ref="BG9" ca="1">INDIRECT("'"&amp;BG$2&amp;"'!G"&amp;ROW())</f>
        <v>0</v>
      </c>
      <c r="BH9" s="17">
        <f>INGRESO!G9</f>
        <v>0</v>
      </c>
    </row>
    <row r="10" spans="1:60">
      <c r="A10" t="s">
        <v>771</v>
      </c>
      <c r="G10" s="337">
        <f t="shared" ca="1" si="0"/>
        <v>5.8900000000000006</v>
      </c>
      <c r="H10" s="12" cm="1">
        <f t="array" aca="1" ref="H10" ca="1">INDIRECT("'"&amp;H$2&amp;"'!G"&amp;ROW())</f>
        <v>0</v>
      </c>
      <c r="I10" s="12" cm="1">
        <f t="array" aca="1" ref="I10" ca="1">INDIRECT("'"&amp;I$2&amp;"'!G"&amp;ROW())</f>
        <v>0</v>
      </c>
      <c r="J10" s="12" cm="1">
        <f t="array" aca="1" ref="J10" ca="1">INDIRECT("'"&amp;J$2&amp;"'!G"&amp;ROW())</f>
        <v>0</v>
      </c>
      <c r="K10" s="12" cm="1">
        <f t="array" aca="1" ref="K10" ca="1">INDIRECT("'"&amp;K$2&amp;"'!G"&amp;ROW())</f>
        <v>0</v>
      </c>
      <c r="L10" s="12" cm="1">
        <f t="array" aca="1" ref="L10" ca="1">INDIRECT("'"&amp;L$2&amp;"'!G"&amp;ROW())</f>
        <v>0</v>
      </c>
      <c r="M10" s="12" cm="1">
        <f t="array" aca="1" ref="M10" ca="1">INDIRECT("'"&amp;M$2&amp;"'!G"&amp;ROW())</f>
        <v>0</v>
      </c>
      <c r="N10" s="12" cm="1">
        <f t="array" aca="1" ref="N10" ca="1">INDIRECT("'"&amp;N$2&amp;"'!G"&amp;ROW())</f>
        <v>0</v>
      </c>
      <c r="O10" s="12" cm="1">
        <f t="array" aca="1" ref="O10" ca="1">INDIRECT("'"&amp;O$2&amp;"'!G"&amp;ROW())</f>
        <v>0</v>
      </c>
      <c r="P10" s="17">
        <f>'SECRETARÍA '!G10</f>
        <v>0</v>
      </c>
      <c r="Q10" s="12" cm="1">
        <f t="array" aca="1" ref="Q10" ca="1">INDIRECT("'"&amp;Q$2&amp;"'!G"&amp;ROW())</f>
        <v>0</v>
      </c>
      <c r="R10" s="12" cm="1">
        <f t="array" aca="1" ref="R10" ca="1">INDIRECT("'"&amp;R$2&amp;"'!G"&amp;ROW())</f>
        <v>0</v>
      </c>
      <c r="S10" s="12" cm="1">
        <f t="array" aca="1" ref="S10" ca="1">INDIRECT("'"&amp;S$2&amp;"'!G"&amp;ROW())</f>
        <v>0</v>
      </c>
      <c r="T10" s="12" cm="1">
        <f t="array" aca="1" ref="T10" ca="1">INDIRECT("'"&amp;T$2&amp;"'!G"&amp;ROW())</f>
        <v>0</v>
      </c>
      <c r="U10" s="12" cm="1">
        <f t="array" aca="1" ref="U10" ca="1">INDIRECT("'"&amp;U$2&amp;"'!G"&amp;ROW())</f>
        <v>0</v>
      </c>
      <c r="V10" s="12" cm="1">
        <f t="array" aca="1" ref="V10" ca="1">INDIRECT("'"&amp;V$2&amp;"'!G"&amp;ROW())</f>
        <v>0</v>
      </c>
      <c r="W10" s="12" cm="1">
        <f t="array" aca="1" ref="W10" ca="1">INDIRECT("'"&amp;W$2&amp;"'!G"&amp;ROW())</f>
        <v>0</v>
      </c>
      <c r="X10" s="12" cm="1">
        <f t="array" aca="1" ref="X10" ca="1">INDIRECT("'"&amp;X$2&amp;"'!G"&amp;ROW())</f>
        <v>0</v>
      </c>
      <c r="Y10" s="12" cm="1">
        <f t="array" aca="1" ref="Y10" ca="1">INDIRECT("'"&amp;Y$2&amp;"'!G"&amp;ROW())</f>
        <v>0</v>
      </c>
      <c r="Z10" s="12" cm="1">
        <f t="array" aca="1" ref="Z10" ca="1">INDIRECT("'"&amp;Z$2&amp;"'!G"&amp;ROW())</f>
        <v>0</v>
      </c>
      <c r="AA10" s="12" cm="1">
        <f t="array" aca="1" ref="AA10" ca="1">INDIRECT("'"&amp;AA$2&amp;"'!G"&amp;ROW())</f>
        <v>0</v>
      </c>
      <c r="AB10" s="17">
        <f>'SSHH ADM.-HOMBRES'!G10</f>
        <v>1.74</v>
      </c>
      <c r="AC10" s="12" cm="1">
        <f t="array" aca="1" ref="AC10" ca="1">INDIRECT("'"&amp;AC$2&amp;"'!G"&amp;ROW())</f>
        <v>1.74</v>
      </c>
      <c r="AD10" s="12" cm="1">
        <f t="array" aca="1" ref="AD10" ca="1">INDIRECT("'"&amp;AD$2&amp;"'!G"&amp;ROW())</f>
        <v>1</v>
      </c>
      <c r="AE10" s="12" cm="1">
        <f t="array" aca="1" ref="AE10" ca="1">INDIRECT("'"&amp;AE$2&amp;"'!G"&amp;ROW())</f>
        <v>0</v>
      </c>
      <c r="AF10" s="12" cm="1">
        <f t="array" aca="1" ref="AF10" ca="1">INDIRECT("'"&amp;AF$2&amp;"'!G"&amp;ROW())</f>
        <v>0</v>
      </c>
      <c r="AG10" s="12" cm="1">
        <f t="array" aca="1" ref="AG10" ca="1">INDIRECT("'"&amp;AG$2&amp;"'!G"&amp;ROW())</f>
        <v>0</v>
      </c>
      <c r="AH10" s="12" cm="1">
        <f t="array" aca="1" ref="AH10" ca="1">INDIRECT("'"&amp;AH$2&amp;"'!G"&amp;ROW())</f>
        <v>0</v>
      </c>
      <c r="AI10" s="12" cm="1">
        <f t="array" aca="1" ref="AI10" ca="1">INDIRECT("'"&amp;AI$2&amp;"'!G"&amp;ROW())</f>
        <v>0</v>
      </c>
      <c r="AJ10" s="12" cm="1">
        <f t="array" aca="1" ref="AJ10" ca="1">INDIRECT("'"&amp;AJ$2&amp;"'!G"&amp;ROW())</f>
        <v>1.41</v>
      </c>
      <c r="AK10" s="12" cm="1">
        <f t="array" aca="1" ref="AK10" ca="1">INDIRECT("'"&amp;AK$2&amp;"'!G"&amp;ROW())</f>
        <v>0</v>
      </c>
      <c r="AL10" s="12" cm="1">
        <f t="array" aca="1" ref="AL10" ca="1">INDIRECT("'"&amp;AL$2&amp;"'!G"&amp;ROW())</f>
        <v>0</v>
      </c>
      <c r="AM10" s="12" cm="1">
        <f t="array" aca="1" ref="AM10" ca="1">INDIRECT("'"&amp;AM$2&amp;"'!G"&amp;ROW())</f>
        <v>0</v>
      </c>
      <c r="AN10" s="12" cm="1">
        <f t="array" aca="1" ref="AN10" ca="1">INDIRECT("'"&amp;AN$2&amp;"'!G"&amp;ROW())</f>
        <v>0</v>
      </c>
      <c r="AO10" s="12" cm="1">
        <f t="array" aca="1" ref="AO10" ca="1">INDIRECT("'"&amp;AO$2&amp;"'!G"&amp;ROW())</f>
        <v>0</v>
      </c>
      <c r="AP10" s="12" cm="1">
        <f t="array" aca="1" ref="AP10" ca="1">INDIRECT("'"&amp;AP$2&amp;"'!G"&amp;ROW())</f>
        <v>0</v>
      </c>
      <c r="AQ10" s="12" cm="1">
        <f t="array" aca="1" ref="AQ10" ca="1">INDIRECT("'"&amp;AQ$2&amp;"'!G"&amp;ROW())</f>
        <v>0</v>
      </c>
      <c r="AR10" s="12" cm="1">
        <f t="array" aca="1" ref="AR10" ca="1">INDIRECT("'"&amp;AR$2&amp;"'!G"&amp;ROW())</f>
        <v>0</v>
      </c>
      <c r="AS10" s="12" cm="1">
        <f t="array" aca="1" ref="AS10" ca="1">INDIRECT("'"&amp;AS$2&amp;"'!G"&amp;ROW())</f>
        <v>0</v>
      </c>
      <c r="AT10" s="12" cm="1">
        <f t="array" aca="1" ref="AT10" ca="1">INDIRECT("'"&amp;AT$2&amp;"'!G"&amp;ROW())</f>
        <v>0</v>
      </c>
      <c r="AU10" s="12" cm="1">
        <f t="array" aca="1" ref="AU10" ca="1">INDIRECT("'"&amp;AU$2&amp;"'!G"&amp;ROW())</f>
        <v>0</v>
      </c>
      <c r="AV10" s="12" cm="1">
        <f t="array" aca="1" ref="AV10" ca="1">INDIRECT("'"&amp;AV$2&amp;"'!G"&amp;ROW())</f>
        <v>0</v>
      </c>
      <c r="AW10" s="12" cm="1">
        <f t="array" aca="1" ref="AW10" ca="1">INDIRECT("'"&amp;AW$2&amp;"'!G"&amp;ROW())</f>
        <v>0</v>
      </c>
      <c r="AX10" s="12" cm="1">
        <f t="array" aca="1" ref="AX10" ca="1">INDIRECT("'"&amp;AX$2&amp;"'!G"&amp;ROW())</f>
        <v>0</v>
      </c>
      <c r="AY10" s="12" cm="1">
        <f t="array" aca="1" ref="AY10" ca="1">INDIRECT("'"&amp;AY$2&amp;"'!G"&amp;ROW())</f>
        <v>0</v>
      </c>
      <c r="AZ10" s="12" cm="1">
        <f t="array" aca="1" ref="AZ10" ca="1">INDIRECT("'"&amp;AZ$2&amp;"'!G"&amp;ROW())</f>
        <v>0</v>
      </c>
      <c r="BA10" s="12" cm="1">
        <f t="array" aca="1" ref="BA10" ca="1">INDIRECT("'"&amp;BA$2&amp;"'!G"&amp;ROW())</f>
        <v>0</v>
      </c>
      <c r="BB10">
        <f>'TALLER EPT '!G10</f>
        <v>0</v>
      </c>
      <c r="BC10" s="12" cm="1">
        <f t="array" aca="1" ref="BC10" ca="1">INDIRECT("'"&amp;BC$2&amp;"'!G"&amp;ROW())</f>
        <v>0</v>
      </c>
      <c r="BD10" s="12" cm="1">
        <f t="array" aca="1" ref="BD10" ca="1">INDIRECT("'"&amp;BD$2&amp;"'!G"&amp;ROW())</f>
        <v>0</v>
      </c>
      <c r="BE10" s="17">
        <f>'CIRCULACIÓN '!G10</f>
        <v>0</v>
      </c>
      <c r="BF10" s="12" cm="1">
        <f t="array" aca="1" ref="BF10" ca="1">INDIRECT("'"&amp;BF$2&amp;"'!G"&amp;ROW())</f>
        <v>0</v>
      </c>
      <c r="BG10" s="12" cm="1">
        <f t="array" aca="1" ref="BG10" ca="1">INDIRECT("'"&amp;BG$2&amp;"'!G"&amp;ROW())</f>
        <v>0</v>
      </c>
      <c r="BH10" s="17">
        <f>INGRESO!G10</f>
        <v>0</v>
      </c>
    </row>
    <row r="11" spans="1:60">
      <c r="A11" s="20" t="s">
        <v>772</v>
      </c>
      <c r="G11" s="337">
        <f t="shared" ca="1" si="0"/>
        <v>0</v>
      </c>
      <c r="H11" s="12" cm="1">
        <f t="array" aca="1" ref="H11" ca="1">INDIRECT("'"&amp;H$2&amp;"'!G"&amp;ROW())</f>
        <v>0</v>
      </c>
      <c r="I11" s="12" cm="1">
        <f t="array" aca="1" ref="I11" ca="1">INDIRECT("'"&amp;I$2&amp;"'!G"&amp;ROW())</f>
        <v>0</v>
      </c>
      <c r="J11" s="12" cm="1">
        <f t="array" aca="1" ref="J11" ca="1">INDIRECT("'"&amp;J$2&amp;"'!G"&amp;ROW())</f>
        <v>0</v>
      </c>
      <c r="K11" s="12" cm="1">
        <f t="array" aca="1" ref="K11" ca="1">INDIRECT("'"&amp;K$2&amp;"'!G"&amp;ROW())</f>
        <v>0</v>
      </c>
      <c r="L11" s="12" cm="1">
        <f t="array" aca="1" ref="L11" ca="1">INDIRECT("'"&amp;L$2&amp;"'!G"&amp;ROW())</f>
        <v>0</v>
      </c>
      <c r="M11" s="12" cm="1">
        <f t="array" aca="1" ref="M11" ca="1">INDIRECT("'"&amp;M$2&amp;"'!G"&amp;ROW())</f>
        <v>0</v>
      </c>
      <c r="N11" s="12" cm="1">
        <f t="array" aca="1" ref="N11" ca="1">INDIRECT("'"&amp;N$2&amp;"'!G"&amp;ROW())</f>
        <v>0</v>
      </c>
      <c r="O11" s="12" cm="1">
        <f t="array" aca="1" ref="O11" ca="1">INDIRECT("'"&amp;O$2&amp;"'!G"&amp;ROW())</f>
        <v>0</v>
      </c>
      <c r="P11" s="17">
        <f>'SECRETARÍA '!G11</f>
        <v>0</v>
      </c>
      <c r="Q11" s="12" cm="1">
        <f t="array" aca="1" ref="Q11" ca="1">INDIRECT("'"&amp;Q$2&amp;"'!G"&amp;ROW())</f>
        <v>0</v>
      </c>
      <c r="R11" s="12" cm="1">
        <f t="array" aca="1" ref="R11" ca="1">INDIRECT("'"&amp;R$2&amp;"'!G"&amp;ROW())</f>
        <v>0</v>
      </c>
      <c r="S11" s="12" cm="1">
        <f t="array" aca="1" ref="S11" ca="1">INDIRECT("'"&amp;S$2&amp;"'!G"&amp;ROW())</f>
        <v>0</v>
      </c>
      <c r="T11" s="12" cm="1">
        <f t="array" aca="1" ref="T11" ca="1">INDIRECT("'"&amp;T$2&amp;"'!G"&amp;ROW())</f>
        <v>0</v>
      </c>
      <c r="U11" s="12" cm="1">
        <f t="array" aca="1" ref="U11" ca="1">INDIRECT("'"&amp;U$2&amp;"'!G"&amp;ROW())</f>
        <v>0</v>
      </c>
      <c r="V11" s="12" cm="1">
        <f t="array" aca="1" ref="V11" ca="1">INDIRECT("'"&amp;V$2&amp;"'!G"&amp;ROW())</f>
        <v>0</v>
      </c>
      <c r="W11" s="12" cm="1">
        <f t="array" aca="1" ref="W11" ca="1">INDIRECT("'"&amp;W$2&amp;"'!G"&amp;ROW())</f>
        <v>0</v>
      </c>
      <c r="X11" s="12" cm="1">
        <f t="array" aca="1" ref="X11" ca="1">INDIRECT("'"&amp;X$2&amp;"'!G"&amp;ROW())</f>
        <v>0</v>
      </c>
      <c r="Y11" s="12" cm="1">
        <f t="array" aca="1" ref="Y11" ca="1">INDIRECT("'"&amp;Y$2&amp;"'!G"&amp;ROW())</f>
        <v>0</v>
      </c>
      <c r="Z11" s="12" cm="1">
        <f t="array" aca="1" ref="Z11" ca="1">INDIRECT("'"&amp;Z$2&amp;"'!G"&amp;ROW())</f>
        <v>0</v>
      </c>
      <c r="AA11" s="12" cm="1">
        <f t="array" aca="1" ref="AA11" ca="1">INDIRECT("'"&amp;AA$2&amp;"'!G"&amp;ROW())</f>
        <v>0</v>
      </c>
      <c r="AB11" s="17">
        <f>'SSHH ADM.-HOMBRES'!G11</f>
        <v>0</v>
      </c>
      <c r="AC11" s="12" cm="1">
        <f t="array" aca="1" ref="AC11" ca="1">INDIRECT("'"&amp;AC$2&amp;"'!G"&amp;ROW())</f>
        <v>0</v>
      </c>
      <c r="AD11" s="12" cm="1">
        <f t="array" aca="1" ref="AD11" ca="1">INDIRECT("'"&amp;AD$2&amp;"'!G"&amp;ROW())</f>
        <v>0</v>
      </c>
      <c r="AE11" s="12" cm="1">
        <f t="array" aca="1" ref="AE11" ca="1">INDIRECT("'"&amp;AE$2&amp;"'!G"&amp;ROW())</f>
        <v>0</v>
      </c>
      <c r="AF11" s="12" cm="1">
        <f t="array" aca="1" ref="AF11" ca="1">INDIRECT("'"&amp;AF$2&amp;"'!G"&amp;ROW())</f>
        <v>0</v>
      </c>
      <c r="AG11" s="12" cm="1">
        <f t="array" aca="1" ref="AG11" ca="1">INDIRECT("'"&amp;AG$2&amp;"'!G"&amp;ROW())</f>
        <v>0</v>
      </c>
      <c r="AH11" s="12" cm="1">
        <f t="array" aca="1" ref="AH11" ca="1">INDIRECT("'"&amp;AH$2&amp;"'!G"&amp;ROW())</f>
        <v>0</v>
      </c>
      <c r="AI11" s="12" cm="1">
        <f t="array" aca="1" ref="AI11" ca="1">INDIRECT("'"&amp;AI$2&amp;"'!G"&amp;ROW())</f>
        <v>0</v>
      </c>
      <c r="AJ11" s="12" cm="1">
        <f t="array" aca="1" ref="AJ11" ca="1">INDIRECT("'"&amp;AJ$2&amp;"'!G"&amp;ROW())</f>
        <v>0</v>
      </c>
      <c r="AK11" s="12" cm="1">
        <f t="array" aca="1" ref="AK11" ca="1">INDIRECT("'"&amp;AK$2&amp;"'!G"&amp;ROW())</f>
        <v>0</v>
      </c>
      <c r="AL11" s="12" cm="1">
        <f t="array" aca="1" ref="AL11" ca="1">INDIRECT("'"&amp;AL$2&amp;"'!G"&amp;ROW())</f>
        <v>0</v>
      </c>
      <c r="AM11" s="12" cm="1">
        <f t="array" aca="1" ref="AM11" ca="1">INDIRECT("'"&amp;AM$2&amp;"'!G"&amp;ROW())</f>
        <v>0</v>
      </c>
      <c r="AN11" s="12" cm="1">
        <f t="array" aca="1" ref="AN11" ca="1">INDIRECT("'"&amp;AN$2&amp;"'!G"&amp;ROW())</f>
        <v>0</v>
      </c>
      <c r="AO11" s="12" cm="1">
        <f t="array" aca="1" ref="AO11" ca="1">INDIRECT("'"&amp;AO$2&amp;"'!G"&amp;ROW())</f>
        <v>0</v>
      </c>
      <c r="AP11" s="12" cm="1">
        <f t="array" aca="1" ref="AP11" ca="1">INDIRECT("'"&amp;AP$2&amp;"'!G"&amp;ROW())</f>
        <v>0</v>
      </c>
      <c r="AQ11" s="12" cm="1">
        <f t="array" aca="1" ref="AQ11" ca="1">INDIRECT("'"&amp;AQ$2&amp;"'!G"&amp;ROW())</f>
        <v>0</v>
      </c>
      <c r="AR11" s="12" cm="1">
        <f t="array" aca="1" ref="AR11" ca="1">INDIRECT("'"&amp;AR$2&amp;"'!G"&amp;ROW())</f>
        <v>0</v>
      </c>
      <c r="AS11" s="12" cm="1">
        <f t="array" aca="1" ref="AS11" ca="1">INDIRECT("'"&amp;AS$2&amp;"'!G"&amp;ROW())</f>
        <v>0</v>
      </c>
      <c r="AT11" s="12" cm="1">
        <f t="array" aca="1" ref="AT11" ca="1">INDIRECT("'"&amp;AT$2&amp;"'!G"&amp;ROW())</f>
        <v>0</v>
      </c>
      <c r="AU11" s="12" cm="1">
        <f t="array" aca="1" ref="AU11" ca="1">INDIRECT("'"&amp;AU$2&amp;"'!G"&amp;ROW())</f>
        <v>0</v>
      </c>
      <c r="AV11" s="12" cm="1">
        <f t="array" aca="1" ref="AV11" ca="1">INDIRECT("'"&amp;AV$2&amp;"'!G"&amp;ROW())</f>
        <v>0</v>
      </c>
      <c r="AW11" s="12" cm="1">
        <f t="array" aca="1" ref="AW11" ca="1">INDIRECT("'"&amp;AW$2&amp;"'!G"&amp;ROW())</f>
        <v>0</v>
      </c>
      <c r="AX11" s="12" cm="1">
        <f t="array" aca="1" ref="AX11" ca="1">INDIRECT("'"&amp;AX$2&amp;"'!G"&amp;ROW())</f>
        <v>0</v>
      </c>
      <c r="AY11" s="12" cm="1">
        <f t="array" aca="1" ref="AY11" ca="1">INDIRECT("'"&amp;AY$2&amp;"'!G"&amp;ROW())</f>
        <v>0</v>
      </c>
      <c r="AZ11" s="12" cm="1">
        <f t="array" aca="1" ref="AZ11" ca="1">INDIRECT("'"&amp;AZ$2&amp;"'!G"&amp;ROW())</f>
        <v>0</v>
      </c>
      <c r="BA11" s="12" cm="1">
        <f t="array" aca="1" ref="BA11" ca="1">INDIRECT("'"&amp;BA$2&amp;"'!G"&amp;ROW())</f>
        <v>0</v>
      </c>
      <c r="BB11">
        <f>'TALLER EPT '!G11</f>
        <v>0</v>
      </c>
      <c r="BC11" s="12" cm="1">
        <f t="array" aca="1" ref="BC11" ca="1">INDIRECT("'"&amp;BC$2&amp;"'!G"&amp;ROW())</f>
        <v>0</v>
      </c>
      <c r="BD11" s="12" cm="1">
        <f t="array" aca="1" ref="BD11" ca="1">INDIRECT("'"&amp;BD$2&amp;"'!G"&amp;ROW())</f>
        <v>0</v>
      </c>
      <c r="BE11" s="17">
        <f>'CIRCULACIÓN '!G11</f>
        <v>0</v>
      </c>
      <c r="BF11" s="12" cm="1">
        <f t="array" aca="1" ref="BF11" ca="1">INDIRECT("'"&amp;BF$2&amp;"'!G"&amp;ROW())</f>
        <v>0</v>
      </c>
      <c r="BG11" s="12" cm="1">
        <f t="array" aca="1" ref="BG11" ca="1">INDIRECT("'"&amp;BG$2&amp;"'!G"&amp;ROW())</f>
        <v>0</v>
      </c>
      <c r="BH11" s="17">
        <f>INGRESO!G11</f>
        <v>0</v>
      </c>
    </row>
    <row r="12" spans="1:60">
      <c r="A12" s="1" t="s">
        <v>774</v>
      </c>
      <c r="G12" s="337">
        <f t="shared" ca="1" si="0"/>
        <v>0</v>
      </c>
      <c r="H12" s="12" cm="1">
        <f t="array" aca="1" ref="H12" ca="1">INDIRECT("'"&amp;H$2&amp;"'!G"&amp;ROW())</f>
        <v>0</v>
      </c>
      <c r="I12" s="12" cm="1">
        <f t="array" aca="1" ref="I12" ca="1">INDIRECT("'"&amp;I$2&amp;"'!G"&amp;ROW())</f>
        <v>0</v>
      </c>
      <c r="J12" s="12" cm="1">
        <f t="array" aca="1" ref="J12" ca="1">INDIRECT("'"&amp;J$2&amp;"'!G"&amp;ROW())</f>
        <v>0</v>
      </c>
      <c r="K12" s="12" cm="1">
        <f t="array" aca="1" ref="K12" ca="1">INDIRECT("'"&amp;K$2&amp;"'!G"&amp;ROW())</f>
        <v>0</v>
      </c>
      <c r="L12" s="12" cm="1">
        <f t="array" aca="1" ref="L12" ca="1">INDIRECT("'"&amp;L$2&amp;"'!G"&amp;ROW())</f>
        <v>0</v>
      </c>
      <c r="M12" s="12" cm="1">
        <f t="array" aca="1" ref="M12" ca="1">INDIRECT("'"&amp;M$2&amp;"'!G"&amp;ROW())</f>
        <v>0</v>
      </c>
      <c r="N12" s="12" cm="1">
        <f t="array" aca="1" ref="N12" ca="1">INDIRECT("'"&amp;N$2&amp;"'!G"&amp;ROW())</f>
        <v>0</v>
      </c>
      <c r="O12" s="12" cm="1">
        <f t="array" aca="1" ref="O12" ca="1">INDIRECT("'"&amp;O$2&amp;"'!G"&amp;ROW())</f>
        <v>0</v>
      </c>
      <c r="P12" s="17">
        <f>'SECRETARÍA '!G12</f>
        <v>0</v>
      </c>
      <c r="Q12" s="12" cm="1">
        <f t="array" aca="1" ref="Q12" ca="1">INDIRECT("'"&amp;Q$2&amp;"'!G"&amp;ROW())</f>
        <v>0</v>
      </c>
      <c r="R12" s="12" cm="1">
        <f t="array" aca="1" ref="R12" ca="1">INDIRECT("'"&amp;R$2&amp;"'!G"&amp;ROW())</f>
        <v>0</v>
      </c>
      <c r="S12" s="12" cm="1">
        <f t="array" aca="1" ref="S12" ca="1">INDIRECT("'"&amp;S$2&amp;"'!G"&amp;ROW())</f>
        <v>0</v>
      </c>
      <c r="T12" s="12" cm="1">
        <f t="array" aca="1" ref="T12" ca="1">INDIRECT("'"&amp;T$2&amp;"'!G"&amp;ROW())</f>
        <v>0</v>
      </c>
      <c r="U12" s="12" cm="1">
        <f t="array" aca="1" ref="U12" ca="1">INDIRECT("'"&amp;U$2&amp;"'!G"&amp;ROW())</f>
        <v>0</v>
      </c>
      <c r="V12" s="12" cm="1">
        <f t="array" aca="1" ref="V12" ca="1">INDIRECT("'"&amp;V$2&amp;"'!G"&amp;ROW())</f>
        <v>0</v>
      </c>
      <c r="W12" s="12" cm="1">
        <f t="array" aca="1" ref="W12" ca="1">INDIRECT("'"&amp;W$2&amp;"'!G"&amp;ROW())</f>
        <v>0</v>
      </c>
      <c r="X12" s="12" cm="1">
        <f t="array" aca="1" ref="X12" ca="1">INDIRECT("'"&amp;X$2&amp;"'!G"&amp;ROW())</f>
        <v>0</v>
      </c>
      <c r="Y12" s="12" cm="1">
        <f t="array" aca="1" ref="Y12" ca="1">INDIRECT("'"&amp;Y$2&amp;"'!G"&amp;ROW())</f>
        <v>0</v>
      </c>
      <c r="Z12" s="12" cm="1">
        <f t="array" aca="1" ref="Z12" ca="1">INDIRECT("'"&amp;Z$2&amp;"'!G"&amp;ROW())</f>
        <v>0</v>
      </c>
      <c r="AA12" s="12" cm="1">
        <f t="array" aca="1" ref="AA12" ca="1">INDIRECT("'"&amp;AA$2&amp;"'!G"&amp;ROW())</f>
        <v>0</v>
      </c>
      <c r="AB12" s="17">
        <f>'SSHH ADM.-HOMBRES'!G12</f>
        <v>0</v>
      </c>
      <c r="AC12" s="12" cm="1">
        <f t="array" aca="1" ref="AC12" ca="1">INDIRECT("'"&amp;AC$2&amp;"'!G"&amp;ROW())</f>
        <v>0</v>
      </c>
      <c r="AD12" s="12" cm="1">
        <f t="array" aca="1" ref="AD12" ca="1">INDIRECT("'"&amp;AD$2&amp;"'!G"&amp;ROW())</f>
        <v>0</v>
      </c>
      <c r="AE12" s="12" cm="1">
        <f t="array" aca="1" ref="AE12" ca="1">INDIRECT("'"&amp;AE$2&amp;"'!G"&amp;ROW())</f>
        <v>0</v>
      </c>
      <c r="AF12" s="12" cm="1">
        <f t="array" aca="1" ref="AF12" ca="1">INDIRECT("'"&amp;AF$2&amp;"'!G"&amp;ROW())</f>
        <v>0</v>
      </c>
      <c r="AG12" s="12" cm="1">
        <f t="array" aca="1" ref="AG12" ca="1">INDIRECT("'"&amp;AG$2&amp;"'!G"&amp;ROW())</f>
        <v>0</v>
      </c>
      <c r="AH12" s="12" cm="1">
        <f t="array" aca="1" ref="AH12" ca="1">INDIRECT("'"&amp;AH$2&amp;"'!G"&amp;ROW())</f>
        <v>0</v>
      </c>
      <c r="AI12" s="12" cm="1">
        <f t="array" aca="1" ref="AI12" ca="1">INDIRECT("'"&amp;AI$2&amp;"'!G"&amp;ROW())</f>
        <v>0</v>
      </c>
      <c r="AJ12" s="12" cm="1">
        <f t="array" aca="1" ref="AJ12" ca="1">INDIRECT("'"&amp;AJ$2&amp;"'!G"&amp;ROW())</f>
        <v>0</v>
      </c>
      <c r="AK12" s="12" cm="1">
        <f t="array" aca="1" ref="AK12" ca="1">INDIRECT("'"&amp;AK$2&amp;"'!G"&amp;ROW())</f>
        <v>0</v>
      </c>
      <c r="AL12" s="12" cm="1">
        <f t="array" aca="1" ref="AL12" ca="1">INDIRECT("'"&amp;AL$2&amp;"'!G"&amp;ROW())</f>
        <v>0</v>
      </c>
      <c r="AM12" s="12" cm="1">
        <f t="array" aca="1" ref="AM12" ca="1">INDIRECT("'"&amp;AM$2&amp;"'!G"&amp;ROW())</f>
        <v>0</v>
      </c>
      <c r="AN12" s="12" cm="1">
        <f t="array" aca="1" ref="AN12" ca="1">INDIRECT("'"&amp;AN$2&amp;"'!G"&amp;ROW())</f>
        <v>0</v>
      </c>
      <c r="AO12" s="12" cm="1">
        <f t="array" aca="1" ref="AO12" ca="1">INDIRECT("'"&amp;AO$2&amp;"'!G"&amp;ROW())</f>
        <v>0</v>
      </c>
      <c r="AP12" s="12" cm="1">
        <f t="array" aca="1" ref="AP12" ca="1">INDIRECT("'"&amp;AP$2&amp;"'!G"&amp;ROW())</f>
        <v>0</v>
      </c>
      <c r="AQ12" s="12" cm="1">
        <f t="array" aca="1" ref="AQ12" ca="1">INDIRECT("'"&amp;AQ$2&amp;"'!G"&amp;ROW())</f>
        <v>0</v>
      </c>
      <c r="AR12" s="12" cm="1">
        <f t="array" aca="1" ref="AR12" ca="1">INDIRECT("'"&amp;AR$2&amp;"'!G"&amp;ROW())</f>
        <v>0</v>
      </c>
      <c r="AS12" s="12" cm="1">
        <f t="array" aca="1" ref="AS12" ca="1">INDIRECT("'"&amp;AS$2&amp;"'!G"&amp;ROW())</f>
        <v>0</v>
      </c>
      <c r="AT12" s="12" cm="1">
        <f t="array" aca="1" ref="AT12" ca="1">INDIRECT("'"&amp;AT$2&amp;"'!G"&amp;ROW())</f>
        <v>0</v>
      </c>
      <c r="AU12" s="12" cm="1">
        <f t="array" aca="1" ref="AU12" ca="1">INDIRECT("'"&amp;AU$2&amp;"'!G"&amp;ROW())</f>
        <v>0</v>
      </c>
      <c r="AV12" s="12" cm="1">
        <f t="array" aca="1" ref="AV12" ca="1">INDIRECT("'"&amp;AV$2&amp;"'!G"&amp;ROW())</f>
        <v>0</v>
      </c>
      <c r="AW12" s="12" cm="1">
        <f t="array" aca="1" ref="AW12" ca="1">INDIRECT("'"&amp;AW$2&amp;"'!G"&amp;ROW())</f>
        <v>0</v>
      </c>
      <c r="AX12" s="12" cm="1">
        <f t="array" aca="1" ref="AX12" ca="1">INDIRECT("'"&amp;AX$2&amp;"'!G"&amp;ROW())</f>
        <v>0</v>
      </c>
      <c r="AY12" s="12" cm="1">
        <f t="array" aca="1" ref="AY12" ca="1">INDIRECT("'"&amp;AY$2&amp;"'!G"&amp;ROW())</f>
        <v>0</v>
      </c>
      <c r="AZ12" s="12" cm="1">
        <f t="array" aca="1" ref="AZ12" ca="1">INDIRECT("'"&amp;AZ$2&amp;"'!G"&amp;ROW())</f>
        <v>0</v>
      </c>
      <c r="BA12" s="12" cm="1">
        <f t="array" aca="1" ref="BA12" ca="1">INDIRECT("'"&amp;BA$2&amp;"'!G"&amp;ROW())</f>
        <v>0</v>
      </c>
      <c r="BB12">
        <f>'TALLER EPT '!G12</f>
        <v>0</v>
      </c>
      <c r="BC12" s="12" cm="1">
        <f t="array" aca="1" ref="BC12" ca="1">INDIRECT("'"&amp;BC$2&amp;"'!G"&amp;ROW())</f>
        <v>0</v>
      </c>
      <c r="BD12" s="12" cm="1">
        <f t="array" aca="1" ref="BD12" ca="1">INDIRECT("'"&amp;BD$2&amp;"'!G"&amp;ROW())</f>
        <v>0</v>
      </c>
      <c r="BE12" s="17">
        <f>'CIRCULACIÓN '!G12</f>
        <v>0</v>
      </c>
      <c r="BF12" s="12" cm="1">
        <f t="array" aca="1" ref="BF12" ca="1">INDIRECT("'"&amp;BF$2&amp;"'!G"&amp;ROW())</f>
        <v>0</v>
      </c>
      <c r="BG12" s="12" cm="1">
        <f t="array" aca="1" ref="BG12" ca="1">INDIRECT("'"&amp;BG$2&amp;"'!G"&amp;ROW())</f>
        <v>0</v>
      </c>
      <c r="BH12" s="17">
        <f>INGRESO!G12</f>
        <v>0</v>
      </c>
    </row>
    <row r="13" spans="1:60">
      <c r="A13" t="s">
        <v>776</v>
      </c>
      <c r="G13" s="337">
        <f t="shared" ca="1" si="0"/>
        <v>1273.6399999999994</v>
      </c>
      <c r="H13" s="12" cm="1">
        <f t="array" aca="1" ref="H13" ca="1">INDIRECT("'"&amp;H$2&amp;"'!G"&amp;ROW())</f>
        <v>19.8</v>
      </c>
      <c r="I13" s="12" cm="1">
        <f t="array" aca="1" ref="I13" ca="1">INDIRECT("'"&amp;I$2&amp;"'!G"&amp;ROW())</f>
        <v>17</v>
      </c>
      <c r="J13" s="12" cm="1">
        <f t="array" aca="1" ref="J13" ca="1">INDIRECT("'"&amp;J$2&amp;"'!G"&amp;ROW())</f>
        <v>43.4</v>
      </c>
      <c r="K13" s="12" cm="1">
        <f t="array" aca="1" ref="K13" ca="1">INDIRECT("'"&amp;K$2&amp;"'!G"&amp;ROW())</f>
        <v>3.31</v>
      </c>
      <c r="L13" s="12" cm="1">
        <f t="array" aca="1" ref="L13" ca="1">INDIRECT("'"&amp;L$2&amp;"'!G"&amp;ROW())</f>
        <v>34.57</v>
      </c>
      <c r="M13" s="12" cm="1">
        <f t="array" aca="1" ref="M13" ca="1">INDIRECT("'"&amp;M$2&amp;"'!G"&amp;ROW())</f>
        <v>62</v>
      </c>
      <c r="N13" s="12" cm="1">
        <f t="array" aca="1" ref="N13" ca="1">INDIRECT("'"&amp;N$2&amp;"'!G"&amp;ROW())</f>
        <v>0</v>
      </c>
      <c r="O13" s="12" cm="1">
        <f t="array" aca="1" ref="O13" ca="1">INDIRECT("'"&amp;O$2&amp;"'!G"&amp;ROW())</f>
        <v>52.17</v>
      </c>
      <c r="P13" s="17">
        <f>'SECRETARÍA '!G13</f>
        <v>7.23</v>
      </c>
      <c r="Q13" s="12" cm="1">
        <f t="array" aca="1" ref="Q13" ca="1">INDIRECT("'"&amp;Q$2&amp;"'!G"&amp;ROW())</f>
        <v>7.23</v>
      </c>
      <c r="R13" s="12" cm="1">
        <f t="array" aca="1" ref="R13" ca="1">INDIRECT("'"&amp;R$2&amp;"'!G"&amp;ROW())</f>
        <v>12.03</v>
      </c>
      <c r="S13" s="12" cm="1">
        <f t="array" aca="1" ref="S13" ca="1">INDIRECT("'"&amp;S$2&amp;"'!G"&amp;ROW())</f>
        <v>63.69</v>
      </c>
      <c r="T13" s="12" cm="1">
        <f t="array" aca="1" ref="T13" ca="1">INDIRECT("'"&amp;T$2&amp;"'!G"&amp;ROW())</f>
        <v>17.54</v>
      </c>
      <c r="U13" s="12" cm="1">
        <f t="array" aca="1" ref="U13" ca="1">INDIRECT("'"&amp;U$2&amp;"'!G"&amp;ROW())</f>
        <v>17.54</v>
      </c>
      <c r="V13" s="12" cm="1">
        <f t="array" aca="1" ref="V13" ca="1">INDIRECT("'"&amp;V$2&amp;"'!G"&amp;ROW())</f>
        <v>20</v>
      </c>
      <c r="W13" s="12" cm="1">
        <f t="array" aca="1" ref="W13" ca="1">INDIRECT("'"&amp;W$2&amp;"'!G"&amp;ROW())</f>
        <v>19.95</v>
      </c>
      <c r="X13" s="12" cm="1">
        <f t="array" aca="1" ref="X13" ca="1">INDIRECT("'"&amp;X$2&amp;"'!G"&amp;ROW())</f>
        <v>45.37</v>
      </c>
      <c r="Y13" s="12" cm="1">
        <f t="array" aca="1" ref="Y13" ca="1">INDIRECT("'"&amp;Y$2&amp;"'!G"&amp;ROW())</f>
        <v>20.329999999999998</v>
      </c>
      <c r="Z13" s="12" cm="1">
        <f t="array" aca="1" ref="Z13" ca="1">INDIRECT("'"&amp;Z$2&amp;"'!G"&amp;ROW())</f>
        <v>0</v>
      </c>
      <c r="AA13" s="12" cm="1">
        <f t="array" aca="1" ref="AA13" ca="1">INDIRECT("'"&amp;AA$2&amp;"'!G"&amp;ROW())</f>
        <v>26</v>
      </c>
      <c r="AB13" s="17">
        <f>'SSHH ADM.-HOMBRES'!G13</f>
        <v>0</v>
      </c>
      <c r="AC13" s="12" cm="1">
        <f t="array" aca="1" ref="AC13" ca="1">INDIRECT("'"&amp;AC$2&amp;"'!G"&amp;ROW())</f>
        <v>0</v>
      </c>
      <c r="AD13" s="12" cm="1">
        <f t="array" aca="1" ref="AD13" ca="1">INDIRECT("'"&amp;AD$2&amp;"'!G"&amp;ROW())</f>
        <v>0</v>
      </c>
      <c r="AE13" s="12" cm="1">
        <f t="array" aca="1" ref="AE13" ca="1">INDIRECT("'"&amp;AE$2&amp;"'!G"&amp;ROW())</f>
        <v>0</v>
      </c>
      <c r="AF13" s="12" cm="1">
        <f t="array" aca="1" ref="AF13" ca="1">INDIRECT("'"&amp;AF$2&amp;"'!G"&amp;ROW())</f>
        <v>0</v>
      </c>
      <c r="AG13" s="12" cm="1">
        <f t="array" aca="1" ref="AG13" ca="1">INDIRECT("'"&amp;AG$2&amp;"'!G"&amp;ROW())</f>
        <v>0</v>
      </c>
      <c r="AH13" s="12" cm="1">
        <f t="array" aca="1" ref="AH13" ca="1">INDIRECT("'"&amp;AH$2&amp;"'!G"&amp;ROW())</f>
        <v>0</v>
      </c>
      <c r="AI13" s="12" cm="1">
        <f t="array" aca="1" ref="AI13" ca="1">INDIRECT("'"&amp;AI$2&amp;"'!G"&amp;ROW())</f>
        <v>0</v>
      </c>
      <c r="AJ13" s="12" cm="1">
        <f t="array" aca="1" ref="AJ13" ca="1">INDIRECT("'"&amp;AJ$2&amp;"'!G"&amp;ROW())</f>
        <v>0</v>
      </c>
      <c r="AK13" s="12" cm="1">
        <f t="array" aca="1" ref="AK13" ca="1">INDIRECT("'"&amp;AK$2&amp;"'!G"&amp;ROW())</f>
        <v>0</v>
      </c>
      <c r="AL13" s="12" cm="1">
        <f t="array" aca="1" ref="AL13" ca="1">INDIRECT("'"&amp;AL$2&amp;"'!G"&amp;ROW())</f>
        <v>56.8</v>
      </c>
      <c r="AM13" s="12" cm="1">
        <f t="array" aca="1" ref="AM13" ca="1">INDIRECT("'"&amp;AM$2&amp;"'!G"&amp;ROW())</f>
        <v>0</v>
      </c>
      <c r="AN13" s="12" cm="1">
        <f t="array" aca="1" ref="AN13" ca="1">INDIRECT("'"&amp;AN$2&amp;"'!G"&amp;ROW())</f>
        <v>14.78</v>
      </c>
      <c r="AO13" s="12" cm="1">
        <f t="array" aca="1" ref="AO13" ca="1">INDIRECT("'"&amp;AO$2&amp;"'!G"&amp;ROW())</f>
        <v>73.98</v>
      </c>
      <c r="AP13" s="12" cm="1">
        <f t="array" aca="1" ref="AP13" ca="1">INDIRECT("'"&amp;AP$2&amp;"'!G"&amp;ROW())</f>
        <v>38.25</v>
      </c>
      <c r="AQ13" s="12" cm="1">
        <f t="array" aca="1" ref="AQ13" ca="1">INDIRECT("'"&amp;AQ$2&amp;"'!G"&amp;ROW())</f>
        <v>39</v>
      </c>
      <c r="AR13" s="12" cm="1">
        <f t="array" aca="1" ref="AR13" ca="1">INDIRECT("'"&amp;AR$2&amp;"'!G"&amp;ROW())</f>
        <v>52.86</v>
      </c>
      <c r="AS13" s="12" cm="1">
        <f t="array" aca="1" ref="AS13" ca="1">INDIRECT("'"&amp;AS$2&amp;"'!G"&amp;ROW())</f>
        <v>103.15</v>
      </c>
      <c r="AT13" s="12" cm="1">
        <f t="array" aca="1" ref="AT13" ca="1">INDIRECT("'"&amp;AT$2&amp;"'!G"&amp;ROW())</f>
        <v>52.86</v>
      </c>
      <c r="AU13" s="12" cm="1">
        <f t="array" aca="1" ref="AU13" ca="1">INDIRECT("'"&amp;AU$2&amp;"'!G"&amp;ROW())</f>
        <v>34.6</v>
      </c>
      <c r="AV13" s="12" cm="1">
        <f t="array" aca="1" ref="AV13" ca="1">INDIRECT("'"&amp;AV$2&amp;"'!G"&amp;ROW())</f>
        <v>34.6</v>
      </c>
      <c r="AW13" s="12" cm="1">
        <f t="array" aca="1" ref="AW13" ca="1">INDIRECT("'"&amp;AW$2&amp;"'!G"&amp;ROW())</f>
        <v>34.6</v>
      </c>
      <c r="AX13" s="12" cm="1">
        <f t="array" aca="1" ref="AX13" ca="1">INDIRECT("'"&amp;AX$2&amp;"'!G"&amp;ROW())</f>
        <v>34.6</v>
      </c>
      <c r="AY13" s="12" cm="1">
        <f t="array" aca="1" ref="AY13" ca="1">INDIRECT("'"&amp;AY$2&amp;"'!G"&amp;ROW())</f>
        <v>34.6</v>
      </c>
      <c r="AZ13" s="12" cm="1">
        <f t="array" aca="1" ref="AZ13" ca="1">INDIRECT("'"&amp;AZ$2&amp;"'!G"&amp;ROW())</f>
        <v>34.6</v>
      </c>
      <c r="BA13" s="12" cm="1">
        <f t="array" aca="1" ref="BA13" ca="1">INDIRECT("'"&amp;BA$2&amp;"'!G"&amp;ROW())</f>
        <v>34.6</v>
      </c>
      <c r="BB13">
        <f>'TALLER EPT '!G13</f>
        <v>26.6</v>
      </c>
      <c r="BC13" s="12" cm="1">
        <f t="array" aca="1" ref="BC13" ca="1">INDIRECT("'"&amp;BC$2&amp;"'!G"&amp;ROW())</f>
        <v>35.75</v>
      </c>
      <c r="BD13" s="12" cm="1">
        <f t="array" aca="1" ref="BD13" ca="1">INDIRECT("'"&amp;BD$2&amp;"'!G"&amp;ROW())</f>
        <v>38.25</v>
      </c>
      <c r="BE13" s="17">
        <f>'CIRCULACIÓN '!G13</f>
        <v>10</v>
      </c>
      <c r="BF13" s="12" cm="1">
        <f t="array" aca="1" ref="BF13" ca="1">INDIRECT("'"&amp;BF$2&amp;"'!G"&amp;ROW())</f>
        <v>0</v>
      </c>
      <c r="BG13" s="12" cm="1">
        <f t="array" aca="1" ref="BG13" ca="1">INDIRECT("'"&amp;BG$2&amp;"'!G"&amp;ROW())</f>
        <v>0</v>
      </c>
      <c r="BH13" s="17">
        <f>INGRESO!G13</f>
        <v>0</v>
      </c>
    </row>
    <row r="14" spans="1:60">
      <c r="A14" t="s">
        <v>778</v>
      </c>
      <c r="G14" s="337">
        <f t="shared" ca="1" si="0"/>
        <v>598.30000000000007</v>
      </c>
      <c r="H14" s="12" cm="1">
        <f t="array" aca="1" ref="H14" ca="1">INDIRECT("'"&amp;H$2&amp;"'!G"&amp;ROW())</f>
        <v>9.1999999999999993</v>
      </c>
      <c r="I14" s="12" cm="1">
        <f t="array" aca="1" ref="I14" ca="1">INDIRECT("'"&amp;I$2&amp;"'!G"&amp;ROW())</f>
        <v>17.600000000000001</v>
      </c>
      <c r="J14" s="12" cm="1">
        <f t="array" aca="1" ref="J14" ca="1">INDIRECT("'"&amp;J$2&amp;"'!G"&amp;ROW())</f>
        <v>14.67</v>
      </c>
      <c r="K14" s="12" cm="1">
        <f t="array" aca="1" ref="K14" ca="1">INDIRECT("'"&amp;K$2&amp;"'!G"&amp;ROW())</f>
        <v>3.06</v>
      </c>
      <c r="L14" s="12" cm="1">
        <f t="array" aca="1" ref="L14" ca="1">INDIRECT("'"&amp;L$2&amp;"'!G"&amp;ROW())</f>
        <v>17.93</v>
      </c>
      <c r="M14" s="12" cm="1">
        <f t="array" aca="1" ref="M14" ca="1">INDIRECT("'"&amp;M$2&amp;"'!G"&amp;ROW())</f>
        <v>19.260000000000002</v>
      </c>
      <c r="N14" s="12" cm="1">
        <f t="array" aca="1" ref="N14" ca="1">INDIRECT("'"&amp;N$2&amp;"'!G"&amp;ROW())</f>
        <v>0</v>
      </c>
      <c r="O14" s="12" cm="1">
        <f t="array" aca="1" ref="O14" ca="1">INDIRECT("'"&amp;O$2&amp;"'!G"&amp;ROW())</f>
        <v>7.36</v>
      </c>
      <c r="P14" s="17">
        <f>'SECRETARÍA '!G14</f>
        <v>8.75</v>
      </c>
      <c r="Q14" s="12" cm="1">
        <f t="array" aca="1" ref="Q14" ca="1">INDIRECT("'"&amp;Q$2&amp;"'!G"&amp;ROW())</f>
        <v>8.75</v>
      </c>
      <c r="R14" s="12" cm="1">
        <f t="array" aca="1" ref="R14" ca="1">INDIRECT("'"&amp;R$2&amp;"'!G"&amp;ROW())</f>
        <v>8.14</v>
      </c>
      <c r="S14" s="12" cm="1">
        <f t="array" aca="1" ref="S14" ca="1">INDIRECT("'"&amp;S$2&amp;"'!G"&amp;ROW())</f>
        <v>13.2</v>
      </c>
      <c r="T14" s="12" cm="1">
        <f t="array" aca="1" ref="T14" ca="1">INDIRECT("'"&amp;T$2&amp;"'!G"&amp;ROW())</f>
        <v>12.29</v>
      </c>
      <c r="U14" s="12" cm="1">
        <f t="array" aca="1" ref="U14" ca="1">INDIRECT("'"&amp;U$2&amp;"'!G"&amp;ROW())</f>
        <v>12.29</v>
      </c>
      <c r="V14" s="12" cm="1">
        <f t="array" aca="1" ref="V14" ca="1">INDIRECT("'"&amp;V$2&amp;"'!G"&amp;ROW())</f>
        <v>22</v>
      </c>
      <c r="W14" s="12" cm="1">
        <f t="array" aca="1" ref="W14" ca="1">INDIRECT("'"&amp;W$2&amp;"'!G"&amp;ROW())</f>
        <v>16.190000000000001</v>
      </c>
      <c r="X14" s="12" cm="1">
        <f t="array" aca="1" ref="X14" ca="1">INDIRECT("'"&amp;X$2&amp;"'!G"&amp;ROW())</f>
        <v>28.98</v>
      </c>
      <c r="Y14" s="12" cm="1">
        <f t="array" aca="1" ref="Y14" ca="1">INDIRECT("'"&amp;Y$2&amp;"'!G"&amp;ROW())</f>
        <v>19.34</v>
      </c>
      <c r="Z14" s="12" cm="1">
        <f t="array" aca="1" ref="Z14" ca="1">INDIRECT("'"&amp;Z$2&amp;"'!G"&amp;ROW())</f>
        <v>20.45</v>
      </c>
      <c r="AA14" s="12" cm="1">
        <f t="array" aca="1" ref="AA14" ca="1">INDIRECT("'"&amp;AA$2&amp;"'!G"&amp;ROW())</f>
        <v>17.71</v>
      </c>
      <c r="AB14" s="17">
        <f>'SSHH ADM.-HOMBRES'!G14</f>
        <v>6.22</v>
      </c>
      <c r="AC14" s="12" cm="1">
        <f t="array" aca="1" ref="AC14" ca="1">INDIRECT("'"&amp;AC$2&amp;"'!G"&amp;ROW())</f>
        <v>6.22</v>
      </c>
      <c r="AD14" s="12" cm="1">
        <f t="array" aca="1" ref="AD14" ca="1">INDIRECT("'"&amp;AD$2&amp;"'!G"&amp;ROW())</f>
        <v>19.579999999999998</v>
      </c>
      <c r="AE14" s="12" cm="1">
        <f t="array" aca="1" ref="AE14" ca="1">INDIRECT("'"&amp;AE$2&amp;"'!G"&amp;ROW())</f>
        <v>0</v>
      </c>
      <c r="AF14" s="12" cm="1">
        <f t="array" aca="1" ref="AF14" ca="1">INDIRECT("'"&amp;AF$2&amp;"'!G"&amp;ROW())</f>
        <v>0</v>
      </c>
      <c r="AG14" s="12" cm="1">
        <f t="array" aca="1" ref="AG14" ca="1">INDIRECT("'"&amp;AG$2&amp;"'!G"&amp;ROW())</f>
        <v>0</v>
      </c>
      <c r="AH14" s="12" cm="1">
        <f t="array" aca="1" ref="AH14" ca="1">INDIRECT("'"&amp;AH$2&amp;"'!G"&amp;ROW())</f>
        <v>0</v>
      </c>
      <c r="AI14" s="12" cm="1">
        <f t="array" aca="1" ref="AI14" ca="1">INDIRECT("'"&amp;AI$2&amp;"'!G"&amp;ROW())</f>
        <v>0</v>
      </c>
      <c r="AJ14" s="12" cm="1">
        <f t="array" aca="1" ref="AJ14" ca="1">INDIRECT("'"&amp;AJ$2&amp;"'!G"&amp;ROW())</f>
        <v>12.42</v>
      </c>
      <c r="AK14" s="12" cm="1">
        <f t="array" aca="1" ref="AK14" ca="1">INDIRECT("'"&amp;AK$2&amp;"'!G"&amp;ROW())</f>
        <v>0</v>
      </c>
      <c r="AL14" s="12" cm="1">
        <f t="array" aca="1" ref="AL14" ca="1">INDIRECT("'"&amp;AL$2&amp;"'!G"&amp;ROW())</f>
        <v>26.89</v>
      </c>
      <c r="AM14" s="12" cm="1">
        <f t="array" aca="1" ref="AM14" ca="1">INDIRECT("'"&amp;AM$2&amp;"'!G"&amp;ROW())</f>
        <v>0</v>
      </c>
      <c r="AN14" s="12" cm="1">
        <f t="array" aca="1" ref="AN14" ca="1">INDIRECT("'"&amp;AN$2&amp;"'!G"&amp;ROW())</f>
        <v>0</v>
      </c>
      <c r="AO14" s="12" cm="1">
        <f t="array" aca="1" ref="AO14" ca="1">INDIRECT("'"&amp;AO$2&amp;"'!G"&amp;ROW())</f>
        <v>15.38</v>
      </c>
      <c r="AP14" s="12" cm="1">
        <f t="array" aca="1" ref="AP14" ca="1">INDIRECT("'"&amp;AP$2&amp;"'!G"&amp;ROW())</f>
        <v>0</v>
      </c>
      <c r="AQ14" s="12" cm="1">
        <f t="array" aca="1" ref="AQ14" ca="1">INDIRECT("'"&amp;AQ$2&amp;"'!G"&amp;ROW())</f>
        <v>0.9</v>
      </c>
      <c r="AR14" s="12" cm="1">
        <f t="array" aca="1" ref="AR14" ca="1">INDIRECT("'"&amp;AR$2&amp;"'!G"&amp;ROW())</f>
        <v>0</v>
      </c>
      <c r="AS14" s="12" cm="1">
        <f t="array" aca="1" ref="AS14" ca="1">INDIRECT("'"&amp;AS$2&amp;"'!G"&amp;ROW())</f>
        <v>33</v>
      </c>
      <c r="AT14" s="12" cm="1">
        <f t="array" aca="1" ref="AT14" ca="1">INDIRECT("'"&amp;AT$2&amp;"'!G"&amp;ROW())</f>
        <v>0</v>
      </c>
      <c r="AU14" s="12" cm="1">
        <f t="array" aca="1" ref="AU14" ca="1">INDIRECT("'"&amp;AU$2&amp;"'!G"&amp;ROW())</f>
        <v>18.739999999999998</v>
      </c>
      <c r="AV14" s="12" cm="1">
        <f t="array" aca="1" ref="AV14" ca="1">INDIRECT("'"&amp;AV$2&amp;"'!G"&amp;ROW())</f>
        <v>18.739999999999998</v>
      </c>
      <c r="AW14" s="12" cm="1">
        <f t="array" aca="1" ref="AW14" ca="1">INDIRECT("'"&amp;AW$2&amp;"'!G"&amp;ROW())</f>
        <v>18.739999999999998</v>
      </c>
      <c r="AX14" s="12" cm="1">
        <f t="array" aca="1" ref="AX14" ca="1">INDIRECT("'"&amp;AX$2&amp;"'!G"&amp;ROW())</f>
        <v>18.739999999999998</v>
      </c>
      <c r="AY14" s="12" cm="1">
        <f t="array" aca="1" ref="AY14" ca="1">INDIRECT("'"&amp;AY$2&amp;"'!G"&amp;ROW())</f>
        <v>18.739999999999998</v>
      </c>
      <c r="AZ14" s="12" cm="1">
        <f t="array" aca="1" ref="AZ14" ca="1">INDIRECT("'"&amp;AZ$2&amp;"'!G"&amp;ROW())</f>
        <v>18.739999999999998</v>
      </c>
      <c r="BA14" s="12" cm="1">
        <f t="array" aca="1" ref="BA14" ca="1">INDIRECT("'"&amp;BA$2&amp;"'!G"&amp;ROW())</f>
        <v>18.739999999999998</v>
      </c>
      <c r="BB14">
        <f>'TALLER EPT '!G14</f>
        <v>14.49</v>
      </c>
      <c r="BC14" s="12" cm="1">
        <f t="array" aca="1" ref="BC14" ca="1">INDIRECT("'"&amp;BC$2&amp;"'!G"&amp;ROW())</f>
        <v>28.47</v>
      </c>
      <c r="BD14" s="12" cm="1">
        <f t="array" aca="1" ref="BD14" ca="1">INDIRECT("'"&amp;BD$2&amp;"'!G"&amp;ROW())</f>
        <v>16.38</v>
      </c>
      <c r="BE14" s="17">
        <f>'CIRCULACIÓN '!G14</f>
        <v>10</v>
      </c>
      <c r="BF14" s="12" cm="1">
        <f t="array" aca="1" ref="BF14" ca="1">INDIRECT("'"&amp;BF$2&amp;"'!G"&amp;ROW())</f>
        <v>0</v>
      </c>
      <c r="BG14" s="12" cm="1">
        <f t="array" aca="1" ref="BG14" ca="1">INDIRECT("'"&amp;BG$2&amp;"'!G"&amp;ROW())</f>
        <v>0</v>
      </c>
      <c r="BH14" s="17">
        <f>INGRESO!G14</f>
        <v>0</v>
      </c>
    </row>
    <row r="15" spans="1:60">
      <c r="A15" s="28" t="s">
        <v>780</v>
      </c>
      <c r="G15" s="337">
        <f t="shared" ca="1" si="0"/>
        <v>0</v>
      </c>
      <c r="H15" s="12" cm="1">
        <f t="array" aca="1" ref="H15" ca="1">INDIRECT("'"&amp;H$2&amp;"'!G"&amp;ROW())</f>
        <v>0</v>
      </c>
      <c r="I15" s="12" cm="1">
        <f t="array" aca="1" ref="I15" ca="1">INDIRECT("'"&amp;I$2&amp;"'!G"&amp;ROW())</f>
        <v>0</v>
      </c>
      <c r="J15" s="12" cm="1">
        <f t="array" aca="1" ref="J15" ca="1">INDIRECT("'"&amp;J$2&amp;"'!G"&amp;ROW())</f>
        <v>0</v>
      </c>
      <c r="K15" s="12" cm="1">
        <f t="array" aca="1" ref="K15" ca="1">INDIRECT("'"&amp;K$2&amp;"'!G"&amp;ROW())</f>
        <v>0</v>
      </c>
      <c r="L15" s="12" cm="1">
        <f t="array" aca="1" ref="L15" ca="1">INDIRECT("'"&amp;L$2&amp;"'!G"&amp;ROW())</f>
        <v>0</v>
      </c>
      <c r="M15" s="12" cm="1">
        <f t="array" aca="1" ref="M15" ca="1">INDIRECT("'"&amp;M$2&amp;"'!G"&amp;ROW())</f>
        <v>0</v>
      </c>
      <c r="N15" s="12" cm="1">
        <f t="array" aca="1" ref="N15" ca="1">INDIRECT("'"&amp;N$2&amp;"'!G"&amp;ROW())</f>
        <v>0</v>
      </c>
      <c r="O15" s="12" cm="1">
        <f t="array" aca="1" ref="O15" ca="1">INDIRECT("'"&amp;O$2&amp;"'!G"&amp;ROW())</f>
        <v>0</v>
      </c>
      <c r="P15" s="17">
        <f>'SECRETARÍA '!G15</f>
        <v>0</v>
      </c>
      <c r="Q15" s="12" cm="1">
        <f t="array" aca="1" ref="Q15" ca="1">INDIRECT("'"&amp;Q$2&amp;"'!G"&amp;ROW())</f>
        <v>0</v>
      </c>
      <c r="R15" s="12" cm="1">
        <f t="array" aca="1" ref="R15" ca="1">INDIRECT("'"&amp;R$2&amp;"'!G"&amp;ROW())</f>
        <v>0</v>
      </c>
      <c r="S15" s="12" cm="1">
        <f t="array" aca="1" ref="S15" ca="1">INDIRECT("'"&amp;S$2&amp;"'!G"&amp;ROW())</f>
        <v>0</v>
      </c>
      <c r="T15" s="12" cm="1">
        <f t="array" aca="1" ref="T15" ca="1">INDIRECT("'"&amp;T$2&amp;"'!G"&amp;ROW())</f>
        <v>0</v>
      </c>
      <c r="U15" s="12" cm="1">
        <f t="array" aca="1" ref="U15" ca="1">INDIRECT("'"&amp;U$2&amp;"'!G"&amp;ROW())</f>
        <v>0</v>
      </c>
      <c r="V15" s="12" cm="1">
        <f t="array" aca="1" ref="V15" ca="1">INDIRECT("'"&amp;V$2&amp;"'!G"&amp;ROW())</f>
        <v>0</v>
      </c>
      <c r="W15" s="12" cm="1">
        <f t="array" aca="1" ref="W15" ca="1">INDIRECT("'"&amp;W$2&amp;"'!G"&amp;ROW())</f>
        <v>0</v>
      </c>
      <c r="X15" s="12" cm="1">
        <f t="array" aca="1" ref="X15" ca="1">INDIRECT("'"&amp;X$2&amp;"'!G"&amp;ROW())</f>
        <v>0</v>
      </c>
      <c r="Y15" s="12" cm="1">
        <f t="array" aca="1" ref="Y15" ca="1">INDIRECT("'"&amp;Y$2&amp;"'!G"&amp;ROW())</f>
        <v>0</v>
      </c>
      <c r="Z15" s="12" cm="1">
        <f t="array" aca="1" ref="Z15" ca="1">INDIRECT("'"&amp;Z$2&amp;"'!G"&amp;ROW())</f>
        <v>0</v>
      </c>
      <c r="AA15" s="12" cm="1">
        <f t="array" aca="1" ref="AA15" ca="1">INDIRECT("'"&amp;AA$2&amp;"'!G"&amp;ROW())</f>
        <v>0</v>
      </c>
      <c r="AB15" s="17">
        <f>'SSHH ADM.-HOMBRES'!G15</f>
        <v>0</v>
      </c>
      <c r="AC15" s="12" cm="1">
        <f t="array" aca="1" ref="AC15" ca="1">INDIRECT("'"&amp;AC$2&amp;"'!G"&amp;ROW())</f>
        <v>0</v>
      </c>
      <c r="AD15" s="12" cm="1">
        <f t="array" aca="1" ref="AD15" ca="1">INDIRECT("'"&amp;AD$2&amp;"'!G"&amp;ROW())</f>
        <v>0</v>
      </c>
      <c r="AE15" s="12" cm="1">
        <f t="array" aca="1" ref="AE15" ca="1">INDIRECT("'"&amp;AE$2&amp;"'!G"&amp;ROW())</f>
        <v>0</v>
      </c>
      <c r="AF15" s="12" cm="1">
        <f t="array" aca="1" ref="AF15" ca="1">INDIRECT("'"&amp;AF$2&amp;"'!G"&amp;ROW())</f>
        <v>0</v>
      </c>
      <c r="AG15" s="12" cm="1">
        <f t="array" aca="1" ref="AG15" ca="1">INDIRECT("'"&amp;AG$2&amp;"'!G"&amp;ROW())</f>
        <v>0</v>
      </c>
      <c r="AH15" s="12" cm="1">
        <f t="array" aca="1" ref="AH15" ca="1">INDIRECT("'"&amp;AH$2&amp;"'!G"&amp;ROW())</f>
        <v>0</v>
      </c>
      <c r="AI15" s="12" cm="1">
        <f t="array" aca="1" ref="AI15" ca="1">INDIRECT("'"&amp;AI$2&amp;"'!G"&amp;ROW())</f>
        <v>0</v>
      </c>
      <c r="AJ15" s="12" cm="1">
        <f t="array" aca="1" ref="AJ15" ca="1">INDIRECT("'"&amp;AJ$2&amp;"'!G"&amp;ROW())</f>
        <v>0</v>
      </c>
      <c r="AK15" s="12" cm="1">
        <f t="array" aca="1" ref="AK15" ca="1">INDIRECT("'"&amp;AK$2&amp;"'!G"&amp;ROW())</f>
        <v>0</v>
      </c>
      <c r="AL15" s="12" cm="1">
        <f t="array" aca="1" ref="AL15" ca="1">INDIRECT("'"&amp;AL$2&amp;"'!G"&amp;ROW())</f>
        <v>0</v>
      </c>
      <c r="AM15" s="12" cm="1">
        <f t="array" aca="1" ref="AM15" ca="1">INDIRECT("'"&amp;AM$2&amp;"'!G"&amp;ROW())</f>
        <v>0</v>
      </c>
      <c r="AN15" s="12" cm="1">
        <f t="array" aca="1" ref="AN15" ca="1">INDIRECT("'"&amp;AN$2&amp;"'!G"&amp;ROW())</f>
        <v>0</v>
      </c>
      <c r="AO15" s="12" cm="1">
        <f t="array" aca="1" ref="AO15" ca="1">INDIRECT("'"&amp;AO$2&amp;"'!G"&amp;ROW())</f>
        <v>0</v>
      </c>
      <c r="AP15" s="12" cm="1">
        <f t="array" aca="1" ref="AP15" ca="1">INDIRECT("'"&amp;AP$2&amp;"'!G"&amp;ROW())</f>
        <v>0</v>
      </c>
      <c r="AQ15" s="12" cm="1">
        <f t="array" aca="1" ref="AQ15" ca="1">INDIRECT("'"&amp;AQ$2&amp;"'!G"&amp;ROW())</f>
        <v>0</v>
      </c>
      <c r="AR15" s="12" cm="1">
        <f t="array" aca="1" ref="AR15" ca="1">INDIRECT("'"&amp;AR$2&amp;"'!G"&amp;ROW())</f>
        <v>0</v>
      </c>
      <c r="AS15" s="12" cm="1">
        <f t="array" aca="1" ref="AS15" ca="1">INDIRECT("'"&amp;AS$2&amp;"'!G"&amp;ROW())</f>
        <v>0</v>
      </c>
      <c r="AT15" s="12" cm="1">
        <f t="array" aca="1" ref="AT15" ca="1">INDIRECT("'"&amp;AT$2&amp;"'!G"&amp;ROW())</f>
        <v>0</v>
      </c>
      <c r="AU15" s="12" cm="1">
        <f t="array" aca="1" ref="AU15" ca="1">INDIRECT("'"&amp;AU$2&amp;"'!G"&amp;ROW())</f>
        <v>0</v>
      </c>
      <c r="AV15" s="12" cm="1">
        <f t="array" aca="1" ref="AV15" ca="1">INDIRECT("'"&amp;AV$2&amp;"'!G"&amp;ROW())</f>
        <v>0</v>
      </c>
      <c r="AW15" s="12" cm="1">
        <f t="array" aca="1" ref="AW15" ca="1">INDIRECT("'"&amp;AW$2&amp;"'!G"&amp;ROW())</f>
        <v>0</v>
      </c>
      <c r="AX15" s="12" cm="1">
        <f t="array" aca="1" ref="AX15" ca="1">INDIRECT("'"&amp;AX$2&amp;"'!G"&amp;ROW())</f>
        <v>0</v>
      </c>
      <c r="AY15" s="12" cm="1">
        <f t="array" aca="1" ref="AY15" ca="1">INDIRECT("'"&amp;AY$2&amp;"'!G"&amp;ROW())</f>
        <v>0</v>
      </c>
      <c r="AZ15" s="12" cm="1">
        <f t="array" aca="1" ref="AZ15" ca="1">INDIRECT("'"&amp;AZ$2&amp;"'!G"&amp;ROW())</f>
        <v>0</v>
      </c>
      <c r="BA15" s="12" cm="1">
        <f t="array" aca="1" ref="BA15" ca="1">INDIRECT("'"&amp;BA$2&amp;"'!G"&amp;ROW())</f>
        <v>0</v>
      </c>
      <c r="BB15">
        <f>'TALLER EPT '!G15</f>
        <v>0</v>
      </c>
      <c r="BC15" s="12" cm="1">
        <f t="array" aca="1" ref="BC15" ca="1">INDIRECT("'"&amp;BC$2&amp;"'!G"&amp;ROW())</f>
        <v>0</v>
      </c>
      <c r="BD15" s="12" cm="1">
        <f t="array" aca="1" ref="BD15" ca="1">INDIRECT("'"&amp;BD$2&amp;"'!G"&amp;ROW())</f>
        <v>0</v>
      </c>
      <c r="BE15" s="17">
        <f>'CIRCULACIÓN '!G15</f>
        <v>0</v>
      </c>
      <c r="BF15" s="12" cm="1">
        <f t="array" aca="1" ref="BF15" ca="1">INDIRECT("'"&amp;BF$2&amp;"'!G"&amp;ROW())</f>
        <v>0</v>
      </c>
      <c r="BG15" s="12" cm="1">
        <f t="array" aca="1" ref="BG15" ca="1">INDIRECT("'"&amp;BG$2&amp;"'!G"&amp;ROW())</f>
        <v>0</v>
      </c>
      <c r="BH15" s="17">
        <f>INGRESO!G15</f>
        <v>0</v>
      </c>
    </row>
    <row r="16" spans="1:60">
      <c r="A16" t="s">
        <v>782</v>
      </c>
      <c r="G16" s="337">
        <f t="shared" ca="1" si="0"/>
        <v>411.78999999999996</v>
      </c>
      <c r="H16" s="12" cm="1">
        <f t="array" aca="1" ref="H16" ca="1">INDIRECT("'"&amp;H$2&amp;"'!G"&amp;ROW())</f>
        <v>0</v>
      </c>
      <c r="I16" s="12" cm="1">
        <f t="array" aca="1" ref="I16" ca="1">INDIRECT("'"&amp;I$2&amp;"'!G"&amp;ROW())</f>
        <v>8.1999999999999993</v>
      </c>
      <c r="J16" s="12" cm="1">
        <f t="array" aca="1" ref="J16" ca="1">INDIRECT("'"&amp;J$2&amp;"'!G"&amp;ROW())</f>
        <v>0</v>
      </c>
      <c r="K16" s="12" cm="1">
        <f t="array" aca="1" ref="K16" ca="1">INDIRECT("'"&amp;K$2&amp;"'!G"&amp;ROW())</f>
        <v>0</v>
      </c>
      <c r="L16" s="12" cm="1">
        <f t="array" aca="1" ref="L16" ca="1">INDIRECT("'"&amp;L$2&amp;"'!G"&amp;ROW())</f>
        <v>0</v>
      </c>
      <c r="M16" s="12" cm="1">
        <f t="array" aca="1" ref="M16" ca="1">INDIRECT("'"&amp;M$2&amp;"'!G"&amp;ROW())</f>
        <v>0</v>
      </c>
      <c r="N16" s="12" cm="1">
        <f t="array" aca="1" ref="N16" ca="1">INDIRECT("'"&amp;N$2&amp;"'!G"&amp;ROW())</f>
        <v>0</v>
      </c>
      <c r="O16" s="12" cm="1">
        <f t="array" aca="1" ref="O16" ca="1">INDIRECT("'"&amp;O$2&amp;"'!G"&amp;ROW())</f>
        <v>0</v>
      </c>
      <c r="P16" s="17">
        <f>'SECRETARÍA '!G16</f>
        <v>0</v>
      </c>
      <c r="Q16" s="12" cm="1">
        <f t="array" aca="1" ref="Q16" ca="1">INDIRECT("'"&amp;Q$2&amp;"'!G"&amp;ROW())</f>
        <v>0</v>
      </c>
      <c r="R16" s="12" cm="1">
        <f t="array" aca="1" ref="R16" ca="1">INDIRECT("'"&amp;R$2&amp;"'!G"&amp;ROW())</f>
        <v>0</v>
      </c>
      <c r="S16" s="12" cm="1">
        <f t="array" aca="1" ref="S16" ca="1">INDIRECT("'"&amp;S$2&amp;"'!G"&amp;ROW())</f>
        <v>0</v>
      </c>
      <c r="T16" s="12" cm="1">
        <f t="array" aca="1" ref="T16" ca="1">INDIRECT("'"&amp;T$2&amp;"'!G"&amp;ROW())</f>
        <v>0</v>
      </c>
      <c r="U16" s="12" cm="1">
        <f t="array" aca="1" ref="U16" ca="1">INDIRECT("'"&amp;U$2&amp;"'!G"&amp;ROW())</f>
        <v>0</v>
      </c>
      <c r="V16" s="12" cm="1">
        <f t="array" aca="1" ref="V16" ca="1">INDIRECT("'"&amp;V$2&amp;"'!G"&amp;ROW())</f>
        <v>0</v>
      </c>
      <c r="W16" s="12" cm="1">
        <f t="array" aca="1" ref="W16" ca="1">INDIRECT("'"&amp;W$2&amp;"'!G"&amp;ROW())</f>
        <v>0</v>
      </c>
      <c r="X16" s="12" cm="1">
        <f t="array" aca="1" ref="X16" ca="1">INDIRECT("'"&amp;X$2&amp;"'!G"&amp;ROW())</f>
        <v>45.37</v>
      </c>
      <c r="Y16" s="12" cm="1">
        <f t="array" aca="1" ref="Y16" ca="1">INDIRECT("'"&amp;Y$2&amp;"'!G"&amp;ROW())</f>
        <v>0</v>
      </c>
      <c r="Z16" s="12" cm="1">
        <f t="array" aca="1" ref="Z16" ca="1">INDIRECT("'"&amp;Z$2&amp;"'!G"&amp;ROW())</f>
        <v>40.799999999999997</v>
      </c>
      <c r="AA16" s="12" cm="1">
        <f t="array" aca="1" ref="AA16" ca="1">INDIRECT("'"&amp;AA$2&amp;"'!G"&amp;ROW())</f>
        <v>0</v>
      </c>
      <c r="AB16" s="17">
        <f>'SSHH ADM.-HOMBRES'!G16</f>
        <v>52.37</v>
      </c>
      <c r="AC16" s="12" cm="1">
        <f t="array" aca="1" ref="AC16" ca="1">INDIRECT("'"&amp;AC$2&amp;"'!G"&amp;ROW())</f>
        <v>52.37</v>
      </c>
      <c r="AD16" s="12" cm="1">
        <f t="array" aca="1" ref="AD16" ca="1">INDIRECT("'"&amp;AD$2&amp;"'!G"&amp;ROW())</f>
        <v>52.93</v>
      </c>
      <c r="AE16" s="12" cm="1">
        <f t="array" aca="1" ref="AE16" ca="1">INDIRECT("'"&amp;AE$2&amp;"'!G"&amp;ROW())</f>
        <v>0</v>
      </c>
      <c r="AF16" s="12" cm="1">
        <f t="array" aca="1" ref="AF16" ca="1">INDIRECT("'"&amp;AF$2&amp;"'!G"&amp;ROW())</f>
        <v>0</v>
      </c>
      <c r="AG16" s="12" cm="1">
        <f t="array" aca="1" ref="AG16" ca="1">INDIRECT("'"&amp;AG$2&amp;"'!G"&amp;ROW())</f>
        <v>0</v>
      </c>
      <c r="AH16" s="12" cm="1">
        <f t="array" aca="1" ref="AH16" ca="1">INDIRECT("'"&amp;AH$2&amp;"'!G"&amp;ROW())</f>
        <v>0</v>
      </c>
      <c r="AI16" s="12" cm="1">
        <f t="array" aca="1" ref="AI16" ca="1">INDIRECT("'"&amp;AI$2&amp;"'!G"&amp;ROW())</f>
        <v>0</v>
      </c>
      <c r="AJ16" s="12" cm="1">
        <f t="array" aca="1" ref="AJ16" ca="1">INDIRECT("'"&amp;AJ$2&amp;"'!G"&amp;ROW())</f>
        <v>33.68</v>
      </c>
      <c r="AK16" s="12" cm="1">
        <f t="array" aca="1" ref="AK16" ca="1">INDIRECT("'"&amp;AK$2&amp;"'!G"&amp;ROW())</f>
        <v>0</v>
      </c>
      <c r="AL16" s="12" cm="1">
        <f t="array" aca="1" ref="AL16" ca="1">INDIRECT("'"&amp;AL$2&amp;"'!G"&amp;ROW())</f>
        <v>83.33</v>
      </c>
      <c r="AM16" s="12" cm="1">
        <f t="array" aca="1" ref="AM16" ca="1">INDIRECT("'"&amp;AM$2&amp;"'!G"&amp;ROW())</f>
        <v>0</v>
      </c>
      <c r="AN16" s="12" cm="1">
        <f t="array" aca="1" ref="AN16" ca="1">INDIRECT("'"&amp;AN$2&amp;"'!G"&amp;ROW())</f>
        <v>0</v>
      </c>
      <c r="AO16" s="12" cm="1">
        <f t="array" aca="1" ref="AO16" ca="1">INDIRECT("'"&amp;AO$2&amp;"'!G"&amp;ROW())</f>
        <v>0</v>
      </c>
      <c r="AP16" s="12" cm="1">
        <f t="array" aca="1" ref="AP16" ca="1">INDIRECT("'"&amp;AP$2&amp;"'!G"&amp;ROW())</f>
        <v>0</v>
      </c>
      <c r="AQ16" s="12" cm="1">
        <f t="array" aca="1" ref="AQ16" ca="1">INDIRECT("'"&amp;AQ$2&amp;"'!G"&amp;ROW())</f>
        <v>0</v>
      </c>
      <c r="AR16" s="12" cm="1">
        <f t="array" aca="1" ref="AR16" ca="1">INDIRECT("'"&amp;AR$2&amp;"'!G"&amp;ROW())</f>
        <v>0</v>
      </c>
      <c r="AS16" s="12" cm="1">
        <f t="array" aca="1" ref="AS16" ca="1">INDIRECT("'"&amp;AS$2&amp;"'!G"&amp;ROW())</f>
        <v>42.74</v>
      </c>
      <c r="AT16" s="12" cm="1">
        <f t="array" aca="1" ref="AT16" ca="1">INDIRECT("'"&amp;AT$2&amp;"'!G"&amp;ROW())</f>
        <v>0</v>
      </c>
      <c r="AU16" s="12" cm="1">
        <f t="array" aca="1" ref="AU16" ca="1">INDIRECT("'"&amp;AU$2&amp;"'!G"&amp;ROW())</f>
        <v>0</v>
      </c>
      <c r="AV16" s="12" cm="1">
        <f t="array" aca="1" ref="AV16" ca="1">INDIRECT("'"&amp;AV$2&amp;"'!G"&amp;ROW())</f>
        <v>0</v>
      </c>
      <c r="AW16" s="12" cm="1">
        <f t="array" aca="1" ref="AW16" ca="1">INDIRECT("'"&amp;AW$2&amp;"'!G"&amp;ROW())</f>
        <v>0</v>
      </c>
      <c r="AX16" s="12" cm="1">
        <f t="array" aca="1" ref="AX16" ca="1">INDIRECT("'"&amp;AX$2&amp;"'!G"&amp;ROW())</f>
        <v>0</v>
      </c>
      <c r="AY16" s="12" cm="1">
        <f t="array" aca="1" ref="AY16" ca="1">INDIRECT("'"&amp;AY$2&amp;"'!G"&amp;ROW())</f>
        <v>0</v>
      </c>
      <c r="AZ16" s="12" cm="1">
        <f t="array" aca="1" ref="AZ16" ca="1">INDIRECT("'"&amp;AZ$2&amp;"'!G"&amp;ROW())</f>
        <v>0</v>
      </c>
      <c r="BA16" s="12" cm="1">
        <f t="array" aca="1" ref="BA16" ca="1">INDIRECT("'"&amp;BA$2&amp;"'!G"&amp;ROW())</f>
        <v>0</v>
      </c>
      <c r="BB16">
        <f>'TALLER EPT '!G16</f>
        <v>0</v>
      </c>
      <c r="BC16" s="12" cm="1">
        <f t="array" aca="1" ref="BC16" ca="1">INDIRECT("'"&amp;BC$2&amp;"'!G"&amp;ROW())</f>
        <v>0</v>
      </c>
      <c r="BD16" s="12" cm="1">
        <f t="array" aca="1" ref="BD16" ca="1">INDIRECT("'"&amp;BD$2&amp;"'!G"&amp;ROW())</f>
        <v>0</v>
      </c>
      <c r="BE16" s="17">
        <f>'CIRCULACIÓN '!G16</f>
        <v>0</v>
      </c>
      <c r="BF16" s="12" cm="1">
        <f t="array" aca="1" ref="BF16" ca="1">INDIRECT("'"&amp;BF$2&amp;"'!G"&amp;ROW())</f>
        <v>0</v>
      </c>
      <c r="BG16" s="12" cm="1">
        <f t="array" aca="1" ref="BG16" ca="1">INDIRECT("'"&amp;BG$2&amp;"'!G"&amp;ROW())</f>
        <v>0</v>
      </c>
      <c r="BH16" s="17">
        <f>INGRESO!G16</f>
        <v>0</v>
      </c>
    </row>
    <row r="17" spans="1:60">
      <c r="A17" s="28" t="s">
        <v>784</v>
      </c>
      <c r="D17" s="10"/>
      <c r="E17" s="10"/>
      <c r="F17" s="10"/>
      <c r="G17" s="337">
        <f t="shared" ca="1" si="0"/>
        <v>0</v>
      </c>
      <c r="H17" s="12" cm="1">
        <f t="array" aca="1" ref="H17" ca="1">INDIRECT("'"&amp;H$2&amp;"'!G"&amp;ROW())</f>
        <v>0</v>
      </c>
      <c r="I17" s="12" cm="1">
        <f t="array" aca="1" ref="I17" ca="1">INDIRECT("'"&amp;I$2&amp;"'!G"&amp;ROW())</f>
        <v>0</v>
      </c>
      <c r="J17" s="12" cm="1">
        <f t="array" aca="1" ref="J17" ca="1">INDIRECT("'"&amp;J$2&amp;"'!G"&amp;ROW())</f>
        <v>0</v>
      </c>
      <c r="K17" s="12" cm="1">
        <f t="array" aca="1" ref="K17" ca="1">INDIRECT("'"&amp;K$2&amp;"'!G"&amp;ROW())</f>
        <v>0</v>
      </c>
      <c r="L17" s="12" cm="1">
        <f t="array" aca="1" ref="L17" ca="1">INDIRECT("'"&amp;L$2&amp;"'!G"&amp;ROW())</f>
        <v>0</v>
      </c>
      <c r="M17" s="12" cm="1">
        <f t="array" aca="1" ref="M17" ca="1">INDIRECT("'"&amp;M$2&amp;"'!G"&amp;ROW())</f>
        <v>0</v>
      </c>
      <c r="N17" s="12" cm="1">
        <f t="array" aca="1" ref="N17" ca="1">INDIRECT("'"&amp;N$2&amp;"'!G"&amp;ROW())</f>
        <v>0</v>
      </c>
      <c r="O17" s="12" cm="1">
        <f t="array" aca="1" ref="O17" ca="1">INDIRECT("'"&amp;O$2&amp;"'!G"&amp;ROW())</f>
        <v>0</v>
      </c>
      <c r="P17" s="17">
        <f>'SECRETARÍA '!G17</f>
        <v>0</v>
      </c>
      <c r="Q17" s="12" cm="1">
        <f t="array" aca="1" ref="Q17" ca="1">INDIRECT("'"&amp;Q$2&amp;"'!G"&amp;ROW())</f>
        <v>0</v>
      </c>
      <c r="R17" s="12" cm="1">
        <f t="array" aca="1" ref="R17" ca="1">INDIRECT("'"&amp;R$2&amp;"'!G"&amp;ROW())</f>
        <v>0</v>
      </c>
      <c r="S17" s="12" cm="1">
        <f t="array" aca="1" ref="S17" ca="1">INDIRECT("'"&amp;S$2&amp;"'!G"&amp;ROW())</f>
        <v>0</v>
      </c>
      <c r="T17" s="12" cm="1">
        <f t="array" aca="1" ref="T17" ca="1">INDIRECT("'"&amp;T$2&amp;"'!G"&amp;ROW())</f>
        <v>0</v>
      </c>
      <c r="U17" s="12" cm="1">
        <f t="array" aca="1" ref="U17" ca="1">INDIRECT("'"&amp;U$2&amp;"'!G"&amp;ROW())</f>
        <v>0</v>
      </c>
      <c r="V17" s="12" cm="1">
        <f t="array" aca="1" ref="V17" ca="1">INDIRECT("'"&amp;V$2&amp;"'!G"&amp;ROW())</f>
        <v>0</v>
      </c>
      <c r="W17" s="12" cm="1">
        <f t="array" aca="1" ref="W17" ca="1">INDIRECT("'"&amp;W$2&amp;"'!G"&amp;ROW())</f>
        <v>0</v>
      </c>
      <c r="X17" s="12" cm="1">
        <f t="array" aca="1" ref="X17" ca="1">INDIRECT("'"&amp;X$2&amp;"'!G"&amp;ROW())</f>
        <v>0</v>
      </c>
      <c r="Y17" s="12" cm="1">
        <f t="array" aca="1" ref="Y17" ca="1">INDIRECT("'"&amp;Y$2&amp;"'!G"&amp;ROW())</f>
        <v>0</v>
      </c>
      <c r="Z17" s="12" cm="1">
        <f t="array" aca="1" ref="Z17" ca="1">INDIRECT("'"&amp;Z$2&amp;"'!G"&amp;ROW())</f>
        <v>0</v>
      </c>
      <c r="AA17" s="12" cm="1">
        <f t="array" aca="1" ref="AA17" ca="1">INDIRECT("'"&amp;AA$2&amp;"'!G"&amp;ROW())</f>
        <v>0</v>
      </c>
      <c r="AB17" s="17">
        <f>'SSHH ADM.-HOMBRES'!G17</f>
        <v>0</v>
      </c>
      <c r="AC17" s="12" cm="1">
        <f t="array" aca="1" ref="AC17" ca="1">INDIRECT("'"&amp;AC$2&amp;"'!G"&amp;ROW())</f>
        <v>0</v>
      </c>
      <c r="AD17" s="12" cm="1">
        <f t="array" aca="1" ref="AD17" ca="1">INDIRECT("'"&amp;AD$2&amp;"'!G"&amp;ROW())</f>
        <v>0</v>
      </c>
      <c r="AE17" s="12" cm="1">
        <f t="array" aca="1" ref="AE17" ca="1">INDIRECT("'"&amp;AE$2&amp;"'!G"&amp;ROW())</f>
        <v>0</v>
      </c>
      <c r="AF17" s="12" cm="1">
        <f t="array" aca="1" ref="AF17" ca="1">INDIRECT("'"&amp;AF$2&amp;"'!G"&amp;ROW())</f>
        <v>0</v>
      </c>
      <c r="AG17" s="12" cm="1">
        <f t="array" aca="1" ref="AG17" ca="1">INDIRECT("'"&amp;AG$2&amp;"'!G"&amp;ROW())</f>
        <v>0</v>
      </c>
      <c r="AH17" s="12" cm="1">
        <f t="array" aca="1" ref="AH17" ca="1">INDIRECT("'"&amp;AH$2&amp;"'!G"&amp;ROW())</f>
        <v>0</v>
      </c>
      <c r="AI17" s="12" cm="1">
        <f t="array" aca="1" ref="AI17" ca="1">INDIRECT("'"&amp;AI$2&amp;"'!G"&amp;ROW())</f>
        <v>0</v>
      </c>
      <c r="AJ17" s="12" cm="1">
        <f t="array" aca="1" ref="AJ17" ca="1">INDIRECT("'"&amp;AJ$2&amp;"'!G"&amp;ROW())</f>
        <v>0</v>
      </c>
      <c r="AK17" s="12" cm="1">
        <f t="array" aca="1" ref="AK17" ca="1">INDIRECT("'"&amp;AK$2&amp;"'!G"&amp;ROW())</f>
        <v>0</v>
      </c>
      <c r="AL17" s="12" cm="1">
        <f t="array" aca="1" ref="AL17" ca="1">INDIRECT("'"&amp;AL$2&amp;"'!G"&amp;ROW())</f>
        <v>0</v>
      </c>
      <c r="AM17" s="12" cm="1">
        <f t="array" aca="1" ref="AM17" ca="1">INDIRECT("'"&amp;AM$2&amp;"'!G"&amp;ROW())</f>
        <v>0</v>
      </c>
      <c r="AN17" s="12" cm="1">
        <f t="array" aca="1" ref="AN17" ca="1">INDIRECT("'"&amp;AN$2&amp;"'!G"&amp;ROW())</f>
        <v>0</v>
      </c>
      <c r="AO17" s="12" cm="1">
        <f t="array" aca="1" ref="AO17" ca="1">INDIRECT("'"&amp;AO$2&amp;"'!G"&amp;ROW())</f>
        <v>0</v>
      </c>
      <c r="AP17" s="12" cm="1">
        <f t="array" aca="1" ref="AP17" ca="1">INDIRECT("'"&amp;AP$2&amp;"'!G"&amp;ROW())</f>
        <v>0</v>
      </c>
      <c r="AQ17" s="12" cm="1">
        <f t="array" aca="1" ref="AQ17" ca="1">INDIRECT("'"&amp;AQ$2&amp;"'!G"&amp;ROW())</f>
        <v>0</v>
      </c>
      <c r="AR17" s="12" cm="1">
        <f t="array" aca="1" ref="AR17" ca="1">INDIRECT("'"&amp;AR$2&amp;"'!G"&amp;ROW())</f>
        <v>0</v>
      </c>
      <c r="AS17" s="12" cm="1">
        <f t="array" aca="1" ref="AS17" ca="1">INDIRECT("'"&amp;AS$2&amp;"'!G"&amp;ROW())</f>
        <v>0</v>
      </c>
      <c r="AT17" s="12" cm="1">
        <f t="array" aca="1" ref="AT17" ca="1">INDIRECT("'"&amp;AT$2&amp;"'!G"&amp;ROW())</f>
        <v>0</v>
      </c>
      <c r="AU17" s="12" cm="1">
        <f t="array" aca="1" ref="AU17" ca="1">INDIRECT("'"&amp;AU$2&amp;"'!G"&amp;ROW())</f>
        <v>0</v>
      </c>
      <c r="AV17" s="12" cm="1">
        <f t="array" aca="1" ref="AV17" ca="1">INDIRECT("'"&amp;AV$2&amp;"'!G"&amp;ROW())</f>
        <v>0</v>
      </c>
      <c r="AW17" s="12" cm="1">
        <f t="array" aca="1" ref="AW17" ca="1">INDIRECT("'"&amp;AW$2&amp;"'!G"&amp;ROW())</f>
        <v>0</v>
      </c>
      <c r="AX17" s="12" cm="1">
        <f t="array" aca="1" ref="AX17" ca="1">INDIRECT("'"&amp;AX$2&amp;"'!G"&amp;ROW())</f>
        <v>0</v>
      </c>
      <c r="AY17" s="12" cm="1">
        <f t="array" aca="1" ref="AY17" ca="1">INDIRECT("'"&amp;AY$2&amp;"'!G"&amp;ROW())</f>
        <v>0</v>
      </c>
      <c r="AZ17" s="12" cm="1">
        <f t="array" aca="1" ref="AZ17" ca="1">INDIRECT("'"&amp;AZ$2&amp;"'!G"&amp;ROW())</f>
        <v>0</v>
      </c>
      <c r="BA17" s="12" cm="1">
        <f t="array" aca="1" ref="BA17" ca="1">INDIRECT("'"&amp;BA$2&amp;"'!G"&amp;ROW())</f>
        <v>0</v>
      </c>
      <c r="BB17">
        <f>'TALLER EPT '!G17</f>
        <v>0</v>
      </c>
      <c r="BC17" s="12" cm="1">
        <f t="array" aca="1" ref="BC17" ca="1">INDIRECT("'"&amp;BC$2&amp;"'!G"&amp;ROW())</f>
        <v>0</v>
      </c>
      <c r="BD17" s="12" cm="1">
        <f t="array" aca="1" ref="BD17" ca="1">INDIRECT("'"&amp;BD$2&amp;"'!G"&amp;ROW())</f>
        <v>0</v>
      </c>
      <c r="BE17" s="17">
        <f>'CIRCULACIÓN '!G17</f>
        <v>0</v>
      </c>
      <c r="BF17" s="12" cm="1">
        <f t="array" aca="1" ref="BF17" ca="1">INDIRECT("'"&amp;BF$2&amp;"'!G"&amp;ROW())</f>
        <v>0</v>
      </c>
      <c r="BG17" s="12" cm="1">
        <f t="array" aca="1" ref="BG17" ca="1">INDIRECT("'"&amp;BG$2&amp;"'!G"&amp;ROW())</f>
        <v>0</v>
      </c>
      <c r="BH17" s="17">
        <f>INGRESO!G17</f>
        <v>0</v>
      </c>
    </row>
    <row r="18" spans="1:60">
      <c r="A18" t="s">
        <v>786</v>
      </c>
      <c r="G18" s="337">
        <f t="shared" ca="1" si="0"/>
        <v>160</v>
      </c>
      <c r="H18" s="12" cm="1">
        <f t="array" aca="1" ref="H18" ca="1">INDIRECT("'"&amp;H$2&amp;"'!G"&amp;ROW())</f>
        <v>20</v>
      </c>
      <c r="I18" s="12" cm="1">
        <f t="array" aca="1" ref="I18" ca="1">INDIRECT("'"&amp;I$2&amp;"'!G"&amp;ROW())</f>
        <v>20</v>
      </c>
      <c r="J18" s="12" cm="1">
        <f t="array" aca="1" ref="J18" ca="1">INDIRECT("'"&amp;J$2&amp;"'!G"&amp;ROW())</f>
        <v>0</v>
      </c>
      <c r="K18" s="12" cm="1">
        <f t="array" aca="1" ref="K18" ca="1">INDIRECT("'"&amp;K$2&amp;"'!G"&amp;ROW())</f>
        <v>20</v>
      </c>
      <c r="L18" s="12" cm="1">
        <f t="array" aca="1" ref="L18" ca="1">INDIRECT("'"&amp;L$2&amp;"'!G"&amp;ROW())</f>
        <v>20</v>
      </c>
      <c r="M18" s="12" cm="1">
        <f t="array" aca="1" ref="M18" ca="1">INDIRECT("'"&amp;M$2&amp;"'!G"&amp;ROW())</f>
        <v>0</v>
      </c>
      <c r="N18" s="12" cm="1">
        <f t="array" aca="1" ref="N18" ca="1">INDIRECT("'"&amp;N$2&amp;"'!G"&amp;ROW())</f>
        <v>0</v>
      </c>
      <c r="O18" s="12" cm="1">
        <f t="array" aca="1" ref="O18" ca="1">INDIRECT("'"&amp;O$2&amp;"'!G"&amp;ROW())</f>
        <v>0</v>
      </c>
      <c r="P18" s="17">
        <f>'SECRETARÍA '!G18</f>
        <v>0</v>
      </c>
      <c r="Q18" s="12" cm="1">
        <f t="array" aca="1" ref="Q18" ca="1">INDIRECT("'"&amp;Q$2&amp;"'!G"&amp;ROW())</f>
        <v>0</v>
      </c>
      <c r="R18" s="12" cm="1">
        <f t="array" aca="1" ref="R18" ca="1">INDIRECT("'"&amp;R$2&amp;"'!G"&amp;ROW())</f>
        <v>0</v>
      </c>
      <c r="S18" s="12" cm="1">
        <f t="array" aca="1" ref="S18" ca="1">INDIRECT("'"&amp;S$2&amp;"'!G"&amp;ROW())</f>
        <v>0</v>
      </c>
      <c r="T18" s="12" cm="1">
        <f t="array" aca="1" ref="T18" ca="1">INDIRECT("'"&amp;T$2&amp;"'!G"&amp;ROW())</f>
        <v>20</v>
      </c>
      <c r="U18" s="12" cm="1">
        <f t="array" aca="1" ref="U18" ca="1">INDIRECT("'"&amp;U$2&amp;"'!G"&amp;ROW())</f>
        <v>20</v>
      </c>
      <c r="V18" s="12" cm="1">
        <f t="array" aca="1" ref="V18" ca="1">INDIRECT("'"&amp;V$2&amp;"'!G"&amp;ROW())</f>
        <v>0</v>
      </c>
      <c r="W18" s="12" cm="1">
        <f t="array" aca="1" ref="W18" ca="1">INDIRECT("'"&amp;W$2&amp;"'!G"&amp;ROW())</f>
        <v>0</v>
      </c>
      <c r="X18" s="12" cm="1">
        <f t="array" aca="1" ref="X18" ca="1">INDIRECT("'"&amp;X$2&amp;"'!G"&amp;ROW())</f>
        <v>20</v>
      </c>
      <c r="Y18" s="12" cm="1">
        <f t="array" aca="1" ref="Y18" ca="1">INDIRECT("'"&amp;Y$2&amp;"'!G"&amp;ROW())</f>
        <v>0</v>
      </c>
      <c r="Z18" s="12" cm="1">
        <f t="array" aca="1" ref="Z18" ca="1">INDIRECT("'"&amp;Z$2&amp;"'!G"&amp;ROW())</f>
        <v>0</v>
      </c>
      <c r="AA18" s="12" cm="1">
        <f t="array" aca="1" ref="AA18" ca="1">INDIRECT("'"&amp;AA$2&amp;"'!G"&amp;ROW())</f>
        <v>0</v>
      </c>
      <c r="AB18" s="17">
        <f>'SSHH ADM.-HOMBRES'!G18</f>
        <v>0</v>
      </c>
      <c r="AC18" s="12" cm="1">
        <f t="array" aca="1" ref="AC18" ca="1">INDIRECT("'"&amp;AC$2&amp;"'!G"&amp;ROW())</f>
        <v>0</v>
      </c>
      <c r="AD18" s="12" cm="1">
        <f t="array" aca="1" ref="AD18" ca="1">INDIRECT("'"&amp;AD$2&amp;"'!G"&amp;ROW())</f>
        <v>0</v>
      </c>
      <c r="AE18" s="12" cm="1">
        <f t="array" aca="1" ref="AE18" ca="1">INDIRECT("'"&amp;AE$2&amp;"'!G"&amp;ROW())</f>
        <v>0</v>
      </c>
      <c r="AF18" s="12" cm="1">
        <f t="array" aca="1" ref="AF18" ca="1">INDIRECT("'"&amp;AF$2&amp;"'!G"&amp;ROW())</f>
        <v>0</v>
      </c>
      <c r="AG18" s="12" cm="1">
        <f t="array" aca="1" ref="AG18" ca="1">INDIRECT("'"&amp;AG$2&amp;"'!G"&amp;ROW())</f>
        <v>0</v>
      </c>
      <c r="AH18" s="12" cm="1">
        <f t="array" aca="1" ref="AH18" ca="1">INDIRECT("'"&amp;AH$2&amp;"'!G"&amp;ROW())</f>
        <v>0</v>
      </c>
      <c r="AI18" s="12" cm="1">
        <f t="array" aca="1" ref="AI18" ca="1">INDIRECT("'"&amp;AI$2&amp;"'!G"&amp;ROW())</f>
        <v>0</v>
      </c>
      <c r="AJ18" s="12" cm="1">
        <f t="array" aca="1" ref="AJ18" ca="1">INDIRECT("'"&amp;AJ$2&amp;"'!G"&amp;ROW())</f>
        <v>0</v>
      </c>
      <c r="AK18" s="12" cm="1">
        <f t="array" aca="1" ref="AK18" ca="1">INDIRECT("'"&amp;AK$2&amp;"'!G"&amp;ROW())</f>
        <v>0</v>
      </c>
      <c r="AL18" s="12" cm="1">
        <f t="array" aca="1" ref="AL18" ca="1">INDIRECT("'"&amp;AL$2&amp;"'!G"&amp;ROW())</f>
        <v>0</v>
      </c>
      <c r="AM18" s="12" cm="1">
        <f t="array" aca="1" ref="AM18" ca="1">INDIRECT("'"&amp;AM$2&amp;"'!G"&amp;ROW())</f>
        <v>0</v>
      </c>
      <c r="AN18" s="12" cm="1">
        <f t="array" aca="1" ref="AN18" ca="1">INDIRECT("'"&amp;AN$2&amp;"'!G"&amp;ROW())</f>
        <v>0</v>
      </c>
      <c r="AO18" s="12" cm="1">
        <f t="array" aca="1" ref="AO18" ca="1">INDIRECT("'"&amp;AO$2&amp;"'!G"&amp;ROW())</f>
        <v>0</v>
      </c>
      <c r="AP18" s="12" cm="1">
        <f t="array" aca="1" ref="AP18" ca="1">INDIRECT("'"&amp;AP$2&amp;"'!G"&amp;ROW())</f>
        <v>0</v>
      </c>
      <c r="AQ18" s="12" cm="1">
        <f t="array" aca="1" ref="AQ18" ca="1">INDIRECT("'"&amp;AQ$2&amp;"'!G"&amp;ROW())</f>
        <v>0</v>
      </c>
      <c r="AR18" s="12" cm="1">
        <f t="array" aca="1" ref="AR18" ca="1">INDIRECT("'"&amp;AR$2&amp;"'!G"&amp;ROW())</f>
        <v>0</v>
      </c>
      <c r="AS18" s="12" cm="1">
        <f t="array" aca="1" ref="AS18" ca="1">INDIRECT("'"&amp;AS$2&amp;"'!G"&amp;ROW())</f>
        <v>0</v>
      </c>
      <c r="AT18" s="12" cm="1">
        <f t="array" aca="1" ref="AT18" ca="1">INDIRECT("'"&amp;AT$2&amp;"'!G"&amp;ROW())</f>
        <v>0</v>
      </c>
      <c r="AU18" s="12" cm="1">
        <f t="array" aca="1" ref="AU18" ca="1">INDIRECT("'"&amp;AU$2&amp;"'!G"&amp;ROW())</f>
        <v>0</v>
      </c>
      <c r="AV18" s="12" cm="1">
        <f t="array" aca="1" ref="AV18" ca="1">INDIRECT("'"&amp;AV$2&amp;"'!G"&amp;ROW())</f>
        <v>0</v>
      </c>
      <c r="AW18" s="12" cm="1">
        <f t="array" aca="1" ref="AW18" ca="1">INDIRECT("'"&amp;AW$2&amp;"'!G"&amp;ROW())</f>
        <v>0</v>
      </c>
      <c r="AX18" s="12" cm="1">
        <f t="array" aca="1" ref="AX18" ca="1">INDIRECT("'"&amp;AX$2&amp;"'!G"&amp;ROW())</f>
        <v>0</v>
      </c>
      <c r="AY18" s="12" cm="1">
        <f t="array" aca="1" ref="AY18" ca="1">INDIRECT("'"&amp;AY$2&amp;"'!G"&amp;ROW())</f>
        <v>0</v>
      </c>
      <c r="AZ18" s="12" cm="1">
        <f t="array" aca="1" ref="AZ18" ca="1">INDIRECT("'"&amp;AZ$2&amp;"'!G"&amp;ROW())</f>
        <v>0</v>
      </c>
      <c r="BA18" s="12" cm="1">
        <f t="array" aca="1" ref="BA18" ca="1">INDIRECT("'"&amp;BA$2&amp;"'!G"&amp;ROW())</f>
        <v>0</v>
      </c>
      <c r="BB18">
        <f>'TALLER EPT '!G18</f>
        <v>20</v>
      </c>
      <c r="BC18" s="12" cm="1">
        <f t="array" aca="1" ref="BC18" ca="1">INDIRECT("'"&amp;BC$2&amp;"'!G"&amp;ROW())</f>
        <v>0</v>
      </c>
      <c r="BD18" s="12" cm="1">
        <f t="array" aca="1" ref="BD18" ca="1">INDIRECT("'"&amp;BD$2&amp;"'!G"&amp;ROW())</f>
        <v>0</v>
      </c>
      <c r="BE18" s="17">
        <f>'CIRCULACIÓN '!G18</f>
        <v>0</v>
      </c>
      <c r="BF18" s="12" cm="1">
        <f t="array" aca="1" ref="BF18" ca="1">INDIRECT("'"&amp;BF$2&amp;"'!G"&amp;ROW())</f>
        <v>0</v>
      </c>
      <c r="BG18" s="12" cm="1">
        <f t="array" aca="1" ref="BG18" ca="1">INDIRECT("'"&amp;BG$2&amp;"'!G"&amp;ROW())</f>
        <v>0</v>
      </c>
      <c r="BH18" s="17">
        <f>INGRESO!G18</f>
        <v>0</v>
      </c>
    </row>
    <row r="19" spans="1:60">
      <c r="A19" t="s">
        <v>788</v>
      </c>
      <c r="G19" s="337">
        <f t="shared" ca="1" si="0"/>
        <v>704</v>
      </c>
      <c r="H19" s="12" cm="1">
        <f t="array" aca="1" ref="H19" ca="1">INDIRECT("'"&amp;H$2&amp;"'!G"&amp;ROW())</f>
        <v>0</v>
      </c>
      <c r="I19" s="12" cm="1">
        <f t="array" aca="1" ref="I19" ca="1">INDIRECT("'"&amp;I$2&amp;"'!G"&amp;ROW())</f>
        <v>0</v>
      </c>
      <c r="J19" s="12" cm="1">
        <f t="array" aca="1" ref="J19" ca="1">INDIRECT("'"&amp;J$2&amp;"'!G"&amp;ROW())</f>
        <v>20</v>
      </c>
      <c r="K19" s="12" cm="1">
        <f t="array" aca="1" ref="K19" ca="1">INDIRECT("'"&amp;K$2&amp;"'!G"&amp;ROW())</f>
        <v>0</v>
      </c>
      <c r="L19" s="12" cm="1">
        <f t="array" aca="1" ref="L19" ca="1">INDIRECT("'"&amp;L$2&amp;"'!G"&amp;ROW())</f>
        <v>0</v>
      </c>
      <c r="M19" s="12" cm="1">
        <f t="array" aca="1" ref="M19" ca="1">INDIRECT("'"&amp;M$2&amp;"'!G"&amp;ROW())</f>
        <v>22</v>
      </c>
      <c r="N19" s="12" cm="1">
        <f t="array" aca="1" ref="N19" ca="1">INDIRECT("'"&amp;N$2&amp;"'!G"&amp;ROW())</f>
        <v>0</v>
      </c>
      <c r="O19" s="12" cm="1">
        <f t="array" aca="1" ref="O19" ca="1">INDIRECT("'"&amp;O$2&amp;"'!G"&amp;ROW())</f>
        <v>20</v>
      </c>
      <c r="P19" s="17">
        <f>'SECRETARÍA '!G19</f>
        <v>22</v>
      </c>
      <c r="Q19" s="12" cm="1">
        <f t="array" aca="1" ref="Q19" ca="1">INDIRECT("'"&amp;Q$2&amp;"'!G"&amp;ROW())</f>
        <v>22</v>
      </c>
      <c r="R19" s="12" cm="1">
        <f t="array" aca="1" ref="R19" ca="1">INDIRECT("'"&amp;R$2&amp;"'!G"&amp;ROW())</f>
        <v>22</v>
      </c>
      <c r="S19" s="12" cm="1">
        <f t="array" aca="1" ref="S19" ca="1">INDIRECT("'"&amp;S$2&amp;"'!G"&amp;ROW())</f>
        <v>20</v>
      </c>
      <c r="T19" s="12" cm="1">
        <f t="array" aca="1" ref="T19" ca="1">INDIRECT("'"&amp;T$2&amp;"'!G"&amp;ROW())</f>
        <v>0</v>
      </c>
      <c r="U19" s="12" cm="1">
        <f t="array" aca="1" ref="U19" ca="1">INDIRECT("'"&amp;U$2&amp;"'!G"&amp;ROW())</f>
        <v>0</v>
      </c>
      <c r="V19" s="12" cm="1">
        <f t="array" aca="1" ref="V19" ca="1">INDIRECT("'"&amp;V$2&amp;"'!G"&amp;ROW())</f>
        <v>20</v>
      </c>
      <c r="W19" s="12" cm="1">
        <f t="array" aca="1" ref="W19" ca="1">INDIRECT("'"&amp;W$2&amp;"'!G"&amp;ROW())</f>
        <v>22</v>
      </c>
      <c r="X19" s="12" cm="1">
        <f t="array" aca="1" ref="X19" ca="1">INDIRECT("'"&amp;X$2&amp;"'!G"&amp;ROW())</f>
        <v>0</v>
      </c>
      <c r="Y19" s="12" cm="1">
        <f t="array" aca="1" ref="Y19" ca="1">INDIRECT("'"&amp;Y$2&amp;"'!G"&amp;ROW())</f>
        <v>20</v>
      </c>
      <c r="Z19" s="12" cm="1">
        <f t="array" aca="1" ref="Z19" ca="1">INDIRECT("'"&amp;Z$2&amp;"'!G"&amp;ROW())</f>
        <v>20</v>
      </c>
      <c r="AA19" s="12" cm="1">
        <f t="array" aca="1" ref="AA19" ca="1">INDIRECT("'"&amp;AA$2&amp;"'!G"&amp;ROW())</f>
        <v>20</v>
      </c>
      <c r="AB19" s="17">
        <f>'SSHH ADM.-HOMBRES'!G19</f>
        <v>20</v>
      </c>
      <c r="AC19" s="12" cm="1">
        <f t="array" aca="1" ref="AC19" ca="1">INDIRECT("'"&amp;AC$2&amp;"'!G"&amp;ROW())</f>
        <v>20</v>
      </c>
      <c r="AD19" s="12" cm="1">
        <f t="array" aca="1" ref="AD19" ca="1">INDIRECT("'"&amp;AD$2&amp;"'!G"&amp;ROW())</f>
        <v>20</v>
      </c>
      <c r="AE19" s="12" cm="1">
        <f t="array" aca="1" ref="AE19" ca="1">INDIRECT("'"&amp;AE$2&amp;"'!G"&amp;ROW())</f>
        <v>0</v>
      </c>
      <c r="AF19" s="12" cm="1">
        <f t="array" aca="1" ref="AF19" ca="1">INDIRECT("'"&amp;AF$2&amp;"'!G"&amp;ROW())</f>
        <v>0</v>
      </c>
      <c r="AG19" s="12" cm="1">
        <f t="array" aca="1" ref="AG19" ca="1">INDIRECT("'"&amp;AG$2&amp;"'!G"&amp;ROW())</f>
        <v>0</v>
      </c>
      <c r="AH19" s="12" cm="1">
        <f t="array" aca="1" ref="AH19" ca="1">INDIRECT("'"&amp;AH$2&amp;"'!G"&amp;ROW())</f>
        <v>0</v>
      </c>
      <c r="AI19" s="12" cm="1">
        <f t="array" aca="1" ref="AI19" ca="1">INDIRECT("'"&amp;AI$2&amp;"'!G"&amp;ROW())</f>
        <v>0</v>
      </c>
      <c r="AJ19" s="12" cm="1">
        <f t="array" aca="1" ref="AJ19" ca="1">INDIRECT("'"&amp;AJ$2&amp;"'!G"&amp;ROW())</f>
        <v>20</v>
      </c>
      <c r="AK19" s="12" cm="1">
        <f t="array" aca="1" ref="AK19" ca="1">INDIRECT("'"&amp;AK$2&amp;"'!G"&amp;ROW())</f>
        <v>0</v>
      </c>
      <c r="AL19" s="12" cm="1">
        <f t="array" aca="1" ref="AL19" ca="1">INDIRECT("'"&amp;AL$2&amp;"'!G"&amp;ROW())</f>
        <v>20</v>
      </c>
      <c r="AM19" s="12" cm="1">
        <f t="array" aca="1" ref="AM19" ca="1">INDIRECT("'"&amp;AM$2&amp;"'!G"&amp;ROW())</f>
        <v>0</v>
      </c>
      <c r="AN19" s="12" cm="1">
        <f t="array" aca="1" ref="AN19" ca="1">INDIRECT("'"&amp;AN$2&amp;"'!G"&amp;ROW())</f>
        <v>20</v>
      </c>
      <c r="AO19" s="12" cm="1">
        <f t="array" aca="1" ref="AO19" ca="1">INDIRECT("'"&amp;AO$2&amp;"'!G"&amp;ROW())</f>
        <v>20</v>
      </c>
      <c r="AP19" s="12" cm="1">
        <f t="array" aca="1" ref="AP19" ca="1">INDIRECT("'"&amp;AP$2&amp;"'!G"&amp;ROW())</f>
        <v>20</v>
      </c>
      <c r="AQ19" s="12" cm="1">
        <f t="array" aca="1" ref="AQ19" ca="1">INDIRECT("'"&amp;AQ$2&amp;"'!G"&amp;ROW())</f>
        <v>0</v>
      </c>
      <c r="AR19" s="12" cm="1">
        <f t="array" aca="1" ref="AR19" ca="1">INDIRECT("'"&amp;AR$2&amp;"'!G"&amp;ROW())</f>
        <v>20</v>
      </c>
      <c r="AS19" s="12" cm="1">
        <f t="array" aca="1" ref="AS19" ca="1">INDIRECT("'"&amp;AS$2&amp;"'!G"&amp;ROW())</f>
        <v>20</v>
      </c>
      <c r="AT19" s="12" cm="1">
        <f t="array" aca="1" ref="AT19" ca="1">INDIRECT("'"&amp;AT$2&amp;"'!G"&amp;ROW())</f>
        <v>20</v>
      </c>
      <c r="AU19" s="12" cm="1">
        <f t="array" aca="1" ref="AU19" ca="1">INDIRECT("'"&amp;AU$2&amp;"'!G"&amp;ROW())</f>
        <v>22</v>
      </c>
      <c r="AV19" s="12" cm="1">
        <f t="array" aca="1" ref="AV19" ca="1">INDIRECT("'"&amp;AV$2&amp;"'!G"&amp;ROW())</f>
        <v>22</v>
      </c>
      <c r="AW19" s="12" cm="1">
        <f t="array" aca="1" ref="AW19" ca="1">INDIRECT("'"&amp;AW$2&amp;"'!G"&amp;ROW())</f>
        <v>22</v>
      </c>
      <c r="AX19" s="12" cm="1">
        <f t="array" aca="1" ref="AX19" ca="1">INDIRECT("'"&amp;AX$2&amp;"'!G"&amp;ROW())</f>
        <v>22</v>
      </c>
      <c r="AY19" s="12" cm="1">
        <f t="array" aca="1" ref="AY19" ca="1">INDIRECT("'"&amp;AY$2&amp;"'!G"&amp;ROW())</f>
        <v>22</v>
      </c>
      <c r="AZ19" s="12" cm="1">
        <f t="array" aca="1" ref="AZ19" ca="1">INDIRECT("'"&amp;AZ$2&amp;"'!G"&amp;ROW())</f>
        <v>22</v>
      </c>
      <c r="BA19" s="12" cm="1">
        <f t="array" aca="1" ref="BA19" ca="1">INDIRECT("'"&amp;BA$2&amp;"'!G"&amp;ROW())</f>
        <v>22</v>
      </c>
      <c r="BB19">
        <f>'TALLER EPT '!G19</f>
        <v>0</v>
      </c>
      <c r="BC19" s="12" cm="1">
        <f t="array" aca="1" ref="BC19" ca="1">INDIRECT("'"&amp;BC$2&amp;"'!G"&amp;ROW())</f>
        <v>20</v>
      </c>
      <c r="BD19" s="12" cm="1">
        <f t="array" aca="1" ref="BD19" ca="1">INDIRECT("'"&amp;BD$2&amp;"'!G"&amp;ROW())</f>
        <v>20</v>
      </c>
      <c r="BE19" s="17">
        <f>'CIRCULACIÓN '!G19</f>
        <v>20</v>
      </c>
      <c r="BF19" s="12" cm="1">
        <f t="array" aca="1" ref="BF19" ca="1">INDIRECT("'"&amp;BF$2&amp;"'!G"&amp;ROW())</f>
        <v>0</v>
      </c>
      <c r="BG19" s="12" cm="1">
        <f t="array" aca="1" ref="BG19" ca="1">INDIRECT("'"&amp;BG$2&amp;"'!G"&amp;ROW())</f>
        <v>0</v>
      </c>
      <c r="BH19" s="17">
        <f>INGRESO!G19</f>
        <v>20</v>
      </c>
    </row>
    <row r="20" spans="1:60">
      <c r="A20" s="1" t="s">
        <v>789</v>
      </c>
      <c r="G20" s="337">
        <f t="shared" ca="1" si="0"/>
        <v>0</v>
      </c>
      <c r="H20" s="12" cm="1">
        <f t="array" aca="1" ref="H20" ca="1">INDIRECT("'"&amp;H$2&amp;"'!G"&amp;ROW())</f>
        <v>0</v>
      </c>
      <c r="I20" s="12" cm="1">
        <f t="array" aca="1" ref="I20" ca="1">INDIRECT("'"&amp;I$2&amp;"'!G"&amp;ROW())</f>
        <v>0</v>
      </c>
      <c r="J20" s="12" cm="1">
        <f t="array" aca="1" ref="J20" ca="1">INDIRECT("'"&amp;J$2&amp;"'!G"&amp;ROW())</f>
        <v>0</v>
      </c>
      <c r="K20" s="12" cm="1">
        <f t="array" aca="1" ref="K20" ca="1">INDIRECT("'"&amp;K$2&amp;"'!G"&amp;ROW())</f>
        <v>0</v>
      </c>
      <c r="L20" s="12" cm="1">
        <f t="array" aca="1" ref="L20" ca="1">INDIRECT("'"&amp;L$2&amp;"'!G"&amp;ROW())</f>
        <v>0</v>
      </c>
      <c r="M20" s="12" cm="1">
        <f t="array" aca="1" ref="M20" ca="1">INDIRECT("'"&amp;M$2&amp;"'!G"&amp;ROW())</f>
        <v>0</v>
      </c>
      <c r="N20" s="12" cm="1">
        <f t="array" aca="1" ref="N20" ca="1">INDIRECT("'"&amp;N$2&amp;"'!G"&amp;ROW())</f>
        <v>0</v>
      </c>
      <c r="O20" s="12" cm="1">
        <f t="array" aca="1" ref="O20" ca="1">INDIRECT("'"&amp;O$2&amp;"'!G"&amp;ROW())</f>
        <v>0</v>
      </c>
      <c r="P20" s="17">
        <f>'SECRETARÍA '!G20</f>
        <v>0</v>
      </c>
      <c r="Q20" s="12" cm="1">
        <f t="array" aca="1" ref="Q20" ca="1">INDIRECT("'"&amp;Q$2&amp;"'!G"&amp;ROW())</f>
        <v>0</v>
      </c>
      <c r="R20" s="12" cm="1">
        <f t="array" aca="1" ref="R20" ca="1">INDIRECT("'"&amp;R$2&amp;"'!G"&amp;ROW())</f>
        <v>0</v>
      </c>
      <c r="S20" s="12" cm="1">
        <f t="array" aca="1" ref="S20" ca="1">INDIRECT("'"&amp;S$2&amp;"'!G"&amp;ROW())</f>
        <v>0</v>
      </c>
      <c r="T20" s="12" cm="1">
        <f t="array" aca="1" ref="T20" ca="1">INDIRECT("'"&amp;T$2&amp;"'!G"&amp;ROW())</f>
        <v>0</v>
      </c>
      <c r="U20" s="12" cm="1">
        <f t="array" aca="1" ref="U20" ca="1">INDIRECT("'"&amp;U$2&amp;"'!G"&amp;ROW())</f>
        <v>0</v>
      </c>
      <c r="V20" s="12" cm="1">
        <f t="array" aca="1" ref="V20" ca="1">INDIRECT("'"&amp;V$2&amp;"'!G"&amp;ROW())</f>
        <v>0</v>
      </c>
      <c r="W20" s="12" cm="1">
        <f t="array" aca="1" ref="W20" ca="1">INDIRECT("'"&amp;W$2&amp;"'!G"&amp;ROW())</f>
        <v>0</v>
      </c>
      <c r="X20" s="12" cm="1">
        <f t="array" aca="1" ref="X20" ca="1">INDIRECT("'"&amp;X$2&amp;"'!G"&amp;ROW())</f>
        <v>0</v>
      </c>
      <c r="Y20" s="12" cm="1">
        <f t="array" aca="1" ref="Y20" ca="1">INDIRECT("'"&amp;Y$2&amp;"'!G"&amp;ROW())</f>
        <v>0</v>
      </c>
      <c r="Z20" s="12" cm="1">
        <f t="array" aca="1" ref="Z20" ca="1">INDIRECT("'"&amp;Z$2&amp;"'!G"&amp;ROW())</f>
        <v>0</v>
      </c>
      <c r="AA20" s="12" cm="1">
        <f t="array" aca="1" ref="AA20" ca="1">INDIRECT("'"&amp;AA$2&amp;"'!G"&amp;ROW())</f>
        <v>0</v>
      </c>
      <c r="AB20" s="17">
        <f>'SSHH ADM.-HOMBRES'!G20</f>
        <v>0</v>
      </c>
      <c r="AC20" s="12" cm="1">
        <f t="array" aca="1" ref="AC20" ca="1">INDIRECT("'"&amp;AC$2&amp;"'!G"&amp;ROW())</f>
        <v>0</v>
      </c>
      <c r="AD20" s="12" cm="1">
        <f t="array" aca="1" ref="AD20" ca="1">INDIRECT("'"&amp;AD$2&amp;"'!G"&amp;ROW())</f>
        <v>0</v>
      </c>
      <c r="AE20" s="12" cm="1">
        <f t="array" aca="1" ref="AE20" ca="1">INDIRECT("'"&amp;AE$2&amp;"'!G"&amp;ROW())</f>
        <v>0</v>
      </c>
      <c r="AF20" s="12" cm="1">
        <f t="array" aca="1" ref="AF20" ca="1">INDIRECT("'"&amp;AF$2&amp;"'!G"&amp;ROW())</f>
        <v>0</v>
      </c>
      <c r="AG20" s="12" cm="1">
        <f t="array" aca="1" ref="AG20" ca="1">INDIRECT("'"&amp;AG$2&amp;"'!G"&amp;ROW())</f>
        <v>0</v>
      </c>
      <c r="AH20" s="12" cm="1">
        <f t="array" aca="1" ref="AH20" ca="1">INDIRECT("'"&amp;AH$2&amp;"'!G"&amp;ROW())</f>
        <v>0</v>
      </c>
      <c r="AI20" s="12" cm="1">
        <f t="array" aca="1" ref="AI20" ca="1">INDIRECT("'"&amp;AI$2&amp;"'!G"&amp;ROW())</f>
        <v>0</v>
      </c>
      <c r="AJ20" s="12" cm="1">
        <f t="array" aca="1" ref="AJ20" ca="1">INDIRECT("'"&amp;AJ$2&amp;"'!G"&amp;ROW())</f>
        <v>0</v>
      </c>
      <c r="AK20" s="12" cm="1">
        <f t="array" aca="1" ref="AK20" ca="1">INDIRECT("'"&amp;AK$2&amp;"'!G"&amp;ROW())</f>
        <v>0</v>
      </c>
      <c r="AL20" s="12" cm="1">
        <f t="array" aca="1" ref="AL20" ca="1">INDIRECT("'"&amp;AL$2&amp;"'!G"&amp;ROW())</f>
        <v>0</v>
      </c>
      <c r="AM20" s="12" cm="1">
        <f t="array" aca="1" ref="AM20" ca="1">INDIRECT("'"&amp;AM$2&amp;"'!G"&amp;ROW())</f>
        <v>0</v>
      </c>
      <c r="AN20" s="12" cm="1">
        <f t="array" aca="1" ref="AN20" ca="1">INDIRECT("'"&amp;AN$2&amp;"'!G"&amp;ROW())</f>
        <v>0</v>
      </c>
      <c r="AO20" s="12" cm="1">
        <f t="array" aca="1" ref="AO20" ca="1">INDIRECT("'"&amp;AO$2&amp;"'!G"&amp;ROW())</f>
        <v>0</v>
      </c>
      <c r="AP20" s="12" cm="1">
        <f t="array" aca="1" ref="AP20" ca="1">INDIRECT("'"&amp;AP$2&amp;"'!G"&amp;ROW())</f>
        <v>0</v>
      </c>
      <c r="AQ20" s="12" cm="1">
        <f t="array" aca="1" ref="AQ20" ca="1">INDIRECT("'"&amp;AQ$2&amp;"'!G"&amp;ROW())</f>
        <v>0</v>
      </c>
      <c r="AR20" s="12" cm="1">
        <f t="array" aca="1" ref="AR20" ca="1">INDIRECT("'"&amp;AR$2&amp;"'!G"&amp;ROW())</f>
        <v>0</v>
      </c>
      <c r="AS20" s="12" cm="1">
        <f t="array" aca="1" ref="AS20" ca="1">INDIRECT("'"&amp;AS$2&amp;"'!G"&amp;ROW())</f>
        <v>0</v>
      </c>
      <c r="AT20" s="12" cm="1">
        <f t="array" aca="1" ref="AT20" ca="1">INDIRECT("'"&amp;AT$2&amp;"'!G"&amp;ROW())</f>
        <v>0</v>
      </c>
      <c r="AU20" s="12" cm="1">
        <f t="array" aca="1" ref="AU20" ca="1">INDIRECT("'"&amp;AU$2&amp;"'!G"&amp;ROW())</f>
        <v>0</v>
      </c>
      <c r="AV20" s="12" cm="1">
        <f t="array" aca="1" ref="AV20" ca="1">INDIRECT("'"&amp;AV$2&amp;"'!G"&amp;ROW())</f>
        <v>0</v>
      </c>
      <c r="AW20" s="12" cm="1">
        <f t="array" aca="1" ref="AW20" ca="1">INDIRECT("'"&amp;AW$2&amp;"'!G"&amp;ROW())</f>
        <v>0</v>
      </c>
      <c r="AX20" s="12" cm="1">
        <f t="array" aca="1" ref="AX20" ca="1">INDIRECT("'"&amp;AX$2&amp;"'!G"&amp;ROW())</f>
        <v>0</v>
      </c>
      <c r="AY20" s="12" cm="1">
        <f t="array" aca="1" ref="AY20" ca="1">INDIRECT("'"&amp;AY$2&amp;"'!G"&amp;ROW())</f>
        <v>0</v>
      </c>
      <c r="AZ20" s="12" cm="1">
        <f t="array" aca="1" ref="AZ20" ca="1">INDIRECT("'"&amp;AZ$2&amp;"'!G"&amp;ROW())</f>
        <v>0</v>
      </c>
      <c r="BA20" s="12" cm="1">
        <f t="array" aca="1" ref="BA20" ca="1">INDIRECT("'"&amp;BA$2&amp;"'!G"&amp;ROW())</f>
        <v>0</v>
      </c>
      <c r="BB20">
        <f>'TALLER EPT '!G20</f>
        <v>0</v>
      </c>
      <c r="BC20" s="12" cm="1">
        <f t="array" aca="1" ref="BC20" ca="1">INDIRECT("'"&amp;BC$2&amp;"'!G"&amp;ROW())</f>
        <v>0</v>
      </c>
      <c r="BD20" s="12" cm="1">
        <f t="array" aca="1" ref="BD20" ca="1">INDIRECT("'"&amp;BD$2&amp;"'!G"&amp;ROW())</f>
        <v>0</v>
      </c>
      <c r="BE20" s="17">
        <f>'CIRCULACIÓN '!G20</f>
        <v>0</v>
      </c>
      <c r="BF20" s="12" cm="1">
        <f t="array" aca="1" ref="BF20" ca="1">INDIRECT("'"&amp;BF$2&amp;"'!G"&amp;ROW())</f>
        <v>0</v>
      </c>
      <c r="BG20" s="12" cm="1">
        <f t="array" aca="1" ref="BG20" ca="1">INDIRECT("'"&amp;BG$2&amp;"'!G"&amp;ROW())</f>
        <v>0</v>
      </c>
      <c r="BH20" s="17">
        <f>INGRESO!G20</f>
        <v>0</v>
      </c>
    </row>
    <row r="21" spans="1:60">
      <c r="A21" t="s">
        <v>791</v>
      </c>
      <c r="G21" s="337">
        <f t="shared" ca="1" si="0"/>
        <v>840</v>
      </c>
      <c r="H21" s="12" cm="1">
        <f t="array" aca="1" ref="H21" ca="1">INDIRECT("'"&amp;H$2&amp;"'!G"&amp;ROW())</f>
        <v>20</v>
      </c>
      <c r="I21" s="12" cm="1">
        <f t="array" aca="1" ref="I21" ca="1">INDIRECT("'"&amp;I$2&amp;"'!G"&amp;ROW())</f>
        <v>20</v>
      </c>
      <c r="J21" s="12" cm="1">
        <f t="array" aca="1" ref="J21" ca="1">INDIRECT("'"&amp;J$2&amp;"'!G"&amp;ROW())</f>
        <v>20</v>
      </c>
      <c r="K21" s="12" cm="1">
        <f t="array" aca="1" ref="K21" ca="1">INDIRECT("'"&amp;K$2&amp;"'!G"&amp;ROW())</f>
        <v>20</v>
      </c>
      <c r="L21" s="12" cm="1">
        <f t="array" aca="1" ref="L21" ca="1">INDIRECT("'"&amp;L$2&amp;"'!G"&amp;ROW())</f>
        <v>20</v>
      </c>
      <c r="M21" s="12" cm="1">
        <f t="array" aca="1" ref="M21" ca="1">INDIRECT("'"&amp;M$2&amp;"'!G"&amp;ROW())</f>
        <v>20</v>
      </c>
      <c r="N21" s="12" cm="1">
        <f t="array" aca="1" ref="N21" ca="1">INDIRECT("'"&amp;N$2&amp;"'!G"&amp;ROW())</f>
        <v>0</v>
      </c>
      <c r="O21" s="12" cm="1">
        <f t="array" aca="1" ref="O21" ca="1">INDIRECT("'"&amp;O$2&amp;"'!G"&amp;ROW())</f>
        <v>20</v>
      </c>
      <c r="P21" s="17">
        <f>'SECRETARÍA '!G21</f>
        <v>20</v>
      </c>
      <c r="Q21" s="12" cm="1">
        <f t="array" aca="1" ref="Q21" ca="1">INDIRECT("'"&amp;Q$2&amp;"'!G"&amp;ROW())</f>
        <v>20</v>
      </c>
      <c r="R21" s="12" cm="1">
        <f t="array" aca="1" ref="R21" ca="1">INDIRECT("'"&amp;R$2&amp;"'!G"&amp;ROW())</f>
        <v>20</v>
      </c>
      <c r="S21" s="12" cm="1">
        <f t="array" aca="1" ref="S21" ca="1">INDIRECT("'"&amp;S$2&amp;"'!G"&amp;ROW())</f>
        <v>20</v>
      </c>
      <c r="T21" s="12" cm="1">
        <f t="array" aca="1" ref="T21" ca="1">INDIRECT("'"&amp;T$2&amp;"'!G"&amp;ROW())</f>
        <v>20</v>
      </c>
      <c r="U21" s="12" cm="1">
        <f t="array" aca="1" ref="U21" ca="1">INDIRECT("'"&amp;U$2&amp;"'!G"&amp;ROW())</f>
        <v>20</v>
      </c>
      <c r="V21" s="12" cm="1">
        <f t="array" aca="1" ref="V21" ca="1">INDIRECT("'"&amp;V$2&amp;"'!G"&amp;ROW())</f>
        <v>20</v>
      </c>
      <c r="W21" s="12" cm="1">
        <f t="array" aca="1" ref="W21" ca="1">INDIRECT("'"&amp;W$2&amp;"'!G"&amp;ROW())</f>
        <v>20</v>
      </c>
      <c r="X21" s="12" cm="1">
        <f t="array" aca="1" ref="X21" ca="1">INDIRECT("'"&amp;X$2&amp;"'!G"&amp;ROW())</f>
        <v>20</v>
      </c>
      <c r="Y21" s="12" cm="1">
        <f t="array" aca="1" ref="Y21" ca="1">INDIRECT("'"&amp;Y$2&amp;"'!G"&amp;ROW())</f>
        <v>20</v>
      </c>
      <c r="Z21" s="12" cm="1">
        <f t="array" aca="1" ref="Z21" ca="1">INDIRECT("'"&amp;Z$2&amp;"'!G"&amp;ROW())</f>
        <v>20</v>
      </c>
      <c r="AA21" s="12" cm="1">
        <f t="array" aca="1" ref="AA21" ca="1">INDIRECT("'"&amp;AA$2&amp;"'!G"&amp;ROW())</f>
        <v>20</v>
      </c>
      <c r="AB21" s="17">
        <f>'SSHH ADM.-HOMBRES'!G21</f>
        <v>20</v>
      </c>
      <c r="AC21" s="12" cm="1">
        <f t="array" aca="1" ref="AC21" ca="1">INDIRECT("'"&amp;AC$2&amp;"'!G"&amp;ROW())</f>
        <v>20</v>
      </c>
      <c r="AD21" s="12" cm="1">
        <f t="array" aca="1" ref="AD21" ca="1">INDIRECT("'"&amp;AD$2&amp;"'!G"&amp;ROW())</f>
        <v>20</v>
      </c>
      <c r="AE21" s="12" cm="1">
        <f t="array" aca="1" ref="AE21" ca="1">INDIRECT("'"&amp;AE$2&amp;"'!G"&amp;ROW())</f>
        <v>0</v>
      </c>
      <c r="AF21" s="12" cm="1">
        <f t="array" aca="1" ref="AF21" ca="1">INDIRECT("'"&amp;AF$2&amp;"'!G"&amp;ROW())</f>
        <v>0</v>
      </c>
      <c r="AG21" s="12" cm="1">
        <f t="array" aca="1" ref="AG21" ca="1">INDIRECT("'"&amp;AG$2&amp;"'!G"&amp;ROW())</f>
        <v>0</v>
      </c>
      <c r="AH21" s="12" cm="1">
        <f t="array" aca="1" ref="AH21" ca="1">INDIRECT("'"&amp;AH$2&amp;"'!G"&amp;ROW())</f>
        <v>0</v>
      </c>
      <c r="AI21" s="12" cm="1">
        <f t="array" aca="1" ref="AI21" ca="1">INDIRECT("'"&amp;AI$2&amp;"'!G"&amp;ROW())</f>
        <v>0</v>
      </c>
      <c r="AJ21" s="12" cm="1">
        <f t="array" aca="1" ref="AJ21" ca="1">INDIRECT("'"&amp;AJ$2&amp;"'!G"&amp;ROW())</f>
        <v>20</v>
      </c>
      <c r="AK21" s="12" cm="1">
        <f t="array" aca="1" ref="AK21" ca="1">INDIRECT("'"&amp;AK$2&amp;"'!G"&amp;ROW())</f>
        <v>0</v>
      </c>
      <c r="AL21" s="12" cm="1">
        <f t="array" aca="1" ref="AL21" ca="1">INDIRECT("'"&amp;AL$2&amp;"'!G"&amp;ROW())</f>
        <v>20</v>
      </c>
      <c r="AM21" s="12" cm="1">
        <f t="array" aca="1" ref="AM21" ca="1">INDIRECT("'"&amp;AM$2&amp;"'!G"&amp;ROW())</f>
        <v>0</v>
      </c>
      <c r="AN21" s="12" cm="1">
        <f t="array" aca="1" ref="AN21" ca="1">INDIRECT("'"&amp;AN$2&amp;"'!G"&amp;ROW())</f>
        <v>20</v>
      </c>
      <c r="AO21" s="12" cm="1">
        <f t="array" aca="1" ref="AO21" ca="1">INDIRECT("'"&amp;AO$2&amp;"'!G"&amp;ROW())</f>
        <v>20</v>
      </c>
      <c r="AP21" s="12" cm="1">
        <f t="array" aca="1" ref="AP21" ca="1">INDIRECT("'"&amp;AP$2&amp;"'!G"&amp;ROW())</f>
        <v>20</v>
      </c>
      <c r="AQ21" s="12" cm="1">
        <f t="array" aca="1" ref="AQ21" ca="1">INDIRECT("'"&amp;AQ$2&amp;"'!G"&amp;ROW())</f>
        <v>20</v>
      </c>
      <c r="AR21" s="12" cm="1">
        <f t="array" aca="1" ref="AR21" ca="1">INDIRECT("'"&amp;AR$2&amp;"'!G"&amp;ROW())</f>
        <v>20</v>
      </c>
      <c r="AS21" s="12" cm="1">
        <f t="array" aca="1" ref="AS21" ca="1">INDIRECT("'"&amp;AS$2&amp;"'!G"&amp;ROW())</f>
        <v>20</v>
      </c>
      <c r="AT21" s="12" cm="1">
        <f t="array" aca="1" ref="AT21" ca="1">INDIRECT("'"&amp;AT$2&amp;"'!G"&amp;ROW())</f>
        <v>20</v>
      </c>
      <c r="AU21" s="12" cm="1">
        <f t="array" aca="1" ref="AU21" ca="1">INDIRECT("'"&amp;AU$2&amp;"'!G"&amp;ROW())</f>
        <v>20</v>
      </c>
      <c r="AV21" s="12" cm="1">
        <f t="array" aca="1" ref="AV21" ca="1">INDIRECT("'"&amp;AV$2&amp;"'!G"&amp;ROW())</f>
        <v>20</v>
      </c>
      <c r="AW21" s="12" cm="1">
        <f t="array" aca="1" ref="AW21" ca="1">INDIRECT("'"&amp;AW$2&amp;"'!G"&amp;ROW())</f>
        <v>20</v>
      </c>
      <c r="AX21" s="12" cm="1">
        <f t="array" aca="1" ref="AX21" ca="1">INDIRECT("'"&amp;AX$2&amp;"'!G"&amp;ROW())</f>
        <v>20</v>
      </c>
      <c r="AY21" s="12" cm="1">
        <f t="array" aca="1" ref="AY21" ca="1">INDIRECT("'"&amp;AY$2&amp;"'!G"&amp;ROW())</f>
        <v>20</v>
      </c>
      <c r="AZ21" s="12" cm="1">
        <f t="array" aca="1" ref="AZ21" ca="1">INDIRECT("'"&amp;AZ$2&amp;"'!G"&amp;ROW())</f>
        <v>20</v>
      </c>
      <c r="BA21" s="12" cm="1">
        <f t="array" aca="1" ref="BA21" ca="1">INDIRECT("'"&amp;BA$2&amp;"'!G"&amp;ROW())</f>
        <v>20</v>
      </c>
      <c r="BB21">
        <f>'TALLER EPT '!G21</f>
        <v>20</v>
      </c>
      <c r="BC21" s="12" cm="1">
        <f t="array" aca="1" ref="BC21" ca="1">INDIRECT("'"&amp;BC$2&amp;"'!G"&amp;ROW())</f>
        <v>20</v>
      </c>
      <c r="BD21" s="12" cm="1">
        <f t="array" aca="1" ref="BD21" ca="1">INDIRECT("'"&amp;BD$2&amp;"'!G"&amp;ROW())</f>
        <v>20</v>
      </c>
      <c r="BE21" s="17">
        <f>'CIRCULACIÓN '!G21</f>
        <v>20</v>
      </c>
      <c r="BF21" s="12" cm="1">
        <f t="array" aca="1" ref="BF21" ca="1">INDIRECT("'"&amp;BF$2&amp;"'!G"&amp;ROW())</f>
        <v>0</v>
      </c>
      <c r="BG21" s="12" cm="1">
        <f t="array" aca="1" ref="BG21" ca="1">INDIRECT("'"&amp;BG$2&amp;"'!G"&amp;ROW())</f>
        <v>0</v>
      </c>
      <c r="BH21" s="17">
        <f>INGRESO!G21</f>
        <v>0</v>
      </c>
    </row>
    <row r="22" spans="1:60">
      <c r="A22" t="s">
        <v>793</v>
      </c>
      <c r="G22" s="337">
        <f t="shared" ca="1" si="0"/>
        <v>300</v>
      </c>
      <c r="H22" s="12" cm="1">
        <f t="array" aca="1" ref="H22" ca="1">INDIRECT("'"&amp;H$2&amp;"'!G"&amp;ROW())</f>
        <v>20</v>
      </c>
      <c r="I22" s="12" cm="1">
        <f t="array" aca="1" ref="I22" ca="1">INDIRECT("'"&amp;I$2&amp;"'!G"&amp;ROW())</f>
        <v>20</v>
      </c>
      <c r="J22" s="12" cm="1">
        <f t="array" aca="1" ref="J22" ca="1">INDIRECT("'"&amp;J$2&amp;"'!G"&amp;ROW())</f>
        <v>0</v>
      </c>
      <c r="K22" s="12" cm="1">
        <f t="array" aca="1" ref="K22" ca="1">INDIRECT("'"&amp;K$2&amp;"'!G"&amp;ROW())</f>
        <v>20</v>
      </c>
      <c r="L22" s="12" cm="1">
        <f t="array" aca="1" ref="L22" ca="1">INDIRECT("'"&amp;L$2&amp;"'!G"&amp;ROW())</f>
        <v>20</v>
      </c>
      <c r="M22" s="12" cm="1">
        <f t="array" aca="1" ref="M22" ca="1">INDIRECT("'"&amp;M$2&amp;"'!G"&amp;ROW())</f>
        <v>20</v>
      </c>
      <c r="N22" s="12" cm="1">
        <f t="array" aca="1" ref="N22" ca="1">INDIRECT("'"&amp;N$2&amp;"'!G"&amp;ROW())</f>
        <v>0</v>
      </c>
      <c r="O22" s="12" cm="1">
        <f t="array" aca="1" ref="O22" ca="1">INDIRECT("'"&amp;O$2&amp;"'!G"&amp;ROW())</f>
        <v>20</v>
      </c>
      <c r="P22" s="17">
        <f>'SECRETARÍA '!G22</f>
        <v>20</v>
      </c>
      <c r="Q22" s="12" cm="1">
        <f t="array" aca="1" ref="Q22" ca="1">INDIRECT("'"&amp;Q$2&amp;"'!G"&amp;ROW())</f>
        <v>20</v>
      </c>
      <c r="R22" s="12" cm="1">
        <f t="array" aca="1" ref="R22" ca="1">INDIRECT("'"&amp;R$2&amp;"'!G"&amp;ROW())</f>
        <v>20</v>
      </c>
      <c r="S22" s="12" cm="1">
        <f t="array" aca="1" ref="S22" ca="1">INDIRECT("'"&amp;S$2&amp;"'!G"&amp;ROW())</f>
        <v>0</v>
      </c>
      <c r="T22" s="12" cm="1">
        <f t="array" aca="1" ref="T22" ca="1">INDIRECT("'"&amp;T$2&amp;"'!G"&amp;ROW())</f>
        <v>20</v>
      </c>
      <c r="U22" s="12" cm="1">
        <f t="array" aca="1" ref="U22" ca="1">INDIRECT("'"&amp;U$2&amp;"'!G"&amp;ROW())</f>
        <v>20</v>
      </c>
      <c r="V22" s="12" cm="1">
        <f t="array" aca="1" ref="V22" ca="1">INDIRECT("'"&amp;V$2&amp;"'!G"&amp;ROW())</f>
        <v>0</v>
      </c>
      <c r="W22" s="12" cm="1">
        <f t="array" aca="1" ref="W22" ca="1">INDIRECT("'"&amp;W$2&amp;"'!G"&amp;ROW())</f>
        <v>20</v>
      </c>
      <c r="X22" s="12" cm="1">
        <f t="array" aca="1" ref="X22" ca="1">INDIRECT("'"&amp;X$2&amp;"'!G"&amp;ROW())</f>
        <v>0</v>
      </c>
      <c r="Y22" s="12" cm="1">
        <f t="array" aca="1" ref="Y22" ca="1">INDIRECT("'"&amp;Y$2&amp;"'!G"&amp;ROW())</f>
        <v>20</v>
      </c>
      <c r="Z22" s="12" cm="1">
        <f t="array" aca="1" ref="Z22" ca="1">INDIRECT("'"&amp;Z$2&amp;"'!G"&amp;ROW())</f>
        <v>0</v>
      </c>
      <c r="AA22" s="12" cm="1">
        <f t="array" aca="1" ref="AA22" ca="1">INDIRECT("'"&amp;AA$2&amp;"'!G"&amp;ROW())</f>
        <v>0</v>
      </c>
      <c r="AB22" s="17">
        <f>'SSHH ADM.-HOMBRES'!G22</f>
        <v>0</v>
      </c>
      <c r="AC22" s="12" cm="1">
        <f t="array" aca="1" ref="AC22" ca="1">INDIRECT("'"&amp;AC$2&amp;"'!G"&amp;ROW())</f>
        <v>0</v>
      </c>
      <c r="AD22" s="12" cm="1">
        <f t="array" aca="1" ref="AD22" ca="1">INDIRECT("'"&amp;AD$2&amp;"'!G"&amp;ROW())</f>
        <v>0</v>
      </c>
      <c r="AE22" s="12" cm="1">
        <f t="array" aca="1" ref="AE22" ca="1">INDIRECT("'"&amp;AE$2&amp;"'!G"&amp;ROW())</f>
        <v>0</v>
      </c>
      <c r="AF22" s="12" cm="1">
        <f t="array" aca="1" ref="AF22" ca="1">INDIRECT("'"&amp;AF$2&amp;"'!G"&amp;ROW())</f>
        <v>0</v>
      </c>
      <c r="AG22" s="12" cm="1">
        <f t="array" aca="1" ref="AG22" ca="1">INDIRECT("'"&amp;AG$2&amp;"'!G"&amp;ROW())</f>
        <v>0</v>
      </c>
      <c r="AH22" s="12" cm="1">
        <f t="array" aca="1" ref="AH22" ca="1">INDIRECT("'"&amp;AH$2&amp;"'!G"&amp;ROW())</f>
        <v>0</v>
      </c>
      <c r="AI22" s="12" cm="1">
        <f t="array" aca="1" ref="AI22" ca="1">INDIRECT("'"&amp;AI$2&amp;"'!G"&amp;ROW())</f>
        <v>0</v>
      </c>
      <c r="AJ22" s="12" cm="1">
        <f t="array" aca="1" ref="AJ22" ca="1">INDIRECT("'"&amp;AJ$2&amp;"'!G"&amp;ROW())</f>
        <v>0</v>
      </c>
      <c r="AK22" s="12" cm="1">
        <f t="array" aca="1" ref="AK22" ca="1">INDIRECT("'"&amp;AK$2&amp;"'!G"&amp;ROW())</f>
        <v>0</v>
      </c>
      <c r="AL22" s="12" cm="1">
        <f t="array" aca="1" ref="AL22" ca="1">INDIRECT("'"&amp;AL$2&amp;"'!G"&amp;ROW())</f>
        <v>0</v>
      </c>
      <c r="AM22" s="12" cm="1">
        <f t="array" aca="1" ref="AM22" ca="1">INDIRECT("'"&amp;AM$2&amp;"'!G"&amp;ROW())</f>
        <v>0</v>
      </c>
      <c r="AN22" s="12" cm="1">
        <f t="array" aca="1" ref="AN22" ca="1">INDIRECT("'"&amp;AN$2&amp;"'!G"&amp;ROW())</f>
        <v>20</v>
      </c>
      <c r="AO22" s="12" cm="1">
        <f t="array" aca="1" ref="AO22" ca="1">INDIRECT("'"&amp;AO$2&amp;"'!G"&amp;ROW())</f>
        <v>0</v>
      </c>
      <c r="AP22" s="12" cm="1">
        <f t="array" aca="1" ref="AP22" ca="1">INDIRECT("'"&amp;AP$2&amp;"'!G"&amp;ROW())</f>
        <v>0</v>
      </c>
      <c r="AQ22" s="12" cm="1">
        <f t="array" aca="1" ref="AQ22" ca="1">INDIRECT("'"&amp;AQ$2&amp;"'!G"&amp;ROW())</f>
        <v>0</v>
      </c>
      <c r="AR22" s="12" cm="1">
        <f t="array" aca="1" ref="AR22" ca="1">INDIRECT("'"&amp;AR$2&amp;"'!G"&amp;ROW())</f>
        <v>0</v>
      </c>
      <c r="AS22" s="12" cm="1">
        <f t="array" aca="1" ref="AS22" ca="1">INDIRECT("'"&amp;AS$2&amp;"'!G"&amp;ROW())</f>
        <v>0</v>
      </c>
      <c r="AT22" s="12" cm="1">
        <f t="array" aca="1" ref="AT22" ca="1">INDIRECT("'"&amp;AT$2&amp;"'!G"&amp;ROW())</f>
        <v>0</v>
      </c>
      <c r="AU22" s="12" cm="1">
        <f t="array" aca="1" ref="AU22" ca="1">INDIRECT("'"&amp;AU$2&amp;"'!G"&amp;ROW())</f>
        <v>0</v>
      </c>
      <c r="AV22" s="12" cm="1">
        <f t="array" aca="1" ref="AV22" ca="1">INDIRECT("'"&amp;AV$2&amp;"'!G"&amp;ROW())</f>
        <v>0</v>
      </c>
      <c r="AW22" s="12" cm="1">
        <f t="array" aca="1" ref="AW22" ca="1">INDIRECT("'"&amp;AW$2&amp;"'!G"&amp;ROW())</f>
        <v>0</v>
      </c>
      <c r="AX22" s="12" cm="1">
        <f t="array" aca="1" ref="AX22" ca="1">INDIRECT("'"&amp;AX$2&amp;"'!G"&amp;ROW())</f>
        <v>0</v>
      </c>
      <c r="AY22" s="12" cm="1">
        <f t="array" aca="1" ref="AY22" ca="1">INDIRECT("'"&amp;AY$2&amp;"'!G"&amp;ROW())</f>
        <v>0</v>
      </c>
      <c r="AZ22" s="12" cm="1">
        <f t="array" aca="1" ref="AZ22" ca="1">INDIRECT("'"&amp;AZ$2&amp;"'!G"&amp;ROW())</f>
        <v>0</v>
      </c>
      <c r="BA22" s="12" cm="1">
        <f t="array" aca="1" ref="BA22" ca="1">INDIRECT("'"&amp;BA$2&amp;"'!G"&amp;ROW())</f>
        <v>0</v>
      </c>
      <c r="BB22">
        <f>'TALLER EPT '!G22</f>
        <v>20</v>
      </c>
      <c r="BC22" s="12" cm="1">
        <f t="array" aca="1" ref="BC22" ca="1">INDIRECT("'"&amp;BC$2&amp;"'!G"&amp;ROW())</f>
        <v>0</v>
      </c>
      <c r="BD22" s="12" cm="1">
        <f t="array" aca="1" ref="BD22" ca="1">INDIRECT("'"&amp;BD$2&amp;"'!G"&amp;ROW())</f>
        <v>0</v>
      </c>
      <c r="BE22" s="17">
        <f>'CIRCULACIÓN '!G22</f>
        <v>0</v>
      </c>
      <c r="BF22" s="12" cm="1">
        <f t="array" aca="1" ref="BF22" ca="1">INDIRECT("'"&amp;BF$2&amp;"'!G"&amp;ROW())</f>
        <v>0</v>
      </c>
      <c r="BG22" s="12" cm="1">
        <f t="array" aca="1" ref="BG22" ca="1">INDIRECT("'"&amp;BG$2&amp;"'!G"&amp;ROW())</f>
        <v>0</v>
      </c>
      <c r="BH22" s="17">
        <f>INGRESO!G22</f>
        <v>0</v>
      </c>
    </row>
    <row r="23" spans="1:60">
      <c r="A23" t="s">
        <v>795</v>
      </c>
      <c r="G23" s="337">
        <f t="shared" ca="1" si="0"/>
        <v>240</v>
      </c>
      <c r="H23" s="12" cm="1">
        <f t="array" aca="1" ref="H23" ca="1">INDIRECT("'"&amp;H$2&amp;"'!G"&amp;ROW())</f>
        <v>0</v>
      </c>
      <c r="I23" s="12" cm="1">
        <f t="array" aca="1" ref="I23" ca="1">INDIRECT("'"&amp;I$2&amp;"'!G"&amp;ROW())</f>
        <v>0</v>
      </c>
      <c r="J23" s="12" cm="1">
        <f t="array" aca="1" ref="J23" ca="1">INDIRECT("'"&amp;J$2&amp;"'!G"&amp;ROW())</f>
        <v>0</v>
      </c>
      <c r="K23" s="12" cm="1">
        <f t="array" aca="1" ref="K23" ca="1">INDIRECT("'"&amp;K$2&amp;"'!G"&amp;ROW())</f>
        <v>0</v>
      </c>
      <c r="L23" s="12" cm="1">
        <f t="array" aca="1" ref="L23" ca="1">INDIRECT("'"&amp;L$2&amp;"'!G"&amp;ROW())</f>
        <v>0</v>
      </c>
      <c r="M23" s="12" cm="1">
        <f t="array" aca="1" ref="M23" ca="1">INDIRECT("'"&amp;M$2&amp;"'!G"&amp;ROW())</f>
        <v>0</v>
      </c>
      <c r="N23" s="12" cm="1">
        <f t="array" aca="1" ref="N23" ca="1">INDIRECT("'"&amp;N$2&amp;"'!G"&amp;ROW())</f>
        <v>0</v>
      </c>
      <c r="O23" s="12" cm="1">
        <f t="array" aca="1" ref="O23" ca="1">INDIRECT("'"&amp;O$2&amp;"'!G"&amp;ROW())</f>
        <v>0</v>
      </c>
      <c r="P23" s="17">
        <f>'SECRETARÍA '!G23</f>
        <v>0</v>
      </c>
      <c r="Q23" s="12" cm="1">
        <f t="array" aca="1" ref="Q23" ca="1">INDIRECT("'"&amp;Q$2&amp;"'!G"&amp;ROW())</f>
        <v>0</v>
      </c>
      <c r="R23" s="12" cm="1">
        <f t="array" aca="1" ref="R23" ca="1">INDIRECT("'"&amp;R$2&amp;"'!G"&amp;ROW())</f>
        <v>0</v>
      </c>
      <c r="S23" s="12" cm="1">
        <f t="array" aca="1" ref="S23" ca="1">INDIRECT("'"&amp;S$2&amp;"'!G"&amp;ROW())</f>
        <v>20</v>
      </c>
      <c r="T23" s="12" cm="1">
        <f t="array" aca="1" ref="T23" ca="1">INDIRECT("'"&amp;T$2&amp;"'!G"&amp;ROW())</f>
        <v>0</v>
      </c>
      <c r="U23" s="12" cm="1">
        <f t="array" aca="1" ref="U23" ca="1">INDIRECT("'"&amp;U$2&amp;"'!G"&amp;ROW())</f>
        <v>0</v>
      </c>
      <c r="V23" s="12" cm="1">
        <f t="array" aca="1" ref="V23" ca="1">INDIRECT("'"&amp;V$2&amp;"'!G"&amp;ROW())</f>
        <v>20</v>
      </c>
      <c r="W23" s="12" cm="1">
        <f t="array" aca="1" ref="W23" ca="1">INDIRECT("'"&amp;W$2&amp;"'!G"&amp;ROW())</f>
        <v>0</v>
      </c>
      <c r="X23" s="12" cm="1">
        <f t="array" aca="1" ref="X23" ca="1">INDIRECT("'"&amp;X$2&amp;"'!G"&amp;ROW())</f>
        <v>20</v>
      </c>
      <c r="Y23" s="12" cm="1">
        <f t="array" aca="1" ref="Y23" ca="1">INDIRECT("'"&amp;Y$2&amp;"'!G"&amp;ROW())</f>
        <v>0</v>
      </c>
      <c r="Z23" s="12" cm="1">
        <f t="array" aca="1" ref="Z23" ca="1">INDIRECT("'"&amp;Z$2&amp;"'!G"&amp;ROW())</f>
        <v>20</v>
      </c>
      <c r="AA23" s="12" cm="1">
        <f t="array" aca="1" ref="AA23" ca="1">INDIRECT("'"&amp;AA$2&amp;"'!G"&amp;ROW())</f>
        <v>0</v>
      </c>
      <c r="AB23" s="17">
        <f>'SSHH ADM.-HOMBRES'!G23</f>
        <v>20</v>
      </c>
      <c r="AC23" s="12" cm="1">
        <f t="array" aca="1" ref="AC23" ca="1">INDIRECT("'"&amp;AC$2&amp;"'!G"&amp;ROW())</f>
        <v>20</v>
      </c>
      <c r="AD23" s="12" cm="1">
        <f t="array" aca="1" ref="AD23" ca="1">INDIRECT("'"&amp;AD$2&amp;"'!G"&amp;ROW())</f>
        <v>20</v>
      </c>
      <c r="AE23" s="12" cm="1">
        <f t="array" aca="1" ref="AE23" ca="1">INDIRECT("'"&amp;AE$2&amp;"'!G"&amp;ROW())</f>
        <v>0</v>
      </c>
      <c r="AF23" s="12" cm="1">
        <f t="array" aca="1" ref="AF23" ca="1">INDIRECT("'"&amp;AF$2&amp;"'!G"&amp;ROW())</f>
        <v>0</v>
      </c>
      <c r="AG23" s="12" cm="1">
        <f t="array" aca="1" ref="AG23" ca="1">INDIRECT("'"&amp;AG$2&amp;"'!G"&amp;ROW())</f>
        <v>0</v>
      </c>
      <c r="AH23" s="12" cm="1">
        <f t="array" aca="1" ref="AH23" ca="1">INDIRECT("'"&amp;AH$2&amp;"'!G"&amp;ROW())</f>
        <v>0</v>
      </c>
      <c r="AI23" s="12" cm="1">
        <f t="array" aca="1" ref="AI23" ca="1">INDIRECT("'"&amp;AI$2&amp;"'!G"&amp;ROW())</f>
        <v>0</v>
      </c>
      <c r="AJ23" s="12" cm="1">
        <f t="array" aca="1" ref="AJ23" ca="1">INDIRECT("'"&amp;AJ$2&amp;"'!G"&amp;ROW())</f>
        <v>20</v>
      </c>
      <c r="AK23" s="12" cm="1">
        <f t="array" aca="1" ref="AK23" ca="1">INDIRECT("'"&amp;AK$2&amp;"'!G"&amp;ROW())</f>
        <v>0</v>
      </c>
      <c r="AL23" s="12" cm="1">
        <f t="array" aca="1" ref="AL23" ca="1">INDIRECT("'"&amp;AL$2&amp;"'!G"&amp;ROW())</f>
        <v>20</v>
      </c>
      <c r="AM23" s="12" cm="1">
        <f t="array" aca="1" ref="AM23" ca="1">INDIRECT("'"&amp;AM$2&amp;"'!G"&amp;ROW())</f>
        <v>0</v>
      </c>
      <c r="AN23" s="12" cm="1">
        <f t="array" aca="1" ref="AN23" ca="1">INDIRECT("'"&amp;AN$2&amp;"'!G"&amp;ROW())</f>
        <v>0</v>
      </c>
      <c r="AO23" s="12" cm="1">
        <f t="array" aca="1" ref="AO23" ca="1">INDIRECT("'"&amp;AO$2&amp;"'!G"&amp;ROW())</f>
        <v>20</v>
      </c>
      <c r="AP23" s="12" cm="1">
        <f t="array" aca="1" ref="AP23" ca="1">INDIRECT("'"&amp;AP$2&amp;"'!G"&amp;ROW())</f>
        <v>0</v>
      </c>
      <c r="AQ23" s="12" cm="1">
        <f t="array" aca="1" ref="AQ23" ca="1">INDIRECT("'"&amp;AQ$2&amp;"'!G"&amp;ROW())</f>
        <v>20</v>
      </c>
      <c r="AR23" s="12" cm="1">
        <f t="array" aca="1" ref="AR23" ca="1">INDIRECT("'"&amp;AR$2&amp;"'!G"&amp;ROW())</f>
        <v>0</v>
      </c>
      <c r="AS23" s="12" cm="1">
        <f t="array" aca="1" ref="AS23" ca="1">INDIRECT("'"&amp;AS$2&amp;"'!G"&amp;ROW())</f>
        <v>0</v>
      </c>
      <c r="AT23" s="12" cm="1">
        <f t="array" aca="1" ref="AT23" ca="1">INDIRECT("'"&amp;AT$2&amp;"'!G"&amp;ROW())</f>
        <v>0</v>
      </c>
      <c r="AU23" s="12" cm="1">
        <f t="array" aca="1" ref="AU23" ca="1">INDIRECT("'"&amp;AU$2&amp;"'!G"&amp;ROW())</f>
        <v>0</v>
      </c>
      <c r="AV23" s="12" cm="1">
        <f t="array" aca="1" ref="AV23" ca="1">INDIRECT("'"&amp;AV$2&amp;"'!G"&amp;ROW())</f>
        <v>0</v>
      </c>
      <c r="AW23" s="12" cm="1">
        <f t="array" aca="1" ref="AW23" ca="1">INDIRECT("'"&amp;AW$2&amp;"'!G"&amp;ROW())</f>
        <v>0</v>
      </c>
      <c r="AX23" s="12" cm="1">
        <f t="array" aca="1" ref="AX23" ca="1">INDIRECT("'"&amp;AX$2&amp;"'!G"&amp;ROW())</f>
        <v>0</v>
      </c>
      <c r="AY23" s="12" cm="1">
        <f t="array" aca="1" ref="AY23" ca="1">INDIRECT("'"&amp;AY$2&amp;"'!G"&amp;ROW())</f>
        <v>0</v>
      </c>
      <c r="AZ23" s="12" cm="1">
        <f t="array" aca="1" ref="AZ23" ca="1">INDIRECT("'"&amp;AZ$2&amp;"'!G"&amp;ROW())</f>
        <v>0</v>
      </c>
      <c r="BA23" s="12" cm="1">
        <f t="array" aca="1" ref="BA23" ca="1">INDIRECT("'"&amp;BA$2&amp;"'!G"&amp;ROW())</f>
        <v>0</v>
      </c>
      <c r="BB23">
        <f>'TALLER EPT '!G23</f>
        <v>0</v>
      </c>
      <c r="BC23" s="12" cm="1">
        <f t="array" aca="1" ref="BC23" ca="1">INDIRECT("'"&amp;BC$2&amp;"'!G"&amp;ROW())</f>
        <v>0</v>
      </c>
      <c r="BD23" s="12" cm="1">
        <f t="array" aca="1" ref="BD23" ca="1">INDIRECT("'"&amp;BD$2&amp;"'!G"&amp;ROW())</f>
        <v>20</v>
      </c>
      <c r="BE23" s="17">
        <f>'CIRCULACIÓN '!G23</f>
        <v>0</v>
      </c>
      <c r="BF23" s="12" cm="1">
        <f t="array" aca="1" ref="BF23" ca="1">INDIRECT("'"&amp;BF$2&amp;"'!G"&amp;ROW())</f>
        <v>0</v>
      </c>
      <c r="BG23" s="12" cm="1">
        <f t="array" aca="1" ref="BG23" ca="1">INDIRECT("'"&amp;BG$2&amp;"'!G"&amp;ROW())</f>
        <v>0</v>
      </c>
      <c r="BH23" s="17">
        <f>INGRESO!G23</f>
        <v>0</v>
      </c>
    </row>
    <row r="24" spans="1:60">
      <c r="A24" t="s">
        <v>797</v>
      </c>
      <c r="G24" s="337">
        <f t="shared" ca="1" si="0"/>
        <v>100</v>
      </c>
      <c r="H24" s="12" cm="1">
        <f t="array" aca="1" ref="H24" ca="1">INDIRECT("'"&amp;H$2&amp;"'!G"&amp;ROW())</f>
        <v>0</v>
      </c>
      <c r="I24" s="12" cm="1">
        <f t="array" aca="1" ref="I24" ca="1">INDIRECT("'"&amp;I$2&amp;"'!G"&amp;ROW())</f>
        <v>0</v>
      </c>
      <c r="J24" s="12" cm="1">
        <f t="array" aca="1" ref="J24" ca="1">INDIRECT("'"&amp;J$2&amp;"'!G"&amp;ROW())</f>
        <v>20</v>
      </c>
      <c r="K24" s="12" cm="1">
        <f t="array" aca="1" ref="K24" ca="1">INDIRECT("'"&amp;K$2&amp;"'!G"&amp;ROW())</f>
        <v>0</v>
      </c>
      <c r="L24" s="12" cm="1">
        <f t="array" aca="1" ref="L24" ca="1">INDIRECT("'"&amp;L$2&amp;"'!G"&amp;ROW())</f>
        <v>0</v>
      </c>
      <c r="M24" s="12" cm="1">
        <f t="array" aca="1" ref="M24" ca="1">INDIRECT("'"&amp;M$2&amp;"'!G"&amp;ROW())</f>
        <v>0</v>
      </c>
      <c r="N24" s="12" cm="1">
        <f t="array" aca="1" ref="N24" ca="1">INDIRECT("'"&amp;N$2&amp;"'!G"&amp;ROW())</f>
        <v>0</v>
      </c>
      <c r="O24" s="12" cm="1">
        <f t="array" aca="1" ref="O24" ca="1">INDIRECT("'"&amp;O$2&amp;"'!G"&amp;ROW())</f>
        <v>0</v>
      </c>
      <c r="P24" s="17">
        <f>'SECRETARÍA '!G24</f>
        <v>0</v>
      </c>
      <c r="Q24" s="12" cm="1">
        <f t="array" aca="1" ref="Q24" ca="1">INDIRECT("'"&amp;Q$2&amp;"'!G"&amp;ROW())</f>
        <v>0</v>
      </c>
      <c r="R24" s="12" cm="1">
        <f t="array" aca="1" ref="R24" ca="1">INDIRECT("'"&amp;R$2&amp;"'!G"&amp;ROW())</f>
        <v>0</v>
      </c>
      <c r="S24" s="12" cm="1">
        <f t="array" aca="1" ref="S24" ca="1">INDIRECT("'"&amp;S$2&amp;"'!G"&amp;ROW())</f>
        <v>0</v>
      </c>
      <c r="T24" s="12" cm="1">
        <f t="array" aca="1" ref="T24" ca="1">INDIRECT("'"&amp;T$2&amp;"'!G"&amp;ROW())</f>
        <v>0</v>
      </c>
      <c r="U24" s="12" cm="1">
        <f t="array" aca="1" ref="U24" ca="1">INDIRECT("'"&amp;U$2&amp;"'!G"&amp;ROW())</f>
        <v>0</v>
      </c>
      <c r="V24" s="12" cm="1">
        <f t="array" aca="1" ref="V24" ca="1">INDIRECT("'"&amp;V$2&amp;"'!G"&amp;ROW())</f>
        <v>0</v>
      </c>
      <c r="W24" s="12" cm="1">
        <f t="array" aca="1" ref="W24" ca="1">INDIRECT("'"&amp;W$2&amp;"'!G"&amp;ROW())</f>
        <v>0</v>
      </c>
      <c r="X24" s="12" cm="1">
        <f t="array" aca="1" ref="X24" ca="1">INDIRECT("'"&amp;X$2&amp;"'!G"&amp;ROW())</f>
        <v>0</v>
      </c>
      <c r="Y24" s="12" cm="1">
        <f t="array" aca="1" ref="Y24" ca="1">INDIRECT("'"&amp;Y$2&amp;"'!G"&amp;ROW())</f>
        <v>0</v>
      </c>
      <c r="Z24" s="12" cm="1">
        <f t="array" aca="1" ref="Z24" ca="1">INDIRECT("'"&amp;Z$2&amp;"'!G"&amp;ROW())</f>
        <v>0</v>
      </c>
      <c r="AA24" s="12" cm="1">
        <f t="array" aca="1" ref="AA24" ca="1">INDIRECT("'"&amp;AA$2&amp;"'!G"&amp;ROW())</f>
        <v>20</v>
      </c>
      <c r="AB24" s="17">
        <f>'SSHH ADM.-HOMBRES'!G24</f>
        <v>0</v>
      </c>
      <c r="AC24" s="12" cm="1">
        <f t="array" aca="1" ref="AC24" ca="1">INDIRECT("'"&amp;AC$2&amp;"'!G"&amp;ROW())</f>
        <v>0</v>
      </c>
      <c r="AD24" s="12" cm="1">
        <f t="array" aca="1" ref="AD24" ca="1">INDIRECT("'"&amp;AD$2&amp;"'!G"&amp;ROW())</f>
        <v>0</v>
      </c>
      <c r="AE24" s="12" cm="1">
        <f t="array" aca="1" ref="AE24" ca="1">INDIRECT("'"&amp;AE$2&amp;"'!G"&amp;ROW())</f>
        <v>0</v>
      </c>
      <c r="AF24" s="12" cm="1">
        <f t="array" aca="1" ref="AF24" ca="1">INDIRECT("'"&amp;AF$2&amp;"'!G"&amp;ROW())</f>
        <v>0</v>
      </c>
      <c r="AG24" s="12" cm="1">
        <f t="array" aca="1" ref="AG24" ca="1">INDIRECT("'"&amp;AG$2&amp;"'!G"&amp;ROW())</f>
        <v>0</v>
      </c>
      <c r="AH24" s="12" cm="1">
        <f t="array" aca="1" ref="AH24" ca="1">INDIRECT("'"&amp;AH$2&amp;"'!G"&amp;ROW())</f>
        <v>0</v>
      </c>
      <c r="AI24" s="12" cm="1">
        <f t="array" aca="1" ref="AI24" ca="1">INDIRECT("'"&amp;AI$2&amp;"'!G"&amp;ROW())</f>
        <v>0</v>
      </c>
      <c r="AJ24" s="12" cm="1">
        <f t="array" aca="1" ref="AJ24" ca="1">INDIRECT("'"&amp;AJ$2&amp;"'!G"&amp;ROW())</f>
        <v>0</v>
      </c>
      <c r="AK24" s="12" cm="1">
        <f t="array" aca="1" ref="AK24" ca="1">INDIRECT("'"&amp;AK$2&amp;"'!G"&amp;ROW())</f>
        <v>0</v>
      </c>
      <c r="AL24" s="12" cm="1">
        <f t="array" aca="1" ref="AL24" ca="1">INDIRECT("'"&amp;AL$2&amp;"'!G"&amp;ROW())</f>
        <v>0</v>
      </c>
      <c r="AM24" s="12" cm="1">
        <f t="array" aca="1" ref="AM24" ca="1">INDIRECT("'"&amp;AM$2&amp;"'!G"&amp;ROW())</f>
        <v>0</v>
      </c>
      <c r="AN24" s="12" cm="1">
        <f t="array" aca="1" ref="AN24" ca="1">INDIRECT("'"&amp;AN$2&amp;"'!G"&amp;ROW())</f>
        <v>0</v>
      </c>
      <c r="AO24" s="12" cm="1">
        <f t="array" aca="1" ref="AO24" ca="1">INDIRECT("'"&amp;AO$2&amp;"'!G"&amp;ROW())</f>
        <v>0</v>
      </c>
      <c r="AP24" s="12" cm="1">
        <f t="array" aca="1" ref="AP24" ca="1">INDIRECT("'"&amp;AP$2&amp;"'!G"&amp;ROW())</f>
        <v>0</v>
      </c>
      <c r="AQ24" s="12" cm="1">
        <f t="array" aca="1" ref="AQ24" ca="1">INDIRECT("'"&amp;AQ$2&amp;"'!G"&amp;ROW())</f>
        <v>0</v>
      </c>
      <c r="AR24" s="12" cm="1">
        <f t="array" aca="1" ref="AR24" ca="1">INDIRECT("'"&amp;AR$2&amp;"'!G"&amp;ROW())</f>
        <v>0</v>
      </c>
      <c r="AS24" s="12" cm="1">
        <f t="array" aca="1" ref="AS24" ca="1">INDIRECT("'"&amp;AS$2&amp;"'!G"&amp;ROW())</f>
        <v>0</v>
      </c>
      <c r="AT24" s="12" cm="1">
        <f t="array" aca="1" ref="AT24" ca="1">INDIRECT("'"&amp;AT$2&amp;"'!G"&amp;ROW())</f>
        <v>0</v>
      </c>
      <c r="AU24" s="12" cm="1">
        <f t="array" aca="1" ref="AU24" ca="1">INDIRECT("'"&amp;AU$2&amp;"'!G"&amp;ROW())</f>
        <v>0</v>
      </c>
      <c r="AV24" s="12" cm="1">
        <f t="array" aca="1" ref="AV24" ca="1">INDIRECT("'"&amp;AV$2&amp;"'!G"&amp;ROW())</f>
        <v>0</v>
      </c>
      <c r="AW24" s="12" cm="1">
        <f t="array" aca="1" ref="AW24" ca="1">INDIRECT("'"&amp;AW$2&amp;"'!G"&amp;ROW())</f>
        <v>0</v>
      </c>
      <c r="AX24" s="12" cm="1">
        <f t="array" aca="1" ref="AX24" ca="1">INDIRECT("'"&amp;AX$2&amp;"'!G"&amp;ROW())</f>
        <v>0</v>
      </c>
      <c r="AY24" s="12" cm="1">
        <f t="array" aca="1" ref="AY24" ca="1">INDIRECT("'"&amp;AY$2&amp;"'!G"&amp;ROW())</f>
        <v>0</v>
      </c>
      <c r="AZ24" s="12" cm="1">
        <f t="array" aca="1" ref="AZ24" ca="1">INDIRECT("'"&amp;AZ$2&amp;"'!G"&amp;ROW())</f>
        <v>0</v>
      </c>
      <c r="BA24" s="12" cm="1">
        <f t="array" aca="1" ref="BA24" ca="1">INDIRECT("'"&amp;BA$2&amp;"'!G"&amp;ROW())</f>
        <v>0</v>
      </c>
      <c r="BB24">
        <f>'TALLER EPT '!G24</f>
        <v>0</v>
      </c>
      <c r="BC24" s="12" cm="1">
        <f t="array" aca="1" ref="BC24" ca="1">INDIRECT("'"&amp;BC$2&amp;"'!G"&amp;ROW())</f>
        <v>20</v>
      </c>
      <c r="BD24" s="12" cm="1">
        <f t="array" aca="1" ref="BD24" ca="1">INDIRECT("'"&amp;BD$2&amp;"'!G"&amp;ROW())</f>
        <v>0</v>
      </c>
      <c r="BE24" s="17">
        <f>'CIRCULACIÓN '!G24</f>
        <v>0</v>
      </c>
      <c r="BF24" s="12" cm="1">
        <f t="array" aca="1" ref="BF24" ca="1">INDIRECT("'"&amp;BF$2&amp;"'!G"&amp;ROW())</f>
        <v>20</v>
      </c>
      <c r="BG24" s="12" cm="1">
        <f t="array" aca="1" ref="BG24" ca="1">INDIRECT("'"&amp;BG$2&amp;"'!G"&amp;ROW())</f>
        <v>20</v>
      </c>
      <c r="BH24" s="17">
        <f>INGRESO!G24</f>
        <v>0</v>
      </c>
    </row>
    <row r="25" spans="1:60">
      <c r="A25" t="s">
        <v>799</v>
      </c>
      <c r="G25" s="337">
        <f t="shared" ca="1" si="0"/>
        <v>100</v>
      </c>
      <c r="H25" s="12" cm="1">
        <f t="array" aca="1" ref="H25" ca="1">INDIRECT("'"&amp;H$2&amp;"'!G"&amp;ROW())</f>
        <v>0</v>
      </c>
      <c r="I25" s="12" cm="1">
        <f t="array" aca="1" ref="I25" ca="1">INDIRECT("'"&amp;I$2&amp;"'!G"&amp;ROW())</f>
        <v>0</v>
      </c>
      <c r="J25" s="12" cm="1">
        <f t="array" aca="1" ref="J25" ca="1">INDIRECT("'"&amp;J$2&amp;"'!G"&amp;ROW())</f>
        <v>0</v>
      </c>
      <c r="K25" s="12" cm="1">
        <f t="array" aca="1" ref="K25" ca="1">INDIRECT("'"&amp;K$2&amp;"'!G"&amp;ROW())</f>
        <v>0</v>
      </c>
      <c r="L25" s="12" cm="1">
        <f t="array" aca="1" ref="L25" ca="1">INDIRECT("'"&amp;L$2&amp;"'!G"&amp;ROW())</f>
        <v>0</v>
      </c>
      <c r="M25" s="12" cm="1">
        <f t="array" aca="1" ref="M25" ca="1">INDIRECT("'"&amp;M$2&amp;"'!G"&amp;ROW())</f>
        <v>0</v>
      </c>
      <c r="N25" s="12" cm="1">
        <f t="array" aca="1" ref="N25" ca="1">INDIRECT("'"&amp;N$2&amp;"'!G"&amp;ROW())</f>
        <v>0</v>
      </c>
      <c r="O25" s="12" cm="1">
        <f t="array" aca="1" ref="O25" ca="1">INDIRECT("'"&amp;O$2&amp;"'!G"&amp;ROW())</f>
        <v>0</v>
      </c>
      <c r="P25" s="17">
        <f>'SECRETARÍA '!G25</f>
        <v>0</v>
      </c>
      <c r="Q25" s="12" cm="1">
        <f t="array" aca="1" ref="Q25" ca="1">INDIRECT("'"&amp;Q$2&amp;"'!G"&amp;ROW())</f>
        <v>0</v>
      </c>
      <c r="R25" s="12" cm="1">
        <f t="array" aca="1" ref="R25" ca="1">INDIRECT("'"&amp;R$2&amp;"'!G"&amp;ROW())</f>
        <v>0</v>
      </c>
      <c r="S25" s="12" cm="1">
        <f t="array" aca="1" ref="S25" ca="1">INDIRECT("'"&amp;S$2&amp;"'!G"&amp;ROW())</f>
        <v>0</v>
      </c>
      <c r="T25" s="12" cm="1">
        <f t="array" aca="1" ref="T25" ca="1">INDIRECT("'"&amp;T$2&amp;"'!G"&amp;ROW())</f>
        <v>0</v>
      </c>
      <c r="U25" s="12" cm="1">
        <f t="array" aca="1" ref="U25" ca="1">INDIRECT("'"&amp;U$2&amp;"'!G"&amp;ROW())</f>
        <v>0</v>
      </c>
      <c r="V25" s="12" cm="1">
        <f t="array" aca="1" ref="V25" ca="1">INDIRECT("'"&amp;V$2&amp;"'!G"&amp;ROW())</f>
        <v>0</v>
      </c>
      <c r="W25" s="12" cm="1">
        <f t="array" aca="1" ref="W25" ca="1">INDIRECT("'"&amp;W$2&amp;"'!G"&amp;ROW())</f>
        <v>0</v>
      </c>
      <c r="X25" s="12" cm="1">
        <f t="array" aca="1" ref="X25" ca="1">INDIRECT("'"&amp;X$2&amp;"'!G"&amp;ROW())</f>
        <v>0</v>
      </c>
      <c r="Y25" s="12" cm="1">
        <f t="array" aca="1" ref="Y25" ca="1">INDIRECT("'"&amp;Y$2&amp;"'!G"&amp;ROW())</f>
        <v>0</v>
      </c>
      <c r="Z25" s="12" cm="1">
        <f t="array" aca="1" ref="Z25" ca="1">INDIRECT("'"&amp;Z$2&amp;"'!G"&amp;ROW())</f>
        <v>0</v>
      </c>
      <c r="AA25" s="12" cm="1">
        <f t="array" aca="1" ref="AA25" ca="1">INDIRECT("'"&amp;AA$2&amp;"'!G"&amp;ROW())</f>
        <v>0</v>
      </c>
      <c r="AB25" s="17">
        <f>'SSHH ADM.-HOMBRES'!G25</f>
        <v>0</v>
      </c>
      <c r="AC25" s="12" cm="1">
        <f t="array" aca="1" ref="AC25" ca="1">INDIRECT("'"&amp;AC$2&amp;"'!G"&amp;ROW())</f>
        <v>0</v>
      </c>
      <c r="AD25" s="12" cm="1">
        <f t="array" aca="1" ref="AD25" ca="1">INDIRECT("'"&amp;AD$2&amp;"'!G"&amp;ROW())</f>
        <v>0</v>
      </c>
      <c r="AE25" s="12" cm="1">
        <f t="array" aca="1" ref="AE25" ca="1">INDIRECT("'"&amp;AE$2&amp;"'!G"&amp;ROW())</f>
        <v>0</v>
      </c>
      <c r="AF25" s="12" cm="1">
        <f t="array" aca="1" ref="AF25" ca="1">INDIRECT("'"&amp;AF$2&amp;"'!G"&amp;ROW())</f>
        <v>0</v>
      </c>
      <c r="AG25" s="12" cm="1">
        <f t="array" aca="1" ref="AG25" ca="1">INDIRECT("'"&amp;AG$2&amp;"'!G"&amp;ROW())</f>
        <v>0</v>
      </c>
      <c r="AH25" s="12" cm="1">
        <f t="array" aca="1" ref="AH25" ca="1">INDIRECT("'"&amp;AH$2&amp;"'!G"&amp;ROW())</f>
        <v>0</v>
      </c>
      <c r="AI25" s="12" cm="1">
        <f t="array" aca="1" ref="AI25" ca="1">INDIRECT("'"&amp;AI$2&amp;"'!G"&amp;ROW())</f>
        <v>0</v>
      </c>
      <c r="AJ25" s="12" cm="1">
        <f t="array" aca="1" ref="AJ25" ca="1">INDIRECT("'"&amp;AJ$2&amp;"'!G"&amp;ROW())</f>
        <v>0</v>
      </c>
      <c r="AK25" s="12" cm="1">
        <f t="array" aca="1" ref="AK25" ca="1">INDIRECT("'"&amp;AK$2&amp;"'!G"&amp;ROW())</f>
        <v>0</v>
      </c>
      <c r="AL25" s="12" cm="1">
        <f t="array" aca="1" ref="AL25" ca="1">INDIRECT("'"&amp;AL$2&amp;"'!G"&amp;ROW())</f>
        <v>0</v>
      </c>
      <c r="AM25" s="12" cm="1">
        <f t="array" aca="1" ref="AM25" ca="1">INDIRECT("'"&amp;AM$2&amp;"'!G"&amp;ROW())</f>
        <v>0</v>
      </c>
      <c r="AN25" s="12" cm="1">
        <f t="array" aca="1" ref="AN25" ca="1">INDIRECT("'"&amp;AN$2&amp;"'!G"&amp;ROW())</f>
        <v>0</v>
      </c>
      <c r="AO25" s="12" cm="1">
        <f t="array" aca="1" ref="AO25" ca="1">INDIRECT("'"&amp;AO$2&amp;"'!G"&amp;ROW())</f>
        <v>0</v>
      </c>
      <c r="AP25" s="12" cm="1">
        <f t="array" aca="1" ref="AP25" ca="1">INDIRECT("'"&amp;AP$2&amp;"'!G"&amp;ROW())</f>
        <v>20</v>
      </c>
      <c r="AQ25" s="12" cm="1">
        <f t="array" aca="1" ref="AQ25" ca="1">INDIRECT("'"&amp;AQ$2&amp;"'!G"&amp;ROW())</f>
        <v>0</v>
      </c>
      <c r="AR25" s="12" cm="1">
        <f t="array" aca="1" ref="AR25" ca="1">INDIRECT("'"&amp;AR$2&amp;"'!G"&amp;ROW())</f>
        <v>20</v>
      </c>
      <c r="AS25" s="12" cm="1">
        <f t="array" aca="1" ref="AS25" ca="1">INDIRECT("'"&amp;AS$2&amp;"'!G"&amp;ROW())</f>
        <v>20</v>
      </c>
      <c r="AT25" s="12" cm="1">
        <f t="array" aca="1" ref="AT25" ca="1">INDIRECT("'"&amp;AT$2&amp;"'!G"&amp;ROW())</f>
        <v>20</v>
      </c>
      <c r="AU25" s="12" cm="1">
        <f t="array" aca="1" ref="AU25" ca="1">INDIRECT("'"&amp;AU$2&amp;"'!G"&amp;ROW())</f>
        <v>0</v>
      </c>
      <c r="AV25" s="12" cm="1">
        <f t="array" aca="1" ref="AV25" ca="1">INDIRECT("'"&amp;AV$2&amp;"'!G"&amp;ROW())</f>
        <v>0</v>
      </c>
      <c r="AW25" s="12" cm="1">
        <f t="array" aca="1" ref="AW25" ca="1">INDIRECT("'"&amp;AW$2&amp;"'!G"&amp;ROW())</f>
        <v>0</v>
      </c>
      <c r="AX25" s="12" cm="1">
        <f t="array" aca="1" ref="AX25" ca="1">INDIRECT("'"&amp;AX$2&amp;"'!G"&amp;ROW())</f>
        <v>0</v>
      </c>
      <c r="AY25" s="12" cm="1">
        <f t="array" aca="1" ref="AY25" ca="1">INDIRECT("'"&amp;AY$2&amp;"'!G"&amp;ROW())</f>
        <v>0</v>
      </c>
      <c r="AZ25" s="12" cm="1">
        <f t="array" aca="1" ref="AZ25" ca="1">INDIRECT("'"&amp;AZ$2&amp;"'!G"&amp;ROW())</f>
        <v>0</v>
      </c>
      <c r="BA25" s="12" cm="1">
        <f t="array" aca="1" ref="BA25" ca="1">INDIRECT("'"&amp;BA$2&amp;"'!G"&amp;ROW())</f>
        <v>0</v>
      </c>
      <c r="BB25">
        <f>'TALLER EPT '!G25</f>
        <v>0</v>
      </c>
      <c r="BC25" s="12" cm="1">
        <f t="array" aca="1" ref="BC25" ca="1">INDIRECT("'"&amp;BC$2&amp;"'!G"&amp;ROW())</f>
        <v>0</v>
      </c>
      <c r="BD25" s="12" cm="1">
        <f t="array" aca="1" ref="BD25" ca="1">INDIRECT("'"&amp;BD$2&amp;"'!G"&amp;ROW())</f>
        <v>0</v>
      </c>
      <c r="BE25" s="17">
        <f>'CIRCULACIÓN '!G25</f>
        <v>20</v>
      </c>
      <c r="BF25" s="12" cm="1">
        <f t="array" aca="1" ref="BF25" ca="1">INDIRECT("'"&amp;BF$2&amp;"'!G"&amp;ROW())</f>
        <v>0</v>
      </c>
      <c r="BG25" s="12" cm="1">
        <f t="array" aca="1" ref="BG25" ca="1">INDIRECT("'"&amp;BG$2&amp;"'!G"&amp;ROW())</f>
        <v>0</v>
      </c>
      <c r="BH25" s="17">
        <f>INGRESO!G25</f>
        <v>0</v>
      </c>
    </row>
    <row r="26" spans="1:60">
      <c r="A26" t="s">
        <v>1473</v>
      </c>
      <c r="G26" s="337">
        <f t="shared" ca="1" si="0"/>
        <v>140</v>
      </c>
      <c r="H26" s="12" cm="1">
        <f t="array" aca="1" ref="H26" ca="1">INDIRECT("'"&amp;H$2&amp;"'!G"&amp;ROW())</f>
        <v>0</v>
      </c>
      <c r="I26" s="12" cm="1">
        <f t="array" aca="1" ref="I26" ca="1">INDIRECT("'"&amp;I$2&amp;"'!G"&amp;ROW())</f>
        <v>0</v>
      </c>
      <c r="J26" s="12" cm="1">
        <f t="array" aca="1" ref="J26" ca="1">INDIRECT("'"&amp;J$2&amp;"'!G"&amp;ROW())</f>
        <v>0</v>
      </c>
      <c r="K26" s="12" cm="1">
        <f t="array" aca="1" ref="K26" ca="1">INDIRECT("'"&amp;K$2&amp;"'!G"&amp;ROW())</f>
        <v>0</v>
      </c>
      <c r="L26" s="12" cm="1">
        <f t="array" aca="1" ref="L26" ca="1">INDIRECT("'"&amp;L$2&amp;"'!G"&amp;ROW())</f>
        <v>0</v>
      </c>
      <c r="M26" s="12" cm="1">
        <f t="array" aca="1" ref="M26" ca="1">INDIRECT("'"&amp;M$2&amp;"'!G"&amp;ROW())</f>
        <v>0</v>
      </c>
      <c r="N26" s="12" cm="1">
        <f t="array" aca="1" ref="N26" ca="1">INDIRECT("'"&amp;N$2&amp;"'!G"&amp;ROW())</f>
        <v>0</v>
      </c>
      <c r="O26" s="12" cm="1">
        <f t="array" aca="1" ref="O26" ca="1">INDIRECT("'"&amp;O$2&amp;"'!G"&amp;ROW())</f>
        <v>0</v>
      </c>
      <c r="P26" s="17">
        <f>'SECRETARÍA '!G26</f>
        <v>0</v>
      </c>
      <c r="Q26" s="12" cm="1">
        <f t="array" aca="1" ref="Q26" ca="1">INDIRECT("'"&amp;Q$2&amp;"'!G"&amp;ROW())</f>
        <v>0</v>
      </c>
      <c r="R26" s="12" cm="1">
        <f t="array" aca="1" ref="R26" ca="1">INDIRECT("'"&amp;R$2&amp;"'!G"&amp;ROW())</f>
        <v>0</v>
      </c>
      <c r="S26" s="12" cm="1">
        <f t="array" aca="1" ref="S26" ca="1">INDIRECT("'"&amp;S$2&amp;"'!G"&amp;ROW())</f>
        <v>0</v>
      </c>
      <c r="T26" s="12" cm="1">
        <f t="array" aca="1" ref="T26" ca="1">INDIRECT("'"&amp;T$2&amp;"'!G"&amp;ROW())</f>
        <v>0</v>
      </c>
      <c r="U26" s="12" cm="1">
        <f t="array" aca="1" ref="U26" ca="1">INDIRECT("'"&amp;U$2&amp;"'!G"&amp;ROW())</f>
        <v>0</v>
      </c>
      <c r="V26" s="12" cm="1">
        <f t="array" aca="1" ref="V26" ca="1">INDIRECT("'"&amp;V$2&amp;"'!G"&amp;ROW())</f>
        <v>0</v>
      </c>
      <c r="W26" s="12" cm="1">
        <f t="array" aca="1" ref="W26" ca="1">INDIRECT("'"&amp;W$2&amp;"'!G"&amp;ROW())</f>
        <v>0</v>
      </c>
      <c r="X26" s="12" cm="1">
        <f t="array" aca="1" ref="X26" ca="1">INDIRECT("'"&amp;X$2&amp;"'!G"&amp;ROW())</f>
        <v>0</v>
      </c>
      <c r="Y26" s="12" cm="1">
        <f t="array" aca="1" ref="Y26" ca="1">INDIRECT("'"&amp;Y$2&amp;"'!G"&amp;ROW())</f>
        <v>0</v>
      </c>
      <c r="Z26" s="12" cm="1">
        <f t="array" aca="1" ref="Z26" ca="1">INDIRECT("'"&amp;Z$2&amp;"'!G"&amp;ROW())</f>
        <v>0</v>
      </c>
      <c r="AA26" s="12" cm="1">
        <f t="array" aca="1" ref="AA26" ca="1">INDIRECT("'"&amp;AA$2&amp;"'!G"&amp;ROW())</f>
        <v>0</v>
      </c>
      <c r="AB26" s="17">
        <f>'SSHH ADM.-HOMBRES'!G26</f>
        <v>0</v>
      </c>
      <c r="AC26" s="12" cm="1">
        <f t="array" aca="1" ref="AC26" ca="1">INDIRECT("'"&amp;AC$2&amp;"'!G"&amp;ROW())</f>
        <v>0</v>
      </c>
      <c r="AD26" s="12" cm="1">
        <f t="array" aca="1" ref="AD26" ca="1">INDIRECT("'"&amp;AD$2&amp;"'!G"&amp;ROW())</f>
        <v>0</v>
      </c>
      <c r="AE26" s="12" cm="1">
        <f t="array" aca="1" ref="AE26" ca="1">INDIRECT("'"&amp;AE$2&amp;"'!G"&amp;ROW())</f>
        <v>0</v>
      </c>
      <c r="AF26" s="12" cm="1">
        <f t="array" aca="1" ref="AF26" ca="1">INDIRECT("'"&amp;AF$2&amp;"'!G"&amp;ROW())</f>
        <v>0</v>
      </c>
      <c r="AG26" s="12" cm="1">
        <f t="array" aca="1" ref="AG26" ca="1">INDIRECT("'"&amp;AG$2&amp;"'!G"&amp;ROW())</f>
        <v>0</v>
      </c>
      <c r="AH26" s="12" cm="1">
        <f t="array" aca="1" ref="AH26" ca="1">INDIRECT("'"&amp;AH$2&amp;"'!G"&amp;ROW())</f>
        <v>0</v>
      </c>
      <c r="AI26" s="12" cm="1">
        <f t="array" aca="1" ref="AI26" ca="1">INDIRECT("'"&amp;AI$2&amp;"'!G"&amp;ROW())</f>
        <v>0</v>
      </c>
      <c r="AJ26" s="12" cm="1">
        <f t="array" aca="1" ref="AJ26" ca="1">INDIRECT("'"&amp;AJ$2&amp;"'!G"&amp;ROW())</f>
        <v>0</v>
      </c>
      <c r="AK26" s="12" cm="1">
        <f t="array" aca="1" ref="AK26" ca="1">INDIRECT("'"&amp;AK$2&amp;"'!G"&amp;ROW())</f>
        <v>0</v>
      </c>
      <c r="AL26" s="12" cm="1">
        <f t="array" aca="1" ref="AL26" ca="1">INDIRECT("'"&amp;AL$2&amp;"'!G"&amp;ROW())</f>
        <v>0</v>
      </c>
      <c r="AM26" s="12" cm="1">
        <f t="array" aca="1" ref="AM26" ca="1">INDIRECT("'"&amp;AM$2&amp;"'!G"&amp;ROW())</f>
        <v>0</v>
      </c>
      <c r="AN26" s="12" cm="1">
        <f t="array" aca="1" ref="AN26" ca="1">INDIRECT("'"&amp;AN$2&amp;"'!G"&amp;ROW())</f>
        <v>0</v>
      </c>
      <c r="AO26" s="12" cm="1">
        <f t="array" aca="1" ref="AO26" ca="1">INDIRECT("'"&amp;AO$2&amp;"'!G"&amp;ROW())</f>
        <v>0</v>
      </c>
      <c r="AP26" s="12" cm="1">
        <f t="array" aca="1" ref="AP26" ca="1">INDIRECT("'"&amp;AP$2&amp;"'!G"&amp;ROW())</f>
        <v>0</v>
      </c>
      <c r="AQ26" s="12" cm="1">
        <f t="array" aca="1" ref="AQ26" ca="1">INDIRECT("'"&amp;AQ$2&amp;"'!G"&amp;ROW())</f>
        <v>0</v>
      </c>
      <c r="AR26" s="12" cm="1">
        <f t="array" aca="1" ref="AR26" ca="1">INDIRECT("'"&amp;AR$2&amp;"'!G"&amp;ROW())</f>
        <v>0</v>
      </c>
      <c r="AS26" s="12" cm="1">
        <f t="array" aca="1" ref="AS26" ca="1">INDIRECT("'"&amp;AS$2&amp;"'!G"&amp;ROW())</f>
        <v>0</v>
      </c>
      <c r="AT26" s="12" cm="1">
        <f t="array" aca="1" ref="AT26" ca="1">INDIRECT("'"&amp;AT$2&amp;"'!G"&amp;ROW())</f>
        <v>0</v>
      </c>
      <c r="AU26" s="12" cm="1">
        <f t="array" aca="1" ref="AU26" ca="1">INDIRECT("'"&amp;AU$2&amp;"'!G"&amp;ROW())</f>
        <v>20</v>
      </c>
      <c r="AV26" s="12" cm="1">
        <f t="array" aca="1" ref="AV26" ca="1">INDIRECT("'"&amp;AV$2&amp;"'!G"&amp;ROW())</f>
        <v>20</v>
      </c>
      <c r="AW26" s="12" cm="1">
        <f t="array" aca="1" ref="AW26" ca="1">INDIRECT("'"&amp;AW$2&amp;"'!G"&amp;ROW())</f>
        <v>20</v>
      </c>
      <c r="AX26" s="12" cm="1">
        <f t="array" aca="1" ref="AX26" ca="1">INDIRECT("'"&amp;AX$2&amp;"'!G"&amp;ROW())</f>
        <v>20</v>
      </c>
      <c r="AY26" s="12" cm="1">
        <f t="array" aca="1" ref="AY26" ca="1">INDIRECT("'"&amp;AY$2&amp;"'!G"&amp;ROW())</f>
        <v>20</v>
      </c>
      <c r="AZ26" s="12" cm="1">
        <f t="array" aca="1" ref="AZ26" ca="1">INDIRECT("'"&amp;AZ$2&amp;"'!G"&amp;ROW())</f>
        <v>20</v>
      </c>
      <c r="BA26" s="12" cm="1">
        <f t="array" aca="1" ref="BA26" ca="1">INDIRECT("'"&amp;BA$2&amp;"'!G"&amp;ROW())</f>
        <v>20</v>
      </c>
      <c r="BB26">
        <f>'TALLER EPT '!G26</f>
        <v>0</v>
      </c>
      <c r="BC26" s="12" cm="1">
        <f t="array" aca="1" ref="BC26" ca="1">INDIRECT("'"&amp;BC$2&amp;"'!G"&amp;ROW())</f>
        <v>0</v>
      </c>
      <c r="BD26" s="12" cm="1">
        <f t="array" aca="1" ref="BD26" ca="1">INDIRECT("'"&amp;BD$2&amp;"'!G"&amp;ROW())</f>
        <v>0</v>
      </c>
      <c r="BE26" s="17">
        <f>'CIRCULACIÓN '!G26</f>
        <v>0</v>
      </c>
      <c r="BF26" s="12" cm="1">
        <f t="array" aca="1" ref="BF26" ca="1">INDIRECT("'"&amp;BF$2&amp;"'!G"&amp;ROW())</f>
        <v>0</v>
      </c>
      <c r="BG26" s="12" cm="1">
        <f t="array" aca="1" ref="BG26" ca="1">INDIRECT("'"&amp;BG$2&amp;"'!G"&amp;ROW())</f>
        <v>0</v>
      </c>
      <c r="BH26" s="17">
        <f>INGRESO!G26</f>
        <v>0</v>
      </c>
    </row>
    <row r="27" spans="1:60">
      <c r="A27" s="1" t="s">
        <v>802</v>
      </c>
      <c r="G27" s="337">
        <f t="shared" ca="1" si="0"/>
        <v>0</v>
      </c>
      <c r="H27" s="12" cm="1">
        <f t="array" aca="1" ref="H27" ca="1">INDIRECT("'"&amp;H$2&amp;"'!G"&amp;ROW())</f>
        <v>0</v>
      </c>
      <c r="I27" s="12" cm="1">
        <f t="array" aca="1" ref="I27" ca="1">INDIRECT("'"&amp;I$2&amp;"'!G"&amp;ROW())</f>
        <v>0</v>
      </c>
      <c r="J27" s="12" cm="1">
        <f t="array" aca="1" ref="J27" ca="1">INDIRECT("'"&amp;J$2&amp;"'!G"&amp;ROW())</f>
        <v>0</v>
      </c>
      <c r="K27" s="12" cm="1">
        <f t="array" aca="1" ref="K27" ca="1">INDIRECT("'"&amp;K$2&amp;"'!G"&amp;ROW())</f>
        <v>0</v>
      </c>
      <c r="L27" s="12" cm="1">
        <f t="array" aca="1" ref="L27" ca="1">INDIRECT("'"&amp;L$2&amp;"'!G"&amp;ROW())</f>
        <v>0</v>
      </c>
      <c r="M27" s="12" cm="1">
        <f t="array" aca="1" ref="M27" ca="1">INDIRECT("'"&amp;M$2&amp;"'!G"&amp;ROW())</f>
        <v>0</v>
      </c>
      <c r="N27" s="12" cm="1">
        <f t="array" aca="1" ref="N27" ca="1">INDIRECT("'"&amp;N$2&amp;"'!G"&amp;ROW())</f>
        <v>0</v>
      </c>
      <c r="O27" s="12" cm="1">
        <f t="array" aca="1" ref="O27" ca="1">INDIRECT("'"&amp;O$2&amp;"'!G"&amp;ROW())</f>
        <v>0</v>
      </c>
      <c r="P27" s="17">
        <f>'SECRETARÍA '!G27</f>
        <v>0</v>
      </c>
      <c r="Q27" s="12" cm="1">
        <f t="array" aca="1" ref="Q27" ca="1">INDIRECT("'"&amp;Q$2&amp;"'!G"&amp;ROW())</f>
        <v>0</v>
      </c>
      <c r="R27" s="12" cm="1">
        <f t="array" aca="1" ref="R27" ca="1">INDIRECT("'"&amp;R$2&amp;"'!G"&amp;ROW())</f>
        <v>0</v>
      </c>
      <c r="S27" s="12" cm="1">
        <f t="array" aca="1" ref="S27" ca="1">INDIRECT("'"&amp;S$2&amp;"'!G"&amp;ROW())</f>
        <v>0</v>
      </c>
      <c r="T27" s="12" cm="1">
        <f t="array" aca="1" ref="T27" ca="1">INDIRECT("'"&amp;T$2&amp;"'!G"&amp;ROW())</f>
        <v>0</v>
      </c>
      <c r="U27" s="12" cm="1">
        <f t="array" aca="1" ref="U27" ca="1">INDIRECT("'"&amp;U$2&amp;"'!G"&amp;ROW())</f>
        <v>0</v>
      </c>
      <c r="V27" s="12" cm="1">
        <f t="array" aca="1" ref="V27" ca="1">INDIRECT("'"&amp;V$2&amp;"'!G"&amp;ROW())</f>
        <v>0</v>
      </c>
      <c r="W27" s="12" cm="1">
        <f t="array" aca="1" ref="W27" ca="1">INDIRECT("'"&amp;W$2&amp;"'!G"&amp;ROW())</f>
        <v>0</v>
      </c>
      <c r="X27" s="12" cm="1">
        <f t="array" aca="1" ref="X27" ca="1">INDIRECT("'"&amp;X$2&amp;"'!G"&amp;ROW())</f>
        <v>0</v>
      </c>
      <c r="Y27" s="12" cm="1">
        <f t="array" aca="1" ref="Y27" ca="1">INDIRECT("'"&amp;Y$2&amp;"'!G"&amp;ROW())</f>
        <v>0</v>
      </c>
      <c r="Z27" s="12" cm="1">
        <f t="array" aca="1" ref="Z27" ca="1">INDIRECT("'"&amp;Z$2&amp;"'!G"&amp;ROW())</f>
        <v>0</v>
      </c>
      <c r="AA27" s="12" cm="1">
        <f t="array" aca="1" ref="AA27" ca="1">INDIRECT("'"&amp;AA$2&amp;"'!G"&amp;ROW())</f>
        <v>0</v>
      </c>
      <c r="AB27" s="17">
        <f>'SSHH ADM.-HOMBRES'!G27</f>
        <v>0</v>
      </c>
      <c r="AC27" s="12" cm="1">
        <f t="array" aca="1" ref="AC27" ca="1">INDIRECT("'"&amp;AC$2&amp;"'!G"&amp;ROW())</f>
        <v>0</v>
      </c>
      <c r="AD27" s="12" cm="1">
        <f t="array" aca="1" ref="AD27" ca="1">INDIRECT("'"&amp;AD$2&amp;"'!G"&amp;ROW())</f>
        <v>0</v>
      </c>
      <c r="AE27" s="12" cm="1">
        <f t="array" aca="1" ref="AE27" ca="1">INDIRECT("'"&amp;AE$2&amp;"'!G"&amp;ROW())</f>
        <v>0</v>
      </c>
      <c r="AF27" s="12" cm="1">
        <f t="array" aca="1" ref="AF27" ca="1">INDIRECT("'"&amp;AF$2&amp;"'!G"&amp;ROW())</f>
        <v>0</v>
      </c>
      <c r="AG27" s="12" cm="1">
        <f t="array" aca="1" ref="AG27" ca="1">INDIRECT("'"&amp;AG$2&amp;"'!G"&amp;ROW())</f>
        <v>0</v>
      </c>
      <c r="AH27" s="12" cm="1">
        <f t="array" aca="1" ref="AH27" ca="1">INDIRECT("'"&amp;AH$2&amp;"'!G"&amp;ROW())</f>
        <v>0</v>
      </c>
      <c r="AI27" s="12" cm="1">
        <f t="array" aca="1" ref="AI27" ca="1">INDIRECT("'"&amp;AI$2&amp;"'!G"&amp;ROW())</f>
        <v>0</v>
      </c>
      <c r="AJ27" s="12" cm="1">
        <f t="array" aca="1" ref="AJ27" ca="1">INDIRECT("'"&amp;AJ$2&amp;"'!G"&amp;ROW())</f>
        <v>0</v>
      </c>
      <c r="AK27" s="12" cm="1">
        <f t="array" aca="1" ref="AK27" ca="1">INDIRECT("'"&amp;AK$2&amp;"'!G"&amp;ROW())</f>
        <v>0</v>
      </c>
      <c r="AL27" s="12" cm="1">
        <f t="array" aca="1" ref="AL27" ca="1">INDIRECT("'"&amp;AL$2&amp;"'!G"&amp;ROW())</f>
        <v>0</v>
      </c>
      <c r="AM27" s="12" cm="1">
        <f t="array" aca="1" ref="AM27" ca="1">INDIRECT("'"&amp;AM$2&amp;"'!G"&amp;ROW())</f>
        <v>0</v>
      </c>
      <c r="AN27" s="12" cm="1">
        <f t="array" aca="1" ref="AN27" ca="1">INDIRECT("'"&amp;AN$2&amp;"'!G"&amp;ROW())</f>
        <v>0</v>
      </c>
      <c r="AO27" s="12" cm="1">
        <f t="array" aca="1" ref="AO27" ca="1">INDIRECT("'"&amp;AO$2&amp;"'!G"&amp;ROW())</f>
        <v>0</v>
      </c>
      <c r="AP27" s="12" cm="1">
        <f t="array" aca="1" ref="AP27" ca="1">INDIRECT("'"&amp;AP$2&amp;"'!G"&amp;ROW())</f>
        <v>0</v>
      </c>
      <c r="AQ27" s="12" cm="1">
        <f t="array" aca="1" ref="AQ27" ca="1">INDIRECT("'"&amp;AQ$2&amp;"'!G"&amp;ROW())</f>
        <v>0</v>
      </c>
      <c r="AR27" s="12" cm="1">
        <f t="array" aca="1" ref="AR27" ca="1">INDIRECT("'"&amp;AR$2&amp;"'!G"&amp;ROW())</f>
        <v>0</v>
      </c>
      <c r="AS27" s="12" cm="1">
        <f t="array" aca="1" ref="AS27" ca="1">INDIRECT("'"&amp;AS$2&amp;"'!G"&amp;ROW())</f>
        <v>0</v>
      </c>
      <c r="AT27" s="12" cm="1">
        <f t="array" aca="1" ref="AT27" ca="1">INDIRECT("'"&amp;AT$2&amp;"'!G"&amp;ROW())</f>
        <v>0</v>
      </c>
      <c r="AU27" s="12" cm="1">
        <f t="array" aca="1" ref="AU27" ca="1">INDIRECT("'"&amp;AU$2&amp;"'!G"&amp;ROW())</f>
        <v>0</v>
      </c>
      <c r="AV27" s="12" cm="1">
        <f t="array" aca="1" ref="AV27" ca="1">INDIRECT("'"&amp;AV$2&amp;"'!G"&amp;ROW())</f>
        <v>0</v>
      </c>
      <c r="AW27" s="12" cm="1">
        <f t="array" aca="1" ref="AW27" ca="1">INDIRECT("'"&amp;AW$2&amp;"'!G"&amp;ROW())</f>
        <v>0</v>
      </c>
      <c r="AX27" s="12" cm="1">
        <f t="array" aca="1" ref="AX27" ca="1">INDIRECT("'"&amp;AX$2&amp;"'!G"&amp;ROW())</f>
        <v>0</v>
      </c>
      <c r="AY27" s="12" cm="1">
        <f t="array" aca="1" ref="AY27" ca="1">INDIRECT("'"&amp;AY$2&amp;"'!G"&amp;ROW())</f>
        <v>0</v>
      </c>
      <c r="AZ27" s="12" cm="1">
        <f t="array" aca="1" ref="AZ27" ca="1">INDIRECT("'"&amp;AZ$2&amp;"'!G"&amp;ROW())</f>
        <v>0</v>
      </c>
      <c r="BA27" s="12" cm="1">
        <f t="array" aca="1" ref="BA27" ca="1">INDIRECT("'"&amp;BA$2&amp;"'!G"&amp;ROW())</f>
        <v>0</v>
      </c>
      <c r="BB27">
        <f>'TALLER EPT '!G27</f>
        <v>0</v>
      </c>
      <c r="BC27" s="12" cm="1">
        <f t="array" aca="1" ref="BC27" ca="1">INDIRECT("'"&amp;BC$2&amp;"'!G"&amp;ROW())</f>
        <v>0</v>
      </c>
      <c r="BD27" s="12" cm="1">
        <f t="array" aca="1" ref="BD27" ca="1">INDIRECT("'"&amp;BD$2&amp;"'!G"&amp;ROW())</f>
        <v>0</v>
      </c>
      <c r="BE27" s="17">
        <f>'CIRCULACIÓN '!G27</f>
        <v>0</v>
      </c>
      <c r="BF27" s="12" cm="1">
        <f t="array" aca="1" ref="BF27" ca="1">INDIRECT("'"&amp;BF$2&amp;"'!G"&amp;ROW())</f>
        <v>0</v>
      </c>
      <c r="BG27" s="12" cm="1">
        <f t="array" aca="1" ref="BG27" ca="1">INDIRECT("'"&amp;BG$2&amp;"'!G"&amp;ROW())</f>
        <v>0</v>
      </c>
      <c r="BH27" s="17">
        <f>INGRESO!G27</f>
        <v>0</v>
      </c>
    </row>
    <row r="28" spans="1:60">
      <c r="A28" t="s">
        <v>804</v>
      </c>
      <c r="G28" s="337">
        <f t="shared" ca="1" si="0"/>
        <v>82.3</v>
      </c>
      <c r="H28" s="12" cm="1">
        <f t="array" aca="1" ref="H28" ca="1">INDIRECT("'"&amp;H$2&amp;"'!G"&amp;ROW())</f>
        <v>0.8</v>
      </c>
      <c r="I28" s="12" cm="1">
        <f t="array" aca="1" ref="I28" ca="1">INDIRECT("'"&amp;I$2&amp;"'!G"&amp;ROW())</f>
        <v>0</v>
      </c>
      <c r="J28" s="12" cm="1">
        <f t="array" aca="1" ref="J28" ca="1">INDIRECT("'"&amp;J$2&amp;"'!G"&amp;ROW())</f>
        <v>0</v>
      </c>
      <c r="K28" s="12" cm="1">
        <f t="array" aca="1" ref="K28" ca="1">INDIRECT("'"&amp;K$2&amp;"'!G"&amp;ROW())</f>
        <v>0</v>
      </c>
      <c r="L28" s="12" cm="1">
        <f t="array" aca="1" ref="L28" ca="1">INDIRECT("'"&amp;L$2&amp;"'!G"&amp;ROW())</f>
        <v>0</v>
      </c>
      <c r="M28" s="12" cm="1">
        <f t="array" aca="1" ref="M28" ca="1">INDIRECT("'"&amp;M$2&amp;"'!G"&amp;ROW())</f>
        <v>0</v>
      </c>
      <c r="N28" s="12" cm="1">
        <f t="array" aca="1" ref="N28" ca="1">INDIRECT("'"&amp;N$2&amp;"'!G"&amp;ROW())</f>
        <v>0</v>
      </c>
      <c r="O28" s="12" cm="1">
        <f t="array" aca="1" ref="O28" ca="1">INDIRECT("'"&amp;O$2&amp;"'!G"&amp;ROW())</f>
        <v>0</v>
      </c>
      <c r="P28" s="17">
        <f>'SECRETARÍA '!G28</f>
        <v>0</v>
      </c>
      <c r="Q28" s="12" cm="1">
        <f t="array" aca="1" ref="Q28" ca="1">INDIRECT("'"&amp;Q$2&amp;"'!G"&amp;ROW())</f>
        <v>0</v>
      </c>
      <c r="R28" s="12" cm="1">
        <f t="array" aca="1" ref="R28" ca="1">INDIRECT("'"&amp;R$2&amp;"'!G"&amp;ROW())</f>
        <v>0</v>
      </c>
      <c r="S28" s="12" cm="1">
        <f t="array" aca="1" ref="S28" ca="1">INDIRECT("'"&amp;S$2&amp;"'!G"&amp;ROW())</f>
        <v>0</v>
      </c>
      <c r="T28" s="12" cm="1">
        <f t="array" aca="1" ref="T28" ca="1">INDIRECT("'"&amp;T$2&amp;"'!G"&amp;ROW())</f>
        <v>0</v>
      </c>
      <c r="U28" s="12" cm="1">
        <f t="array" aca="1" ref="U28" ca="1">INDIRECT("'"&amp;U$2&amp;"'!G"&amp;ROW())</f>
        <v>0</v>
      </c>
      <c r="V28" s="12" cm="1">
        <f t="array" aca="1" ref="V28" ca="1">INDIRECT("'"&amp;V$2&amp;"'!G"&amp;ROW())</f>
        <v>0</v>
      </c>
      <c r="W28" s="12" cm="1">
        <f t="array" aca="1" ref="W28" ca="1">INDIRECT("'"&amp;W$2&amp;"'!G"&amp;ROW())</f>
        <v>0</v>
      </c>
      <c r="X28" s="12" cm="1">
        <f t="array" aca="1" ref="X28" ca="1">INDIRECT("'"&amp;X$2&amp;"'!G"&amp;ROW())</f>
        <v>0</v>
      </c>
      <c r="Y28" s="12" cm="1">
        <f t="array" aca="1" ref="Y28" ca="1">INDIRECT("'"&amp;Y$2&amp;"'!G"&amp;ROW())</f>
        <v>0</v>
      </c>
      <c r="Z28" s="12" cm="1">
        <f t="array" aca="1" ref="Z28" ca="1">INDIRECT("'"&amp;Z$2&amp;"'!G"&amp;ROW())</f>
        <v>0</v>
      </c>
      <c r="AA28" s="12" cm="1">
        <f t="array" aca="1" ref="AA28" ca="1">INDIRECT("'"&amp;AA$2&amp;"'!G"&amp;ROW())</f>
        <v>0</v>
      </c>
      <c r="AB28" s="17">
        <f>'SSHH ADM.-HOMBRES'!G28</f>
        <v>0</v>
      </c>
      <c r="AC28" s="12" cm="1">
        <f t="array" aca="1" ref="AC28" ca="1">INDIRECT("'"&amp;AC$2&amp;"'!G"&amp;ROW())</f>
        <v>0</v>
      </c>
      <c r="AD28" s="12" cm="1">
        <f t="array" aca="1" ref="AD28" ca="1">INDIRECT("'"&amp;AD$2&amp;"'!G"&amp;ROW())</f>
        <v>0</v>
      </c>
      <c r="AE28" s="12" cm="1">
        <f t="array" aca="1" ref="AE28" ca="1">INDIRECT("'"&amp;AE$2&amp;"'!G"&amp;ROW())</f>
        <v>0</v>
      </c>
      <c r="AF28" s="12" cm="1">
        <f t="array" aca="1" ref="AF28" ca="1">INDIRECT("'"&amp;AF$2&amp;"'!G"&amp;ROW())</f>
        <v>0</v>
      </c>
      <c r="AG28" s="12" cm="1">
        <f t="array" aca="1" ref="AG28" ca="1">INDIRECT("'"&amp;AG$2&amp;"'!G"&amp;ROW())</f>
        <v>0</v>
      </c>
      <c r="AH28" s="12" cm="1">
        <f t="array" aca="1" ref="AH28" ca="1">INDIRECT("'"&amp;AH$2&amp;"'!G"&amp;ROW())</f>
        <v>0</v>
      </c>
      <c r="AI28" s="12" cm="1">
        <f t="array" aca="1" ref="AI28" ca="1">INDIRECT("'"&amp;AI$2&amp;"'!G"&amp;ROW())</f>
        <v>0</v>
      </c>
      <c r="AJ28" s="12" cm="1">
        <f t="array" aca="1" ref="AJ28" ca="1">INDIRECT("'"&amp;AJ$2&amp;"'!G"&amp;ROW())</f>
        <v>0</v>
      </c>
      <c r="AK28" s="12" cm="1">
        <f t="array" aca="1" ref="AK28" ca="1">INDIRECT("'"&amp;AK$2&amp;"'!G"&amp;ROW())</f>
        <v>0</v>
      </c>
      <c r="AL28" s="12" cm="1">
        <f t="array" aca="1" ref="AL28" ca="1">INDIRECT("'"&amp;AL$2&amp;"'!G"&amp;ROW())</f>
        <v>0</v>
      </c>
      <c r="AM28" s="12" cm="1">
        <f t="array" aca="1" ref="AM28" ca="1">INDIRECT("'"&amp;AM$2&amp;"'!G"&amp;ROW())</f>
        <v>0</v>
      </c>
      <c r="AN28" s="12" cm="1">
        <f t="array" aca="1" ref="AN28" ca="1">INDIRECT("'"&amp;AN$2&amp;"'!G"&amp;ROW())</f>
        <v>0</v>
      </c>
      <c r="AO28" s="12" cm="1">
        <f t="array" aca="1" ref="AO28" ca="1">INDIRECT("'"&amp;AO$2&amp;"'!G"&amp;ROW())</f>
        <v>0</v>
      </c>
      <c r="AP28" s="12" cm="1">
        <f t="array" aca="1" ref="AP28" ca="1">INDIRECT("'"&amp;AP$2&amp;"'!G"&amp;ROW())</f>
        <v>14.07</v>
      </c>
      <c r="AQ28" s="12" cm="1">
        <f t="array" aca="1" ref="AQ28" ca="1">INDIRECT("'"&amp;AQ$2&amp;"'!G"&amp;ROW())</f>
        <v>0</v>
      </c>
      <c r="AR28" s="12" cm="1">
        <f t="array" aca="1" ref="AR28" ca="1">INDIRECT("'"&amp;AR$2&amp;"'!G"&amp;ROW())</f>
        <v>8</v>
      </c>
      <c r="AS28" s="12" cm="1">
        <f t="array" aca="1" ref="AS28" ca="1">INDIRECT("'"&amp;AS$2&amp;"'!G"&amp;ROW())</f>
        <v>2.98</v>
      </c>
      <c r="AT28" s="12" cm="1">
        <f t="array" aca="1" ref="AT28" ca="1">INDIRECT("'"&amp;AT$2&amp;"'!G"&amp;ROW())</f>
        <v>8</v>
      </c>
      <c r="AU28" s="12" cm="1">
        <f t="array" aca="1" ref="AU28" ca="1">INDIRECT("'"&amp;AU$2&amp;"'!G"&amp;ROW())</f>
        <v>0</v>
      </c>
      <c r="AV28" s="12" cm="1">
        <f t="array" aca="1" ref="AV28" ca="1">INDIRECT("'"&amp;AV$2&amp;"'!G"&amp;ROW())</f>
        <v>0</v>
      </c>
      <c r="AW28" s="12" cm="1">
        <f t="array" aca="1" ref="AW28" ca="1">INDIRECT("'"&amp;AW$2&amp;"'!G"&amp;ROW())</f>
        <v>0</v>
      </c>
      <c r="AX28" s="12" cm="1">
        <f t="array" aca="1" ref="AX28" ca="1">INDIRECT("'"&amp;AX$2&amp;"'!G"&amp;ROW())</f>
        <v>0</v>
      </c>
      <c r="AY28" s="12" cm="1">
        <f t="array" aca="1" ref="AY28" ca="1">INDIRECT("'"&amp;AY$2&amp;"'!G"&amp;ROW())</f>
        <v>0</v>
      </c>
      <c r="AZ28" s="12" cm="1">
        <f t="array" aca="1" ref="AZ28" ca="1">INDIRECT("'"&amp;AZ$2&amp;"'!G"&amp;ROW())</f>
        <v>0</v>
      </c>
      <c r="BA28" s="12" cm="1">
        <f t="array" aca="1" ref="BA28" ca="1">INDIRECT("'"&amp;BA$2&amp;"'!G"&amp;ROW())</f>
        <v>0</v>
      </c>
      <c r="BB28">
        <f>'TALLER EPT '!G28</f>
        <v>0</v>
      </c>
      <c r="BC28" s="12" cm="1">
        <f t="array" aca="1" ref="BC28" ca="1">INDIRECT("'"&amp;BC$2&amp;"'!G"&amp;ROW())</f>
        <v>9.85</v>
      </c>
      <c r="BD28" s="12" cm="1">
        <f t="array" aca="1" ref="BD28" ca="1">INDIRECT("'"&amp;BD$2&amp;"'!G"&amp;ROW())</f>
        <v>14.07</v>
      </c>
      <c r="BE28" s="17">
        <f>'CIRCULACIÓN '!G28</f>
        <v>8.33</v>
      </c>
      <c r="BF28" s="12" cm="1">
        <f t="array" aca="1" ref="BF28" ca="1">INDIRECT("'"&amp;BF$2&amp;"'!G"&amp;ROW())</f>
        <v>8.1</v>
      </c>
      <c r="BG28" s="12" cm="1">
        <f t="array" aca="1" ref="BG28" ca="1">INDIRECT("'"&amp;BG$2&amp;"'!G"&amp;ROW())</f>
        <v>8.1</v>
      </c>
      <c r="BH28" s="17">
        <f>INGRESO!G28</f>
        <v>0</v>
      </c>
    </row>
    <row r="29" spans="1:60">
      <c r="A29" t="s">
        <v>806</v>
      </c>
      <c r="G29" s="337">
        <f t="shared" ca="1" si="0"/>
        <v>327.61999999999995</v>
      </c>
      <c r="H29" s="12" cm="1">
        <f t="array" aca="1" ref="H29" ca="1">INDIRECT("'"&amp;H$2&amp;"'!G"&amp;ROW())</f>
        <v>8.1999999999999993</v>
      </c>
      <c r="I29" s="12" cm="1">
        <f t="array" aca="1" ref="I29" ca="1">INDIRECT("'"&amp;I$2&amp;"'!G"&amp;ROW())</f>
        <v>8.1999999999999993</v>
      </c>
      <c r="J29" s="12" cm="1">
        <f t="array" aca="1" ref="J29" ca="1">INDIRECT("'"&amp;J$2&amp;"'!G"&amp;ROW())</f>
        <v>8.19</v>
      </c>
      <c r="K29" s="12" cm="1">
        <f t="array" aca="1" ref="K29" ca="1">INDIRECT("'"&amp;K$2&amp;"'!G"&amp;ROW())</f>
        <v>8.19</v>
      </c>
      <c r="L29" s="12" cm="1">
        <f t="array" aca="1" ref="L29" ca="1">INDIRECT("'"&amp;L$2&amp;"'!G"&amp;ROW())</f>
        <v>8.19</v>
      </c>
      <c r="M29" s="12" cm="1">
        <f t="array" aca="1" ref="M29" ca="1">INDIRECT("'"&amp;M$2&amp;"'!G"&amp;ROW())</f>
        <v>8.19</v>
      </c>
      <c r="N29" s="12" cm="1">
        <f t="array" aca="1" ref="N29" ca="1">INDIRECT("'"&amp;N$2&amp;"'!G"&amp;ROW())</f>
        <v>0</v>
      </c>
      <c r="O29" s="12" cm="1">
        <f t="array" aca="1" ref="O29" ca="1">INDIRECT("'"&amp;O$2&amp;"'!G"&amp;ROW())</f>
        <v>8.19</v>
      </c>
      <c r="P29" s="17">
        <f>'SECRETARÍA '!G29</f>
        <v>8.19</v>
      </c>
      <c r="Q29" s="12" cm="1">
        <f t="array" aca="1" ref="Q29" ca="1">INDIRECT("'"&amp;Q$2&amp;"'!G"&amp;ROW())</f>
        <v>8.19</v>
      </c>
      <c r="R29" s="12" cm="1">
        <f t="array" aca="1" ref="R29" ca="1">INDIRECT("'"&amp;R$2&amp;"'!G"&amp;ROW())</f>
        <v>8.19</v>
      </c>
      <c r="S29" s="12" cm="1">
        <f t="array" aca="1" ref="S29" ca="1">INDIRECT("'"&amp;S$2&amp;"'!G"&amp;ROW())</f>
        <v>8.19</v>
      </c>
      <c r="T29" s="12" cm="1">
        <f t="array" aca="1" ref="T29" ca="1">INDIRECT("'"&amp;T$2&amp;"'!G"&amp;ROW())</f>
        <v>8.19</v>
      </c>
      <c r="U29" s="12" cm="1">
        <f t="array" aca="1" ref="U29" ca="1">INDIRECT("'"&amp;U$2&amp;"'!G"&amp;ROW())</f>
        <v>8.19</v>
      </c>
      <c r="V29" s="12" cm="1">
        <f t="array" aca="1" ref="V29" ca="1">INDIRECT("'"&amp;V$2&amp;"'!G"&amp;ROW())</f>
        <v>8.19</v>
      </c>
      <c r="W29" s="12" cm="1">
        <f t="array" aca="1" ref="W29" ca="1">INDIRECT("'"&amp;W$2&amp;"'!G"&amp;ROW())</f>
        <v>8.19</v>
      </c>
      <c r="X29" s="12" cm="1">
        <f t="array" aca="1" ref="X29" ca="1">INDIRECT("'"&amp;X$2&amp;"'!G"&amp;ROW())</f>
        <v>8.19</v>
      </c>
      <c r="Y29" s="12" cm="1">
        <f t="array" aca="1" ref="Y29" ca="1">INDIRECT("'"&amp;Y$2&amp;"'!G"&amp;ROW())</f>
        <v>8.19</v>
      </c>
      <c r="Z29" s="12" cm="1">
        <f t="array" aca="1" ref="Z29" ca="1">INDIRECT("'"&amp;Z$2&amp;"'!G"&amp;ROW())</f>
        <v>8.19</v>
      </c>
      <c r="AA29" s="12" cm="1">
        <f t="array" aca="1" ref="AA29" ca="1">INDIRECT("'"&amp;AA$2&amp;"'!G"&amp;ROW())</f>
        <v>8.19</v>
      </c>
      <c r="AB29" s="17">
        <f>'SSHH ADM.-HOMBRES'!G29</f>
        <v>8.19</v>
      </c>
      <c r="AC29" s="12" cm="1">
        <f t="array" aca="1" ref="AC29" ca="1">INDIRECT("'"&amp;AC$2&amp;"'!G"&amp;ROW())</f>
        <v>8.19</v>
      </c>
      <c r="AD29" s="12" cm="1">
        <f t="array" aca="1" ref="AD29" ca="1">INDIRECT("'"&amp;AD$2&amp;"'!G"&amp;ROW())</f>
        <v>8.19</v>
      </c>
      <c r="AE29" s="12" cm="1">
        <f t="array" aca="1" ref="AE29" ca="1">INDIRECT("'"&amp;AE$2&amp;"'!G"&amp;ROW())</f>
        <v>0</v>
      </c>
      <c r="AF29" s="12" cm="1">
        <f t="array" aca="1" ref="AF29" ca="1">INDIRECT("'"&amp;AF$2&amp;"'!G"&amp;ROW())</f>
        <v>0</v>
      </c>
      <c r="AG29" s="12" cm="1">
        <f t="array" aca="1" ref="AG29" ca="1">INDIRECT("'"&amp;AG$2&amp;"'!G"&amp;ROW())</f>
        <v>0</v>
      </c>
      <c r="AH29" s="12" cm="1">
        <f t="array" aca="1" ref="AH29" ca="1">INDIRECT("'"&amp;AH$2&amp;"'!G"&amp;ROW())</f>
        <v>0</v>
      </c>
      <c r="AI29" s="12" cm="1">
        <f t="array" aca="1" ref="AI29" ca="1">INDIRECT("'"&amp;AI$2&amp;"'!G"&amp;ROW())</f>
        <v>0</v>
      </c>
      <c r="AJ29" s="12" cm="1">
        <f t="array" aca="1" ref="AJ29" ca="1">INDIRECT("'"&amp;AJ$2&amp;"'!G"&amp;ROW())</f>
        <v>8.19</v>
      </c>
      <c r="AK29" s="12" cm="1">
        <f t="array" aca="1" ref="AK29" ca="1">INDIRECT("'"&amp;AK$2&amp;"'!G"&amp;ROW())</f>
        <v>0</v>
      </c>
      <c r="AL29" s="12" cm="1">
        <f t="array" aca="1" ref="AL29" ca="1">INDIRECT("'"&amp;AL$2&amp;"'!G"&amp;ROW())</f>
        <v>8.19</v>
      </c>
      <c r="AM29" s="12" cm="1">
        <f t="array" aca="1" ref="AM29" ca="1">INDIRECT("'"&amp;AM$2&amp;"'!G"&amp;ROW())</f>
        <v>0</v>
      </c>
      <c r="AN29" s="12" cm="1">
        <f t="array" aca="1" ref="AN29" ca="1">INDIRECT("'"&amp;AN$2&amp;"'!G"&amp;ROW())</f>
        <v>8.19</v>
      </c>
      <c r="AO29" s="12" cm="1">
        <f t="array" aca="1" ref="AO29" ca="1">INDIRECT("'"&amp;AO$2&amp;"'!G"&amp;ROW())</f>
        <v>8.19</v>
      </c>
      <c r="AP29" s="12" cm="1">
        <f t="array" aca="1" ref="AP29" ca="1">INDIRECT("'"&amp;AP$2&amp;"'!G"&amp;ROW())</f>
        <v>8.19</v>
      </c>
      <c r="AQ29" s="12" cm="1">
        <f t="array" aca="1" ref="AQ29" ca="1">INDIRECT("'"&amp;AQ$2&amp;"'!G"&amp;ROW())</f>
        <v>8.19</v>
      </c>
      <c r="AR29" s="12" cm="1">
        <f t="array" aca="1" ref="AR29" ca="1">INDIRECT("'"&amp;AR$2&amp;"'!G"&amp;ROW())</f>
        <v>8.19</v>
      </c>
      <c r="AS29" s="12" cm="1">
        <f t="array" aca="1" ref="AS29" ca="1">INDIRECT("'"&amp;AS$2&amp;"'!G"&amp;ROW())</f>
        <v>8.19</v>
      </c>
      <c r="AT29" s="12" cm="1">
        <f t="array" aca="1" ref="AT29" ca="1">INDIRECT("'"&amp;AT$2&amp;"'!G"&amp;ROW())</f>
        <v>8.19</v>
      </c>
      <c r="AU29" s="12" cm="1">
        <f t="array" aca="1" ref="AU29" ca="1">INDIRECT("'"&amp;AU$2&amp;"'!G"&amp;ROW())</f>
        <v>8.19</v>
      </c>
      <c r="AV29" s="12" cm="1">
        <f t="array" aca="1" ref="AV29" ca="1">INDIRECT("'"&amp;AV$2&amp;"'!G"&amp;ROW())</f>
        <v>8.19</v>
      </c>
      <c r="AW29" s="12" cm="1">
        <f t="array" aca="1" ref="AW29" ca="1">INDIRECT("'"&amp;AW$2&amp;"'!G"&amp;ROW())</f>
        <v>8.19</v>
      </c>
      <c r="AX29" s="12" cm="1">
        <f t="array" aca="1" ref="AX29" ca="1">INDIRECT("'"&amp;AX$2&amp;"'!G"&amp;ROW())</f>
        <v>8.19</v>
      </c>
      <c r="AY29" s="12" cm="1">
        <f t="array" aca="1" ref="AY29" ca="1">INDIRECT("'"&amp;AY$2&amp;"'!G"&amp;ROW())</f>
        <v>8.19</v>
      </c>
      <c r="AZ29" s="12" cm="1">
        <f t="array" aca="1" ref="AZ29" ca="1">INDIRECT("'"&amp;AZ$2&amp;"'!G"&amp;ROW())</f>
        <v>8.19</v>
      </c>
      <c r="BA29" s="12" cm="1">
        <f t="array" aca="1" ref="BA29" ca="1">INDIRECT("'"&amp;BA$2&amp;"'!G"&amp;ROW())</f>
        <v>8.19</v>
      </c>
      <c r="BB29">
        <f>'TALLER EPT '!G29</f>
        <v>8.19</v>
      </c>
      <c r="BC29" s="12" cm="1">
        <f t="array" aca="1" ref="BC29" ca="1">INDIRECT("'"&amp;BC$2&amp;"'!G"&amp;ROW())</f>
        <v>0</v>
      </c>
      <c r="BD29" s="12" cm="1">
        <f t="array" aca="1" ref="BD29" ca="1">INDIRECT("'"&amp;BD$2&amp;"'!G"&amp;ROW())</f>
        <v>0</v>
      </c>
      <c r="BE29" s="17">
        <f>'CIRCULACIÓN '!G29</f>
        <v>8.19</v>
      </c>
      <c r="BF29" s="12" cm="1">
        <f t="array" aca="1" ref="BF29" ca="1">INDIRECT("'"&amp;BF$2&amp;"'!G"&amp;ROW())</f>
        <v>0</v>
      </c>
      <c r="BG29" s="12" cm="1">
        <f t="array" aca="1" ref="BG29" ca="1">INDIRECT("'"&amp;BG$2&amp;"'!G"&amp;ROW())</f>
        <v>0</v>
      </c>
      <c r="BH29" s="17">
        <f>INGRESO!G29</f>
        <v>0</v>
      </c>
    </row>
    <row r="30" spans="1:60">
      <c r="A30" t="s">
        <v>808</v>
      </c>
      <c r="G30" s="337">
        <f t="shared" ca="1" si="0"/>
        <v>159.5</v>
      </c>
      <c r="H30" s="12" cm="1">
        <f t="array" aca="1" ref="H30" ca="1">INDIRECT("'"&amp;H$2&amp;"'!G"&amp;ROW())</f>
        <v>7.8</v>
      </c>
      <c r="I30" s="12" cm="1">
        <f t="array" aca="1" ref="I30" ca="1">INDIRECT("'"&amp;I$2&amp;"'!G"&amp;ROW())</f>
        <v>4.8</v>
      </c>
      <c r="J30" s="12" cm="1">
        <f t="array" aca="1" ref="J30" ca="1">INDIRECT("'"&amp;J$2&amp;"'!G"&amp;ROW())</f>
        <v>0</v>
      </c>
      <c r="K30" s="12" cm="1">
        <f t="array" aca="1" ref="K30" ca="1">INDIRECT("'"&amp;K$2&amp;"'!G"&amp;ROW())</f>
        <v>13.22</v>
      </c>
      <c r="L30" s="12" cm="1">
        <f t="array" aca="1" ref="L30" ca="1">INDIRECT("'"&amp;L$2&amp;"'!G"&amp;ROW())</f>
        <v>12</v>
      </c>
      <c r="M30" s="12" cm="1">
        <f t="array" aca="1" ref="M30" ca="1">INDIRECT("'"&amp;M$2&amp;"'!G"&amp;ROW())</f>
        <v>18.100000000000001</v>
      </c>
      <c r="N30" s="12" cm="1">
        <f t="array" aca="1" ref="N30" ca="1">INDIRECT("'"&amp;N$2&amp;"'!G"&amp;ROW())</f>
        <v>0</v>
      </c>
      <c r="O30" s="12" cm="1">
        <f t="array" aca="1" ref="O30" ca="1">INDIRECT("'"&amp;O$2&amp;"'!G"&amp;ROW())</f>
        <v>12.57</v>
      </c>
      <c r="P30" s="17">
        <f>'SECRETARÍA '!G30</f>
        <v>13.55</v>
      </c>
      <c r="Q30" s="12" cm="1">
        <f t="array" aca="1" ref="Q30" ca="1">INDIRECT("'"&amp;Q$2&amp;"'!G"&amp;ROW())</f>
        <v>13.55</v>
      </c>
      <c r="R30" s="12" cm="1">
        <f t="array" aca="1" ref="R30" ca="1">INDIRECT("'"&amp;R$2&amp;"'!G"&amp;ROW())</f>
        <v>10.43</v>
      </c>
      <c r="S30" s="12" cm="1">
        <f t="array" aca="1" ref="S30" ca="1">INDIRECT("'"&amp;S$2&amp;"'!G"&amp;ROW())</f>
        <v>0</v>
      </c>
      <c r="T30" s="12" cm="1">
        <f t="array" aca="1" ref="T30" ca="1">INDIRECT("'"&amp;T$2&amp;"'!G"&amp;ROW())</f>
        <v>8.24</v>
      </c>
      <c r="U30" s="12" cm="1">
        <f t="array" aca="1" ref="U30" ca="1">INDIRECT("'"&amp;U$2&amp;"'!G"&amp;ROW())</f>
        <v>8.24</v>
      </c>
      <c r="V30" s="12" cm="1">
        <f t="array" aca="1" ref="V30" ca="1">INDIRECT("'"&amp;V$2&amp;"'!G"&amp;ROW())</f>
        <v>0</v>
      </c>
      <c r="W30" s="12" cm="1">
        <f t="array" aca="1" ref="W30" ca="1">INDIRECT("'"&amp;W$2&amp;"'!G"&amp;ROW())</f>
        <v>12.66</v>
      </c>
      <c r="X30" s="12" cm="1">
        <f t="array" aca="1" ref="X30" ca="1">INDIRECT("'"&amp;X$2&amp;"'!G"&amp;ROW())</f>
        <v>0</v>
      </c>
      <c r="Y30" s="12" cm="1">
        <f t="array" aca="1" ref="Y30" ca="1">INDIRECT("'"&amp;Y$2&amp;"'!G"&amp;ROW())</f>
        <v>10.28</v>
      </c>
      <c r="Z30" s="12" cm="1">
        <f t="array" aca="1" ref="Z30" ca="1">INDIRECT("'"&amp;Z$2&amp;"'!G"&amp;ROW())</f>
        <v>0</v>
      </c>
      <c r="AA30" s="12" cm="1">
        <f t="array" aca="1" ref="AA30" ca="1">INDIRECT("'"&amp;AA$2&amp;"'!G"&amp;ROW())</f>
        <v>0</v>
      </c>
      <c r="AB30" s="17">
        <f>'SSHH ADM.-HOMBRES'!G30</f>
        <v>0</v>
      </c>
      <c r="AC30" s="12" cm="1">
        <f t="array" aca="1" ref="AC30" ca="1">INDIRECT("'"&amp;AC$2&amp;"'!G"&amp;ROW())</f>
        <v>0</v>
      </c>
      <c r="AD30" s="12" cm="1">
        <f t="array" aca="1" ref="AD30" ca="1">INDIRECT("'"&amp;AD$2&amp;"'!G"&amp;ROW())</f>
        <v>0</v>
      </c>
      <c r="AE30" s="12" cm="1">
        <f t="array" aca="1" ref="AE30" ca="1">INDIRECT("'"&amp;AE$2&amp;"'!G"&amp;ROW())</f>
        <v>0</v>
      </c>
      <c r="AF30" s="12" cm="1">
        <f t="array" aca="1" ref="AF30" ca="1">INDIRECT("'"&amp;AF$2&amp;"'!G"&amp;ROW())</f>
        <v>0</v>
      </c>
      <c r="AG30" s="12" cm="1">
        <f t="array" aca="1" ref="AG30" ca="1">INDIRECT("'"&amp;AG$2&amp;"'!G"&amp;ROW())</f>
        <v>0</v>
      </c>
      <c r="AH30" s="12" cm="1">
        <f t="array" aca="1" ref="AH30" ca="1">INDIRECT("'"&amp;AH$2&amp;"'!G"&amp;ROW())</f>
        <v>0</v>
      </c>
      <c r="AI30" s="12" cm="1">
        <f t="array" aca="1" ref="AI30" ca="1">INDIRECT("'"&amp;AI$2&amp;"'!G"&amp;ROW())</f>
        <v>0</v>
      </c>
      <c r="AJ30" s="12" cm="1">
        <f t="array" aca="1" ref="AJ30" ca="1">INDIRECT("'"&amp;AJ$2&amp;"'!G"&amp;ROW())</f>
        <v>0</v>
      </c>
      <c r="AK30" s="12" cm="1">
        <f t="array" aca="1" ref="AK30" ca="1">INDIRECT("'"&amp;AK$2&amp;"'!G"&amp;ROW())</f>
        <v>0</v>
      </c>
      <c r="AL30" s="12" cm="1">
        <f t="array" aca="1" ref="AL30" ca="1">INDIRECT("'"&amp;AL$2&amp;"'!G"&amp;ROW())</f>
        <v>0</v>
      </c>
      <c r="AM30" s="12" cm="1">
        <f t="array" aca="1" ref="AM30" ca="1">INDIRECT("'"&amp;AM$2&amp;"'!G"&amp;ROW())</f>
        <v>0</v>
      </c>
      <c r="AN30" s="12" cm="1">
        <f t="array" aca="1" ref="AN30" ca="1">INDIRECT("'"&amp;AN$2&amp;"'!G"&amp;ROW())</f>
        <v>2.42</v>
      </c>
      <c r="AO30" s="12" cm="1">
        <f t="array" aca="1" ref="AO30" ca="1">INDIRECT("'"&amp;AO$2&amp;"'!G"&amp;ROW())</f>
        <v>0</v>
      </c>
      <c r="AP30" s="12" cm="1">
        <f t="array" aca="1" ref="AP30" ca="1">INDIRECT("'"&amp;AP$2&amp;"'!G"&amp;ROW())</f>
        <v>0</v>
      </c>
      <c r="AQ30" s="12" cm="1">
        <f t="array" aca="1" ref="AQ30" ca="1">INDIRECT("'"&amp;AQ$2&amp;"'!G"&amp;ROW())</f>
        <v>0</v>
      </c>
      <c r="AR30" s="12" cm="1">
        <f t="array" aca="1" ref="AR30" ca="1">INDIRECT("'"&amp;AR$2&amp;"'!G"&amp;ROW())</f>
        <v>0</v>
      </c>
      <c r="AS30" s="12" cm="1">
        <f t="array" aca="1" ref="AS30" ca="1">INDIRECT("'"&amp;AS$2&amp;"'!G"&amp;ROW())</f>
        <v>0</v>
      </c>
      <c r="AT30" s="12" cm="1">
        <f t="array" aca="1" ref="AT30" ca="1">INDIRECT("'"&amp;AT$2&amp;"'!G"&amp;ROW())</f>
        <v>0</v>
      </c>
      <c r="AU30" s="12" cm="1">
        <f t="array" aca="1" ref="AU30" ca="1">INDIRECT("'"&amp;AU$2&amp;"'!G"&amp;ROW())</f>
        <v>0</v>
      </c>
      <c r="AV30" s="12" cm="1">
        <f t="array" aca="1" ref="AV30" ca="1">INDIRECT("'"&amp;AV$2&amp;"'!G"&amp;ROW())</f>
        <v>0</v>
      </c>
      <c r="AW30" s="12" cm="1">
        <f t="array" aca="1" ref="AW30" ca="1">INDIRECT("'"&amp;AW$2&amp;"'!G"&amp;ROW())</f>
        <v>0</v>
      </c>
      <c r="AX30" s="12" cm="1">
        <f t="array" aca="1" ref="AX30" ca="1">INDIRECT("'"&amp;AX$2&amp;"'!G"&amp;ROW())</f>
        <v>0</v>
      </c>
      <c r="AY30" s="12" cm="1">
        <f t="array" aca="1" ref="AY30" ca="1">INDIRECT("'"&amp;AY$2&amp;"'!G"&amp;ROW())</f>
        <v>0</v>
      </c>
      <c r="AZ30" s="12" cm="1">
        <f t="array" aca="1" ref="AZ30" ca="1">INDIRECT("'"&amp;AZ$2&amp;"'!G"&amp;ROW())</f>
        <v>0</v>
      </c>
      <c r="BA30" s="12" cm="1">
        <f t="array" aca="1" ref="BA30" ca="1">INDIRECT("'"&amp;BA$2&amp;"'!G"&amp;ROW())</f>
        <v>0</v>
      </c>
      <c r="BB30">
        <f>'TALLER EPT '!G30</f>
        <v>11.64</v>
      </c>
      <c r="BC30" s="12" cm="1">
        <f t="array" aca="1" ref="BC30" ca="1">INDIRECT("'"&amp;BC$2&amp;"'!G"&amp;ROW())</f>
        <v>0</v>
      </c>
      <c r="BD30" s="12" cm="1">
        <f t="array" aca="1" ref="BD30" ca="1">INDIRECT("'"&amp;BD$2&amp;"'!G"&amp;ROW())</f>
        <v>0</v>
      </c>
      <c r="BE30" s="17">
        <f>'CIRCULACIÓN '!G30</f>
        <v>0</v>
      </c>
      <c r="BF30" s="12" cm="1">
        <f t="array" aca="1" ref="BF30" ca="1">INDIRECT("'"&amp;BF$2&amp;"'!G"&amp;ROW())</f>
        <v>0</v>
      </c>
      <c r="BG30" s="12" cm="1">
        <f t="array" aca="1" ref="BG30" ca="1">INDIRECT("'"&amp;BG$2&amp;"'!G"&amp;ROW())</f>
        <v>0</v>
      </c>
      <c r="BH30" s="17">
        <f>INGRESO!G30</f>
        <v>0</v>
      </c>
    </row>
    <row r="31" spans="1:60">
      <c r="A31" t="s">
        <v>810</v>
      </c>
      <c r="G31" s="337">
        <f t="shared" ca="1" si="0"/>
        <v>63.910000000000011</v>
      </c>
      <c r="H31" s="12" cm="1">
        <f t="array" aca="1" ref="H31" ca="1">INDIRECT("'"&amp;H$2&amp;"'!G"&amp;ROW())</f>
        <v>0</v>
      </c>
      <c r="I31" s="12" cm="1">
        <f t="array" aca="1" ref="I31" ca="1">INDIRECT("'"&amp;I$2&amp;"'!G"&amp;ROW())</f>
        <v>0</v>
      </c>
      <c r="J31" s="12" cm="1">
        <f t="array" aca="1" ref="J31" ca="1">INDIRECT("'"&amp;J$2&amp;"'!G"&amp;ROW())</f>
        <v>0</v>
      </c>
      <c r="K31" s="12" cm="1">
        <f t="array" aca="1" ref="K31" ca="1">INDIRECT("'"&amp;K$2&amp;"'!G"&amp;ROW())</f>
        <v>0</v>
      </c>
      <c r="L31" s="12" cm="1">
        <f t="array" aca="1" ref="L31" ca="1">INDIRECT("'"&amp;L$2&amp;"'!G"&amp;ROW())</f>
        <v>0</v>
      </c>
      <c r="M31" s="12" cm="1">
        <f t="array" aca="1" ref="M31" ca="1">INDIRECT("'"&amp;M$2&amp;"'!G"&amp;ROW())</f>
        <v>0</v>
      </c>
      <c r="N31" s="12" cm="1">
        <f t="array" aca="1" ref="N31" ca="1">INDIRECT("'"&amp;N$2&amp;"'!G"&amp;ROW())</f>
        <v>0</v>
      </c>
      <c r="O31" s="12" cm="1">
        <f t="array" aca="1" ref="O31" ca="1">INDIRECT("'"&amp;O$2&amp;"'!G"&amp;ROW())</f>
        <v>0</v>
      </c>
      <c r="P31" s="17">
        <f>'SECRETARÍA '!G31</f>
        <v>0</v>
      </c>
      <c r="Q31" s="12" cm="1">
        <f t="array" aca="1" ref="Q31" ca="1">INDIRECT("'"&amp;Q$2&amp;"'!G"&amp;ROW())</f>
        <v>0</v>
      </c>
      <c r="R31" s="12" cm="1">
        <f t="array" aca="1" ref="R31" ca="1">INDIRECT("'"&amp;R$2&amp;"'!G"&amp;ROW())</f>
        <v>0</v>
      </c>
      <c r="S31" s="12" cm="1">
        <f t="array" aca="1" ref="S31" ca="1">INDIRECT("'"&amp;S$2&amp;"'!G"&amp;ROW())</f>
        <v>0</v>
      </c>
      <c r="T31" s="12" cm="1">
        <f t="array" aca="1" ref="T31" ca="1">INDIRECT("'"&amp;T$2&amp;"'!G"&amp;ROW())</f>
        <v>0</v>
      </c>
      <c r="U31" s="12" cm="1">
        <f t="array" aca="1" ref="U31" ca="1">INDIRECT("'"&amp;U$2&amp;"'!G"&amp;ROW())</f>
        <v>0</v>
      </c>
      <c r="V31" s="12" cm="1">
        <f t="array" aca="1" ref="V31" ca="1">INDIRECT("'"&amp;V$2&amp;"'!G"&amp;ROW())</f>
        <v>0</v>
      </c>
      <c r="W31" s="12" cm="1">
        <f t="array" aca="1" ref="W31" ca="1">INDIRECT("'"&amp;W$2&amp;"'!G"&amp;ROW())</f>
        <v>0</v>
      </c>
      <c r="X31" s="12" cm="1">
        <f t="array" aca="1" ref="X31" ca="1">INDIRECT("'"&amp;X$2&amp;"'!G"&amp;ROW())</f>
        <v>0</v>
      </c>
      <c r="Y31" s="12" cm="1">
        <f t="array" aca="1" ref="Y31" ca="1">INDIRECT("'"&amp;Y$2&amp;"'!G"&amp;ROW())</f>
        <v>0</v>
      </c>
      <c r="Z31" s="12" cm="1">
        <f t="array" aca="1" ref="Z31" ca="1">INDIRECT("'"&amp;Z$2&amp;"'!G"&amp;ROW())</f>
        <v>0</v>
      </c>
      <c r="AA31" s="12" cm="1">
        <f t="array" aca="1" ref="AA31" ca="1">INDIRECT("'"&amp;AA$2&amp;"'!G"&amp;ROW())</f>
        <v>0</v>
      </c>
      <c r="AB31" s="17">
        <f>'SSHH ADM.-HOMBRES'!G31</f>
        <v>0</v>
      </c>
      <c r="AC31" s="12" cm="1">
        <f t="array" aca="1" ref="AC31" ca="1">INDIRECT("'"&amp;AC$2&amp;"'!G"&amp;ROW())</f>
        <v>0</v>
      </c>
      <c r="AD31" s="12" cm="1">
        <f t="array" aca="1" ref="AD31" ca="1">INDIRECT("'"&amp;AD$2&amp;"'!G"&amp;ROW())</f>
        <v>0</v>
      </c>
      <c r="AE31" s="12" cm="1">
        <f t="array" aca="1" ref="AE31" ca="1">INDIRECT("'"&amp;AE$2&amp;"'!G"&amp;ROW())</f>
        <v>0</v>
      </c>
      <c r="AF31" s="12" cm="1">
        <f t="array" aca="1" ref="AF31" ca="1">INDIRECT("'"&amp;AF$2&amp;"'!G"&amp;ROW())</f>
        <v>0</v>
      </c>
      <c r="AG31" s="12" cm="1">
        <f t="array" aca="1" ref="AG31" ca="1">INDIRECT("'"&amp;AG$2&amp;"'!G"&amp;ROW())</f>
        <v>0</v>
      </c>
      <c r="AH31" s="12" cm="1">
        <f t="array" aca="1" ref="AH31" ca="1">INDIRECT("'"&amp;AH$2&amp;"'!G"&amp;ROW())</f>
        <v>0</v>
      </c>
      <c r="AI31" s="12" cm="1">
        <f t="array" aca="1" ref="AI31" ca="1">INDIRECT("'"&amp;AI$2&amp;"'!G"&amp;ROW())</f>
        <v>0</v>
      </c>
      <c r="AJ31" s="12" cm="1">
        <f t="array" aca="1" ref="AJ31" ca="1">INDIRECT("'"&amp;AJ$2&amp;"'!G"&amp;ROW())</f>
        <v>0</v>
      </c>
      <c r="AK31" s="12" cm="1">
        <f t="array" aca="1" ref="AK31" ca="1">INDIRECT("'"&amp;AK$2&amp;"'!G"&amp;ROW())</f>
        <v>0</v>
      </c>
      <c r="AL31" s="12" cm="1">
        <f t="array" aca="1" ref="AL31" ca="1">INDIRECT("'"&amp;AL$2&amp;"'!G"&amp;ROW())</f>
        <v>0</v>
      </c>
      <c r="AM31" s="12" cm="1">
        <f t="array" aca="1" ref="AM31" ca="1">INDIRECT("'"&amp;AM$2&amp;"'!G"&amp;ROW())</f>
        <v>0</v>
      </c>
      <c r="AN31" s="12" cm="1">
        <f t="array" aca="1" ref="AN31" ca="1">INDIRECT("'"&amp;AN$2&amp;"'!G"&amp;ROW())</f>
        <v>0</v>
      </c>
      <c r="AO31" s="12" cm="1">
        <f t="array" aca="1" ref="AO31" ca="1">INDIRECT("'"&amp;AO$2&amp;"'!G"&amp;ROW())</f>
        <v>0</v>
      </c>
      <c r="AP31" s="12" cm="1">
        <f t="array" aca="1" ref="AP31" ca="1">INDIRECT("'"&amp;AP$2&amp;"'!G"&amp;ROW())</f>
        <v>0</v>
      </c>
      <c r="AQ31" s="12" cm="1">
        <f t="array" aca="1" ref="AQ31" ca="1">INDIRECT("'"&amp;AQ$2&amp;"'!G"&amp;ROW())</f>
        <v>0</v>
      </c>
      <c r="AR31" s="12" cm="1">
        <f t="array" aca="1" ref="AR31" ca="1">INDIRECT("'"&amp;AR$2&amp;"'!G"&amp;ROW())</f>
        <v>0</v>
      </c>
      <c r="AS31" s="12" cm="1">
        <f t="array" aca="1" ref="AS31" ca="1">INDIRECT("'"&amp;AS$2&amp;"'!G"&amp;ROW())</f>
        <v>0</v>
      </c>
      <c r="AT31" s="12" cm="1">
        <f t="array" aca="1" ref="AT31" ca="1">INDIRECT("'"&amp;AT$2&amp;"'!G"&amp;ROW())</f>
        <v>0</v>
      </c>
      <c r="AU31" s="12" cm="1">
        <f t="array" aca="1" ref="AU31" ca="1">INDIRECT("'"&amp;AU$2&amp;"'!G"&amp;ROW())</f>
        <v>9.1300000000000008</v>
      </c>
      <c r="AV31" s="12" cm="1">
        <f t="array" aca="1" ref="AV31" ca="1">INDIRECT("'"&amp;AV$2&amp;"'!G"&amp;ROW())</f>
        <v>9.1300000000000008</v>
      </c>
      <c r="AW31" s="12" cm="1">
        <f t="array" aca="1" ref="AW31" ca="1">INDIRECT("'"&amp;AW$2&amp;"'!G"&amp;ROW())</f>
        <v>9.1300000000000008</v>
      </c>
      <c r="AX31" s="12" cm="1">
        <f t="array" aca="1" ref="AX31" ca="1">INDIRECT("'"&amp;AX$2&amp;"'!G"&amp;ROW())</f>
        <v>9.1300000000000008</v>
      </c>
      <c r="AY31" s="12" cm="1">
        <f t="array" aca="1" ref="AY31" ca="1">INDIRECT("'"&amp;AY$2&amp;"'!G"&amp;ROW())</f>
        <v>9.1300000000000008</v>
      </c>
      <c r="AZ31" s="12" cm="1">
        <f t="array" aca="1" ref="AZ31" ca="1">INDIRECT("'"&amp;AZ$2&amp;"'!G"&amp;ROW())</f>
        <v>9.1300000000000008</v>
      </c>
      <c r="BA31" s="12" cm="1">
        <f t="array" aca="1" ref="BA31" ca="1">INDIRECT("'"&amp;BA$2&amp;"'!G"&amp;ROW())</f>
        <v>9.1300000000000008</v>
      </c>
      <c r="BB31">
        <f>'TALLER EPT '!G31</f>
        <v>0</v>
      </c>
      <c r="BC31" s="12" cm="1">
        <f t="array" aca="1" ref="BC31" ca="1">INDIRECT("'"&amp;BC$2&amp;"'!G"&amp;ROW())</f>
        <v>0</v>
      </c>
      <c r="BD31" s="12" cm="1">
        <f t="array" aca="1" ref="BD31" ca="1">INDIRECT("'"&amp;BD$2&amp;"'!G"&amp;ROW())</f>
        <v>0</v>
      </c>
      <c r="BE31" s="17">
        <f>'CIRCULACIÓN '!G31</f>
        <v>0</v>
      </c>
      <c r="BF31" s="12" cm="1">
        <f t="array" aca="1" ref="BF31" ca="1">INDIRECT("'"&amp;BF$2&amp;"'!G"&amp;ROW())</f>
        <v>0</v>
      </c>
      <c r="BG31" s="12" cm="1">
        <f t="array" aca="1" ref="BG31" ca="1">INDIRECT("'"&amp;BG$2&amp;"'!G"&amp;ROW())</f>
        <v>0</v>
      </c>
      <c r="BH31" s="17">
        <f>INGRESO!G31</f>
        <v>0</v>
      </c>
    </row>
    <row r="32" spans="1:60">
      <c r="A32" t="s">
        <v>812</v>
      </c>
      <c r="G32" s="337">
        <f t="shared" ca="1" si="0"/>
        <v>117.82999999999998</v>
      </c>
      <c r="H32" s="12" cm="1">
        <f t="array" aca="1" ref="H32" ca="1">INDIRECT("'"&amp;H$2&amp;"'!G"&amp;ROW())</f>
        <v>0</v>
      </c>
      <c r="I32" s="12" cm="1">
        <f t="array" aca="1" ref="I32" ca="1">INDIRECT("'"&amp;I$2&amp;"'!G"&amp;ROW())</f>
        <v>0</v>
      </c>
      <c r="J32" s="12" cm="1">
        <f t="array" aca="1" ref="J32" ca="1">INDIRECT("'"&amp;J$2&amp;"'!G"&amp;ROW())</f>
        <v>0</v>
      </c>
      <c r="K32" s="12" cm="1">
        <f t="array" aca="1" ref="K32" ca="1">INDIRECT("'"&amp;K$2&amp;"'!G"&amp;ROW())</f>
        <v>0</v>
      </c>
      <c r="L32" s="12" cm="1">
        <f t="array" aca="1" ref="L32" ca="1">INDIRECT("'"&amp;L$2&amp;"'!G"&amp;ROW())</f>
        <v>0</v>
      </c>
      <c r="M32" s="12" cm="1">
        <f t="array" aca="1" ref="M32" ca="1">INDIRECT("'"&amp;M$2&amp;"'!G"&amp;ROW())</f>
        <v>0</v>
      </c>
      <c r="N32" s="12" cm="1">
        <f t="array" aca="1" ref="N32" ca="1">INDIRECT("'"&amp;N$2&amp;"'!G"&amp;ROW())</f>
        <v>0</v>
      </c>
      <c r="O32" s="12" cm="1">
        <f t="array" aca="1" ref="O32" ca="1">INDIRECT("'"&amp;O$2&amp;"'!G"&amp;ROW())</f>
        <v>0</v>
      </c>
      <c r="P32" s="17">
        <f>'SECRETARÍA '!G32</f>
        <v>0</v>
      </c>
      <c r="Q32" s="12" cm="1">
        <f t="array" aca="1" ref="Q32" ca="1">INDIRECT("'"&amp;Q$2&amp;"'!G"&amp;ROW())</f>
        <v>0</v>
      </c>
      <c r="R32" s="12" cm="1">
        <f t="array" aca="1" ref="R32" ca="1">INDIRECT("'"&amp;R$2&amp;"'!G"&amp;ROW())</f>
        <v>0</v>
      </c>
      <c r="S32" s="12" cm="1">
        <f t="array" aca="1" ref="S32" ca="1">INDIRECT("'"&amp;S$2&amp;"'!G"&amp;ROW())</f>
        <v>71.38</v>
      </c>
      <c r="T32" s="12" cm="1">
        <f t="array" aca="1" ref="T32" ca="1">INDIRECT("'"&amp;T$2&amp;"'!G"&amp;ROW())</f>
        <v>0</v>
      </c>
      <c r="U32" s="12" cm="1">
        <f t="array" aca="1" ref="U32" ca="1">INDIRECT("'"&amp;U$2&amp;"'!G"&amp;ROW())</f>
        <v>0</v>
      </c>
      <c r="V32" s="12" cm="1">
        <f t="array" aca="1" ref="V32" ca="1">INDIRECT("'"&amp;V$2&amp;"'!G"&amp;ROW())</f>
        <v>30.83</v>
      </c>
      <c r="W32" s="12" cm="1">
        <f t="array" aca="1" ref="W32" ca="1">INDIRECT("'"&amp;W$2&amp;"'!G"&amp;ROW())</f>
        <v>0</v>
      </c>
      <c r="X32" s="12" cm="1">
        <f t="array" aca="1" ref="X32" ca="1">INDIRECT("'"&amp;X$2&amp;"'!G"&amp;ROW())</f>
        <v>1.41</v>
      </c>
      <c r="Y32" s="12" cm="1">
        <f t="array" aca="1" ref="Y32" ca="1">INDIRECT("'"&amp;Y$2&amp;"'!G"&amp;ROW())</f>
        <v>0</v>
      </c>
      <c r="Z32" s="12" cm="1">
        <f t="array" aca="1" ref="Z32" ca="1">INDIRECT("'"&amp;Z$2&amp;"'!G"&amp;ROW())</f>
        <v>0</v>
      </c>
      <c r="AA32" s="12" cm="1">
        <f t="array" aca="1" ref="AA32" ca="1">INDIRECT("'"&amp;AA$2&amp;"'!G"&amp;ROW())</f>
        <v>0</v>
      </c>
      <c r="AB32" s="17">
        <f>'SSHH ADM.-HOMBRES'!G32</f>
        <v>0</v>
      </c>
      <c r="AC32" s="12" cm="1">
        <f t="array" aca="1" ref="AC32" ca="1">INDIRECT("'"&amp;AC$2&amp;"'!G"&amp;ROW())</f>
        <v>0</v>
      </c>
      <c r="AD32" s="12" cm="1">
        <f t="array" aca="1" ref="AD32" ca="1">INDIRECT("'"&amp;AD$2&amp;"'!G"&amp;ROW())</f>
        <v>0</v>
      </c>
      <c r="AE32" s="12" cm="1">
        <f t="array" aca="1" ref="AE32" ca="1">INDIRECT("'"&amp;AE$2&amp;"'!G"&amp;ROW())</f>
        <v>0</v>
      </c>
      <c r="AF32" s="12" cm="1">
        <f t="array" aca="1" ref="AF32" ca="1">INDIRECT("'"&amp;AF$2&amp;"'!G"&amp;ROW())</f>
        <v>0</v>
      </c>
      <c r="AG32" s="12" cm="1">
        <f t="array" aca="1" ref="AG32" ca="1">INDIRECT("'"&amp;AG$2&amp;"'!G"&amp;ROW())</f>
        <v>0</v>
      </c>
      <c r="AH32" s="12" cm="1">
        <f t="array" aca="1" ref="AH32" ca="1">INDIRECT("'"&amp;AH$2&amp;"'!G"&amp;ROW())</f>
        <v>0</v>
      </c>
      <c r="AI32" s="12" cm="1">
        <f t="array" aca="1" ref="AI32" ca="1">INDIRECT("'"&amp;AI$2&amp;"'!G"&amp;ROW())</f>
        <v>0</v>
      </c>
      <c r="AJ32" s="12" cm="1">
        <f t="array" aca="1" ref="AJ32" ca="1">INDIRECT("'"&amp;AJ$2&amp;"'!G"&amp;ROW())</f>
        <v>0</v>
      </c>
      <c r="AK32" s="12" cm="1">
        <f t="array" aca="1" ref="AK32" ca="1">INDIRECT("'"&amp;AK$2&amp;"'!G"&amp;ROW())</f>
        <v>0</v>
      </c>
      <c r="AL32" s="12" cm="1">
        <f t="array" aca="1" ref="AL32" ca="1">INDIRECT("'"&amp;AL$2&amp;"'!G"&amp;ROW())</f>
        <v>0</v>
      </c>
      <c r="AM32" s="12" cm="1">
        <f t="array" aca="1" ref="AM32" ca="1">INDIRECT("'"&amp;AM$2&amp;"'!G"&amp;ROW())</f>
        <v>0</v>
      </c>
      <c r="AN32" s="12" cm="1">
        <f t="array" aca="1" ref="AN32" ca="1">INDIRECT("'"&amp;AN$2&amp;"'!G"&amp;ROW())</f>
        <v>0</v>
      </c>
      <c r="AO32" s="12" cm="1">
        <f t="array" aca="1" ref="AO32" ca="1">INDIRECT("'"&amp;AO$2&amp;"'!G"&amp;ROW())</f>
        <v>2.4700000000000002</v>
      </c>
      <c r="AP32" s="12" cm="1">
        <f t="array" aca="1" ref="AP32" ca="1">INDIRECT("'"&amp;AP$2&amp;"'!G"&amp;ROW())</f>
        <v>0</v>
      </c>
      <c r="AQ32" s="12" cm="1">
        <f t="array" aca="1" ref="AQ32" ca="1">INDIRECT("'"&amp;AQ$2&amp;"'!G"&amp;ROW())</f>
        <v>11.74</v>
      </c>
      <c r="AR32" s="12" cm="1">
        <f t="array" aca="1" ref="AR32" ca="1">INDIRECT("'"&amp;AR$2&amp;"'!G"&amp;ROW())</f>
        <v>0</v>
      </c>
      <c r="AS32" s="12" cm="1">
        <f t="array" aca="1" ref="AS32" ca="1">INDIRECT("'"&amp;AS$2&amp;"'!G"&amp;ROW())</f>
        <v>0</v>
      </c>
      <c r="AT32" s="12" cm="1">
        <f t="array" aca="1" ref="AT32" ca="1">INDIRECT("'"&amp;AT$2&amp;"'!G"&amp;ROW())</f>
        <v>0</v>
      </c>
      <c r="AU32" s="12" cm="1">
        <f t="array" aca="1" ref="AU32" ca="1">INDIRECT("'"&amp;AU$2&amp;"'!G"&amp;ROW())</f>
        <v>0</v>
      </c>
      <c r="AV32" s="12" cm="1">
        <f t="array" aca="1" ref="AV32" ca="1">INDIRECT("'"&amp;AV$2&amp;"'!G"&amp;ROW())</f>
        <v>0</v>
      </c>
      <c r="AW32" s="12" cm="1">
        <f t="array" aca="1" ref="AW32" ca="1">INDIRECT("'"&amp;AW$2&amp;"'!G"&amp;ROW())</f>
        <v>0</v>
      </c>
      <c r="AX32" s="12" cm="1">
        <f t="array" aca="1" ref="AX32" ca="1">INDIRECT("'"&amp;AX$2&amp;"'!G"&amp;ROW())</f>
        <v>0</v>
      </c>
      <c r="AY32" s="12" cm="1">
        <f t="array" aca="1" ref="AY32" ca="1">INDIRECT("'"&amp;AY$2&amp;"'!G"&amp;ROW())</f>
        <v>0</v>
      </c>
      <c r="AZ32" s="12" cm="1">
        <f t="array" aca="1" ref="AZ32" ca="1">INDIRECT("'"&amp;AZ$2&amp;"'!G"&amp;ROW())</f>
        <v>0</v>
      </c>
      <c r="BA32" s="12" cm="1">
        <f t="array" aca="1" ref="BA32" ca="1">INDIRECT("'"&amp;BA$2&amp;"'!G"&amp;ROW())</f>
        <v>0</v>
      </c>
      <c r="BB32">
        <f>'TALLER EPT '!G32</f>
        <v>0</v>
      </c>
      <c r="BC32" s="12" cm="1">
        <f t="array" aca="1" ref="BC32" ca="1">INDIRECT("'"&amp;BC$2&amp;"'!G"&amp;ROW())</f>
        <v>0</v>
      </c>
      <c r="BD32" s="12" cm="1">
        <f t="array" aca="1" ref="BD32" ca="1">INDIRECT("'"&amp;BD$2&amp;"'!G"&amp;ROW())</f>
        <v>0</v>
      </c>
      <c r="BE32" s="17">
        <f>'CIRCULACIÓN '!G32</f>
        <v>0</v>
      </c>
      <c r="BF32" s="12" cm="1">
        <f t="array" aca="1" ref="BF32" ca="1">INDIRECT("'"&amp;BF$2&amp;"'!G"&amp;ROW())</f>
        <v>0</v>
      </c>
      <c r="BG32" s="12" cm="1">
        <f t="array" aca="1" ref="BG32" ca="1">INDIRECT("'"&amp;BG$2&amp;"'!G"&amp;ROW())</f>
        <v>0</v>
      </c>
      <c r="BH32" s="17">
        <f>INGRESO!G32</f>
        <v>0</v>
      </c>
    </row>
    <row r="33" spans="1:60">
      <c r="A33" t="s">
        <v>814</v>
      </c>
      <c r="G33" s="337">
        <f t="shared" ca="1" si="0"/>
        <v>47.5</v>
      </c>
      <c r="H33" s="12" cm="1">
        <f t="array" aca="1" ref="H33" ca="1">INDIRECT("'"&amp;H$2&amp;"'!G"&amp;ROW())</f>
        <v>0</v>
      </c>
      <c r="I33" s="12" cm="1">
        <f t="array" aca="1" ref="I33" ca="1">INDIRECT("'"&amp;I$2&amp;"'!G"&amp;ROW())</f>
        <v>8</v>
      </c>
      <c r="J33" s="12" cm="1">
        <f t="array" aca="1" ref="J33" ca="1">INDIRECT("'"&amp;J$2&amp;"'!G"&amp;ROW())</f>
        <v>0</v>
      </c>
      <c r="K33" s="12" cm="1">
        <f t="array" aca="1" ref="K33" ca="1">INDIRECT("'"&amp;K$2&amp;"'!G"&amp;ROW())</f>
        <v>0</v>
      </c>
      <c r="L33" s="12" cm="1">
        <f t="array" aca="1" ref="L33" ca="1">INDIRECT("'"&amp;L$2&amp;"'!G"&amp;ROW())</f>
        <v>0</v>
      </c>
      <c r="M33" s="12" cm="1">
        <f t="array" aca="1" ref="M33" ca="1">INDIRECT("'"&amp;M$2&amp;"'!G"&amp;ROW())</f>
        <v>0</v>
      </c>
      <c r="N33" s="12" cm="1">
        <f t="array" aca="1" ref="N33" ca="1">INDIRECT("'"&amp;N$2&amp;"'!G"&amp;ROW())</f>
        <v>0</v>
      </c>
      <c r="O33" s="12" cm="1">
        <f t="array" aca="1" ref="O33" ca="1">INDIRECT("'"&amp;O$2&amp;"'!G"&amp;ROW())</f>
        <v>0</v>
      </c>
      <c r="P33" s="17">
        <f>'SECRETARÍA '!G33</f>
        <v>0</v>
      </c>
      <c r="Q33" s="12" cm="1">
        <f t="array" aca="1" ref="Q33" ca="1">INDIRECT("'"&amp;Q$2&amp;"'!G"&amp;ROW())</f>
        <v>0</v>
      </c>
      <c r="R33" s="12" cm="1">
        <f t="array" aca="1" ref="R33" ca="1">INDIRECT("'"&amp;R$2&amp;"'!G"&amp;ROW())</f>
        <v>0</v>
      </c>
      <c r="S33" s="12" cm="1">
        <f t="array" aca="1" ref="S33" ca="1">INDIRECT("'"&amp;S$2&amp;"'!G"&amp;ROW())</f>
        <v>0</v>
      </c>
      <c r="T33" s="12" cm="1">
        <f t="array" aca="1" ref="T33" ca="1">INDIRECT("'"&amp;T$2&amp;"'!G"&amp;ROW())</f>
        <v>0</v>
      </c>
      <c r="U33" s="12" cm="1">
        <f t="array" aca="1" ref="U33" ca="1">INDIRECT("'"&amp;U$2&amp;"'!G"&amp;ROW())</f>
        <v>0</v>
      </c>
      <c r="V33" s="12" cm="1">
        <f t="array" aca="1" ref="V33" ca="1">INDIRECT("'"&amp;V$2&amp;"'!G"&amp;ROW())</f>
        <v>0</v>
      </c>
      <c r="W33" s="12" cm="1">
        <f t="array" aca="1" ref="W33" ca="1">INDIRECT("'"&amp;W$2&amp;"'!G"&amp;ROW())</f>
        <v>0</v>
      </c>
      <c r="X33" s="12" cm="1">
        <f t="array" aca="1" ref="X33" ca="1">INDIRECT("'"&amp;X$2&amp;"'!G"&amp;ROW())</f>
        <v>0</v>
      </c>
      <c r="Y33" s="12" cm="1">
        <f t="array" aca="1" ref="Y33" ca="1">INDIRECT("'"&amp;Y$2&amp;"'!G"&amp;ROW())</f>
        <v>0</v>
      </c>
      <c r="Z33" s="12" cm="1">
        <f t="array" aca="1" ref="Z33" ca="1">INDIRECT("'"&amp;Z$2&amp;"'!G"&amp;ROW())</f>
        <v>0</v>
      </c>
      <c r="AA33" s="12" cm="1">
        <f t="array" aca="1" ref="AA33" ca="1">INDIRECT("'"&amp;AA$2&amp;"'!G"&amp;ROW())</f>
        <v>0</v>
      </c>
      <c r="AB33" s="17">
        <f>'SSHH ADM.-HOMBRES'!G33</f>
        <v>7.9</v>
      </c>
      <c r="AC33" s="12" cm="1">
        <f t="array" aca="1" ref="AC33" ca="1">INDIRECT("'"&amp;AC$2&amp;"'!G"&amp;ROW())</f>
        <v>7.9</v>
      </c>
      <c r="AD33" s="12" cm="1">
        <f t="array" aca="1" ref="AD33" ca="1">INDIRECT("'"&amp;AD$2&amp;"'!G"&amp;ROW())</f>
        <v>7.9</v>
      </c>
      <c r="AE33" s="12" cm="1">
        <f t="array" aca="1" ref="AE33" ca="1">INDIRECT("'"&amp;AE$2&amp;"'!G"&amp;ROW())</f>
        <v>0</v>
      </c>
      <c r="AF33" s="12" cm="1">
        <f t="array" aca="1" ref="AF33" ca="1">INDIRECT("'"&amp;AF$2&amp;"'!G"&amp;ROW())</f>
        <v>0</v>
      </c>
      <c r="AG33" s="12" cm="1">
        <f t="array" aca="1" ref="AG33" ca="1">INDIRECT("'"&amp;AG$2&amp;"'!G"&amp;ROW())</f>
        <v>0</v>
      </c>
      <c r="AH33" s="12" cm="1">
        <f t="array" aca="1" ref="AH33" ca="1">INDIRECT("'"&amp;AH$2&amp;"'!G"&amp;ROW())</f>
        <v>0</v>
      </c>
      <c r="AI33" s="12" cm="1">
        <f t="array" aca="1" ref="AI33" ca="1">INDIRECT("'"&amp;AI$2&amp;"'!G"&amp;ROW())</f>
        <v>0</v>
      </c>
      <c r="AJ33" s="12" cm="1">
        <f t="array" aca="1" ref="AJ33" ca="1">INDIRECT("'"&amp;AJ$2&amp;"'!G"&amp;ROW())</f>
        <v>0</v>
      </c>
      <c r="AK33" s="12" cm="1">
        <f t="array" aca="1" ref="AK33" ca="1">INDIRECT("'"&amp;AK$2&amp;"'!G"&amp;ROW())</f>
        <v>0</v>
      </c>
      <c r="AL33" s="12" cm="1">
        <f t="array" aca="1" ref="AL33" ca="1">INDIRECT("'"&amp;AL$2&amp;"'!G"&amp;ROW())</f>
        <v>7.9</v>
      </c>
      <c r="AM33" s="12" cm="1">
        <f t="array" aca="1" ref="AM33" ca="1">INDIRECT("'"&amp;AM$2&amp;"'!G"&amp;ROW())</f>
        <v>0</v>
      </c>
      <c r="AN33" s="12" cm="1">
        <f t="array" aca="1" ref="AN33" ca="1">INDIRECT("'"&amp;AN$2&amp;"'!G"&amp;ROW())</f>
        <v>0</v>
      </c>
      <c r="AO33" s="12" cm="1">
        <f t="array" aca="1" ref="AO33" ca="1">INDIRECT("'"&amp;AO$2&amp;"'!G"&amp;ROW())</f>
        <v>0</v>
      </c>
      <c r="AP33" s="12" cm="1">
        <f t="array" aca="1" ref="AP33" ca="1">INDIRECT("'"&amp;AP$2&amp;"'!G"&amp;ROW())</f>
        <v>0</v>
      </c>
      <c r="AQ33" s="12" cm="1">
        <f t="array" aca="1" ref="AQ33" ca="1">INDIRECT("'"&amp;AQ$2&amp;"'!G"&amp;ROW())</f>
        <v>0</v>
      </c>
      <c r="AR33" s="12" cm="1">
        <f t="array" aca="1" ref="AR33" ca="1">INDIRECT("'"&amp;AR$2&amp;"'!G"&amp;ROW())</f>
        <v>0</v>
      </c>
      <c r="AS33" s="12" cm="1">
        <f t="array" aca="1" ref="AS33" ca="1">INDIRECT("'"&amp;AS$2&amp;"'!G"&amp;ROW())</f>
        <v>0</v>
      </c>
      <c r="AT33" s="12" cm="1">
        <f t="array" aca="1" ref="AT33" ca="1">INDIRECT("'"&amp;AT$2&amp;"'!G"&amp;ROW())</f>
        <v>7.9</v>
      </c>
      <c r="AU33" s="12" cm="1">
        <f t="array" aca="1" ref="AU33" ca="1">INDIRECT("'"&amp;AU$2&amp;"'!G"&amp;ROW())</f>
        <v>0</v>
      </c>
      <c r="AV33" s="12" cm="1">
        <f t="array" aca="1" ref="AV33" ca="1">INDIRECT("'"&amp;AV$2&amp;"'!G"&amp;ROW())</f>
        <v>0</v>
      </c>
      <c r="AW33" s="12" cm="1">
        <f t="array" aca="1" ref="AW33" ca="1">INDIRECT("'"&amp;AW$2&amp;"'!G"&amp;ROW())</f>
        <v>0</v>
      </c>
      <c r="AX33" s="12" cm="1">
        <f t="array" aca="1" ref="AX33" ca="1">INDIRECT("'"&amp;AX$2&amp;"'!G"&amp;ROW())</f>
        <v>0</v>
      </c>
      <c r="AY33" s="12" cm="1">
        <f t="array" aca="1" ref="AY33" ca="1">INDIRECT("'"&amp;AY$2&amp;"'!G"&amp;ROW())</f>
        <v>0</v>
      </c>
      <c r="AZ33" s="12" cm="1">
        <f t="array" aca="1" ref="AZ33" ca="1">INDIRECT("'"&amp;AZ$2&amp;"'!G"&amp;ROW())</f>
        <v>0</v>
      </c>
      <c r="BA33" s="12" cm="1">
        <f t="array" aca="1" ref="BA33" ca="1">INDIRECT("'"&amp;BA$2&amp;"'!G"&amp;ROW())</f>
        <v>0</v>
      </c>
      <c r="BB33">
        <f>'TALLER EPT '!G33</f>
        <v>0</v>
      </c>
      <c r="BC33" s="12" cm="1">
        <f t="array" aca="1" ref="BC33" ca="1">INDIRECT("'"&amp;BC$2&amp;"'!G"&amp;ROW())</f>
        <v>0</v>
      </c>
      <c r="BD33" s="12" cm="1">
        <f t="array" aca="1" ref="BD33" ca="1">INDIRECT("'"&amp;BD$2&amp;"'!G"&amp;ROW())</f>
        <v>0</v>
      </c>
      <c r="BE33" s="17">
        <f>'CIRCULACIÓN '!G33</f>
        <v>0</v>
      </c>
      <c r="BF33" s="12" cm="1">
        <f t="array" aca="1" ref="BF33" ca="1">INDIRECT("'"&amp;BF$2&amp;"'!G"&amp;ROW())</f>
        <v>0</v>
      </c>
      <c r="BG33" s="12" cm="1">
        <f t="array" aca="1" ref="BG33" ca="1">INDIRECT("'"&amp;BG$2&amp;"'!G"&amp;ROW())</f>
        <v>0</v>
      </c>
      <c r="BH33" s="17">
        <f>INGRESO!G33</f>
        <v>0</v>
      </c>
    </row>
    <row r="34" spans="1:60">
      <c r="A34" s="1" t="s">
        <v>815</v>
      </c>
      <c r="G34" s="337">
        <f t="shared" ca="1" si="0"/>
        <v>0</v>
      </c>
      <c r="H34" s="12" cm="1">
        <f t="array" aca="1" ref="H34" ca="1">INDIRECT("'"&amp;H$2&amp;"'!G"&amp;ROW())</f>
        <v>0</v>
      </c>
      <c r="I34" s="12" cm="1">
        <f t="array" aca="1" ref="I34" ca="1">INDIRECT("'"&amp;I$2&amp;"'!G"&amp;ROW())</f>
        <v>0</v>
      </c>
      <c r="J34" s="12" cm="1">
        <f t="array" aca="1" ref="J34" ca="1">INDIRECT("'"&amp;J$2&amp;"'!G"&amp;ROW())</f>
        <v>0</v>
      </c>
      <c r="K34" s="12" cm="1">
        <f t="array" aca="1" ref="K34" ca="1">INDIRECT("'"&amp;K$2&amp;"'!G"&amp;ROW())</f>
        <v>0</v>
      </c>
      <c r="L34" s="12" cm="1">
        <f t="array" aca="1" ref="L34" ca="1">INDIRECT("'"&amp;L$2&amp;"'!G"&amp;ROW())</f>
        <v>0</v>
      </c>
      <c r="M34" s="12" cm="1">
        <f t="array" aca="1" ref="M34" ca="1">INDIRECT("'"&amp;M$2&amp;"'!G"&amp;ROW())</f>
        <v>0</v>
      </c>
      <c r="N34" s="12" cm="1">
        <f t="array" aca="1" ref="N34" ca="1">INDIRECT("'"&amp;N$2&amp;"'!G"&amp;ROW())</f>
        <v>0</v>
      </c>
      <c r="O34" s="12" cm="1">
        <f t="array" aca="1" ref="O34" ca="1">INDIRECT("'"&amp;O$2&amp;"'!G"&amp;ROW())</f>
        <v>0</v>
      </c>
      <c r="P34" s="17">
        <f>'SECRETARÍA '!G34</f>
        <v>0</v>
      </c>
      <c r="Q34" s="12" cm="1">
        <f t="array" aca="1" ref="Q34" ca="1">INDIRECT("'"&amp;Q$2&amp;"'!G"&amp;ROW())</f>
        <v>0</v>
      </c>
      <c r="R34" s="12" cm="1">
        <f t="array" aca="1" ref="R34" ca="1">INDIRECT("'"&amp;R$2&amp;"'!G"&amp;ROW())</f>
        <v>0</v>
      </c>
      <c r="S34" s="12" cm="1">
        <f t="array" aca="1" ref="S34" ca="1">INDIRECT("'"&amp;S$2&amp;"'!G"&amp;ROW())</f>
        <v>0</v>
      </c>
      <c r="T34" s="12" cm="1">
        <f t="array" aca="1" ref="T34" ca="1">INDIRECT("'"&amp;T$2&amp;"'!G"&amp;ROW())</f>
        <v>0</v>
      </c>
      <c r="U34" s="12" cm="1">
        <f t="array" aca="1" ref="U34" ca="1">INDIRECT("'"&amp;U$2&amp;"'!G"&amp;ROW())</f>
        <v>0</v>
      </c>
      <c r="V34" s="12" cm="1">
        <f t="array" aca="1" ref="V34" ca="1">INDIRECT("'"&amp;V$2&amp;"'!G"&amp;ROW())</f>
        <v>0</v>
      </c>
      <c r="W34" s="12" cm="1">
        <f t="array" aca="1" ref="W34" ca="1">INDIRECT("'"&amp;W$2&amp;"'!G"&amp;ROW())</f>
        <v>0</v>
      </c>
      <c r="X34" s="12" cm="1">
        <f t="array" aca="1" ref="X34" ca="1">INDIRECT("'"&amp;X$2&amp;"'!G"&amp;ROW())</f>
        <v>0</v>
      </c>
      <c r="Y34" s="12" cm="1">
        <f t="array" aca="1" ref="Y34" ca="1">INDIRECT("'"&amp;Y$2&amp;"'!G"&amp;ROW())</f>
        <v>0</v>
      </c>
      <c r="Z34" s="12" cm="1">
        <f t="array" aca="1" ref="Z34" ca="1">INDIRECT("'"&amp;Z$2&amp;"'!G"&amp;ROW())</f>
        <v>0</v>
      </c>
      <c r="AA34" s="12" cm="1">
        <f t="array" aca="1" ref="AA34" ca="1">INDIRECT("'"&amp;AA$2&amp;"'!G"&amp;ROW())</f>
        <v>0</v>
      </c>
      <c r="AB34" s="17">
        <f>'SSHH ADM.-HOMBRES'!G34</f>
        <v>0</v>
      </c>
      <c r="AC34" s="12" cm="1">
        <f t="array" aca="1" ref="AC34" ca="1">INDIRECT("'"&amp;AC$2&amp;"'!G"&amp;ROW())</f>
        <v>0</v>
      </c>
      <c r="AD34" s="12" cm="1">
        <f t="array" aca="1" ref="AD34" ca="1">INDIRECT("'"&amp;AD$2&amp;"'!G"&amp;ROW())</f>
        <v>0</v>
      </c>
      <c r="AE34" s="12" cm="1">
        <f t="array" aca="1" ref="AE34" ca="1">INDIRECT("'"&amp;AE$2&amp;"'!G"&amp;ROW())</f>
        <v>0</v>
      </c>
      <c r="AF34" s="12" cm="1">
        <f t="array" aca="1" ref="AF34" ca="1">INDIRECT("'"&amp;AF$2&amp;"'!G"&amp;ROW())</f>
        <v>0</v>
      </c>
      <c r="AG34" s="12" cm="1">
        <f t="array" aca="1" ref="AG34" ca="1">INDIRECT("'"&amp;AG$2&amp;"'!G"&amp;ROW())</f>
        <v>0</v>
      </c>
      <c r="AH34" s="12" cm="1">
        <f t="array" aca="1" ref="AH34" ca="1">INDIRECT("'"&amp;AH$2&amp;"'!G"&amp;ROW())</f>
        <v>0</v>
      </c>
      <c r="AI34" s="12" cm="1">
        <f t="array" aca="1" ref="AI34" ca="1">INDIRECT("'"&amp;AI$2&amp;"'!G"&amp;ROW())</f>
        <v>0</v>
      </c>
      <c r="AJ34" s="12" cm="1">
        <f t="array" aca="1" ref="AJ34" ca="1">INDIRECT("'"&amp;AJ$2&amp;"'!G"&amp;ROW())</f>
        <v>0</v>
      </c>
      <c r="AK34" s="12" cm="1">
        <f t="array" aca="1" ref="AK34" ca="1">INDIRECT("'"&amp;AK$2&amp;"'!G"&amp;ROW())</f>
        <v>0</v>
      </c>
      <c r="AL34" s="12" cm="1">
        <f t="array" aca="1" ref="AL34" ca="1">INDIRECT("'"&amp;AL$2&amp;"'!G"&amp;ROW())</f>
        <v>0</v>
      </c>
      <c r="AM34" s="12" cm="1">
        <f t="array" aca="1" ref="AM34" ca="1">INDIRECT("'"&amp;AM$2&amp;"'!G"&amp;ROW())</f>
        <v>0</v>
      </c>
      <c r="AN34" s="12" cm="1">
        <f t="array" aca="1" ref="AN34" ca="1">INDIRECT("'"&amp;AN$2&amp;"'!G"&amp;ROW())</f>
        <v>0</v>
      </c>
      <c r="AO34" s="12" cm="1">
        <f t="array" aca="1" ref="AO34" ca="1">INDIRECT("'"&amp;AO$2&amp;"'!G"&amp;ROW())</f>
        <v>0</v>
      </c>
      <c r="AP34" s="12" cm="1">
        <f t="array" aca="1" ref="AP34" ca="1">INDIRECT("'"&amp;AP$2&amp;"'!G"&amp;ROW())</f>
        <v>0</v>
      </c>
      <c r="AQ34" s="12" cm="1">
        <f t="array" aca="1" ref="AQ34" ca="1">INDIRECT("'"&amp;AQ$2&amp;"'!G"&amp;ROW())</f>
        <v>0</v>
      </c>
      <c r="AR34" s="12" cm="1">
        <f t="array" aca="1" ref="AR34" ca="1">INDIRECT("'"&amp;AR$2&amp;"'!G"&amp;ROW())</f>
        <v>0</v>
      </c>
      <c r="AS34" s="12" cm="1">
        <f t="array" aca="1" ref="AS34" ca="1">INDIRECT("'"&amp;AS$2&amp;"'!G"&amp;ROW())</f>
        <v>0</v>
      </c>
      <c r="AT34" s="12" cm="1">
        <f t="array" aca="1" ref="AT34" ca="1">INDIRECT("'"&amp;AT$2&amp;"'!G"&amp;ROW())</f>
        <v>0</v>
      </c>
      <c r="AU34" s="12" cm="1">
        <f t="array" aca="1" ref="AU34" ca="1">INDIRECT("'"&amp;AU$2&amp;"'!G"&amp;ROW())</f>
        <v>0</v>
      </c>
      <c r="AV34" s="12" cm="1">
        <f t="array" aca="1" ref="AV34" ca="1">INDIRECT("'"&amp;AV$2&amp;"'!G"&amp;ROW())</f>
        <v>0</v>
      </c>
      <c r="AW34" s="12" cm="1">
        <f t="array" aca="1" ref="AW34" ca="1">INDIRECT("'"&amp;AW$2&amp;"'!G"&amp;ROW())</f>
        <v>0</v>
      </c>
      <c r="AX34" s="12" cm="1">
        <f t="array" aca="1" ref="AX34" ca="1">INDIRECT("'"&amp;AX$2&amp;"'!G"&amp;ROW())</f>
        <v>0</v>
      </c>
      <c r="AY34" s="12" cm="1">
        <f t="array" aca="1" ref="AY34" ca="1">INDIRECT("'"&amp;AY$2&amp;"'!G"&amp;ROW())</f>
        <v>0</v>
      </c>
      <c r="AZ34" s="12" cm="1">
        <f t="array" aca="1" ref="AZ34" ca="1">INDIRECT("'"&amp;AZ$2&amp;"'!G"&amp;ROW())</f>
        <v>0</v>
      </c>
      <c r="BA34" s="12" cm="1">
        <f t="array" aca="1" ref="BA34" ca="1">INDIRECT("'"&amp;BA$2&amp;"'!G"&amp;ROW())</f>
        <v>0</v>
      </c>
      <c r="BB34">
        <f>'TALLER EPT '!G34</f>
        <v>0</v>
      </c>
      <c r="BC34" s="12" cm="1">
        <f t="array" aca="1" ref="BC34" ca="1">INDIRECT("'"&amp;BC$2&amp;"'!G"&amp;ROW())</f>
        <v>0</v>
      </c>
      <c r="BD34" s="12" cm="1">
        <f t="array" aca="1" ref="BD34" ca="1">INDIRECT("'"&amp;BD$2&amp;"'!G"&amp;ROW())</f>
        <v>0</v>
      </c>
      <c r="BE34" s="17">
        <f>'CIRCULACIÓN '!G34</f>
        <v>0</v>
      </c>
      <c r="BF34" s="12" cm="1">
        <f t="array" aca="1" ref="BF34" ca="1">INDIRECT("'"&amp;BF$2&amp;"'!G"&amp;ROW())</f>
        <v>0</v>
      </c>
      <c r="BG34" s="12" cm="1">
        <f t="array" aca="1" ref="BG34" ca="1">INDIRECT("'"&amp;BG$2&amp;"'!G"&amp;ROW())</f>
        <v>0</v>
      </c>
      <c r="BH34" s="17">
        <f>INGRESO!G34</f>
        <v>0</v>
      </c>
    </row>
    <row r="35" spans="1:60">
      <c r="A35" t="s">
        <v>817</v>
      </c>
      <c r="G35" s="337">
        <f t="shared" ca="1" si="0"/>
        <v>107.36000000000004</v>
      </c>
      <c r="H35" s="12" cm="1">
        <f t="array" aca="1" ref="H35" ca="1">INDIRECT("'"&amp;H$2&amp;"'!G"&amp;ROW())</f>
        <v>1</v>
      </c>
      <c r="I35" s="12" cm="1">
        <f t="array" aca="1" ref="I35" ca="1">INDIRECT("'"&amp;I$2&amp;"'!G"&amp;ROW())</f>
        <v>1</v>
      </c>
      <c r="J35" s="12" cm="1">
        <f t="array" aca="1" ref="J35" ca="1">INDIRECT("'"&amp;J$2&amp;"'!G"&amp;ROW())</f>
        <v>1.4</v>
      </c>
      <c r="K35" s="12" cm="1">
        <f t="array" aca="1" ref="K35" ca="1">INDIRECT("'"&amp;K$2&amp;"'!G"&amp;ROW())</f>
        <v>2.2400000000000002</v>
      </c>
      <c r="L35" s="12" cm="1">
        <f t="array" aca="1" ref="L35" ca="1">INDIRECT("'"&amp;L$2&amp;"'!G"&amp;ROW())</f>
        <v>1.25</v>
      </c>
      <c r="M35" s="12" cm="1">
        <f t="array" aca="1" ref="M35" ca="1">INDIRECT("'"&amp;M$2&amp;"'!G"&amp;ROW())</f>
        <v>2.8</v>
      </c>
      <c r="N35" s="12" cm="1">
        <f t="array" aca="1" ref="N35" ca="1">INDIRECT("'"&amp;N$2&amp;"'!G"&amp;ROW())</f>
        <v>0</v>
      </c>
      <c r="O35" s="12" cm="1">
        <f t="array" aca="1" ref="O35" ca="1">INDIRECT("'"&amp;O$2&amp;"'!G"&amp;ROW())</f>
        <v>2.4</v>
      </c>
      <c r="P35" s="17">
        <f>'SECRETARÍA '!G35</f>
        <v>2.5299999999999998</v>
      </c>
      <c r="Q35" s="12" cm="1">
        <f t="array" aca="1" ref="Q35" ca="1">INDIRECT("'"&amp;Q$2&amp;"'!G"&amp;ROW())</f>
        <v>2.5299999999999998</v>
      </c>
      <c r="R35" s="12" cm="1">
        <f t="array" aca="1" ref="R35" ca="1">INDIRECT("'"&amp;R$2&amp;"'!G"&amp;ROW())</f>
        <v>0</v>
      </c>
      <c r="S35" s="12" cm="1">
        <f t="array" aca="1" ref="S35" ca="1">INDIRECT("'"&amp;S$2&amp;"'!G"&amp;ROW())</f>
        <v>5.82</v>
      </c>
      <c r="T35" s="12" cm="1">
        <f t="array" aca="1" ref="T35" ca="1">INDIRECT("'"&amp;T$2&amp;"'!G"&amp;ROW())</f>
        <v>0.9</v>
      </c>
      <c r="U35" s="12" cm="1">
        <f t="array" aca="1" ref="U35" ca="1">INDIRECT("'"&amp;U$2&amp;"'!G"&amp;ROW())</f>
        <v>0.9</v>
      </c>
      <c r="V35" s="12" cm="1">
        <f t="array" aca="1" ref="V35" ca="1">INDIRECT("'"&amp;V$2&amp;"'!G"&amp;ROW())</f>
        <v>3.33</v>
      </c>
      <c r="W35" s="12" cm="1">
        <f t="array" aca="1" ref="W35" ca="1">INDIRECT("'"&amp;W$2&amp;"'!G"&amp;ROW())</f>
        <v>2.8</v>
      </c>
      <c r="X35" s="12" cm="1">
        <f t="array" aca="1" ref="X35" ca="1">INDIRECT("'"&amp;X$2&amp;"'!G"&amp;ROW())</f>
        <v>3.07</v>
      </c>
      <c r="Y35" s="12" cm="1">
        <f t="array" aca="1" ref="Y35" ca="1">INDIRECT("'"&amp;Y$2&amp;"'!G"&amp;ROW())</f>
        <v>0.7</v>
      </c>
      <c r="Z35" s="12" cm="1">
        <f t="array" aca="1" ref="Z35" ca="1">INDIRECT("'"&amp;Z$2&amp;"'!G"&amp;ROW())</f>
        <v>4.3</v>
      </c>
      <c r="AA35" s="12" cm="1">
        <f t="array" aca="1" ref="AA35" ca="1">INDIRECT("'"&amp;AA$2&amp;"'!G"&amp;ROW())</f>
        <v>1.87</v>
      </c>
      <c r="AB35" s="17">
        <f>'SSHH ADM.-HOMBRES'!G35</f>
        <v>4.78</v>
      </c>
      <c r="AC35" s="12" cm="1">
        <f t="array" aca="1" ref="AC35" ca="1">INDIRECT("'"&amp;AC$2&amp;"'!G"&amp;ROW())</f>
        <v>4.78</v>
      </c>
      <c r="AD35" s="12" cm="1">
        <f t="array" aca="1" ref="AD35" ca="1">INDIRECT("'"&amp;AD$2&amp;"'!G"&amp;ROW())</f>
        <v>3.3</v>
      </c>
      <c r="AE35" s="12" cm="1">
        <f t="array" aca="1" ref="AE35" ca="1">INDIRECT("'"&amp;AE$2&amp;"'!G"&amp;ROW())</f>
        <v>0</v>
      </c>
      <c r="AF35" s="12" cm="1">
        <f t="array" aca="1" ref="AF35" ca="1">INDIRECT("'"&amp;AF$2&amp;"'!G"&amp;ROW())</f>
        <v>0</v>
      </c>
      <c r="AG35" s="12" cm="1">
        <f t="array" aca="1" ref="AG35" ca="1">INDIRECT("'"&amp;AG$2&amp;"'!G"&amp;ROW())</f>
        <v>0</v>
      </c>
      <c r="AH35" s="12" cm="1">
        <f t="array" aca="1" ref="AH35" ca="1">INDIRECT("'"&amp;AH$2&amp;"'!G"&amp;ROW())</f>
        <v>0</v>
      </c>
      <c r="AI35" s="12" cm="1">
        <f t="array" aca="1" ref="AI35" ca="1">INDIRECT("'"&amp;AI$2&amp;"'!G"&amp;ROW())</f>
        <v>0</v>
      </c>
      <c r="AJ35" s="12" cm="1">
        <f t="array" aca="1" ref="AJ35" ca="1">INDIRECT("'"&amp;AJ$2&amp;"'!G"&amp;ROW())</f>
        <v>5.3</v>
      </c>
      <c r="AK35" s="12" cm="1">
        <f t="array" aca="1" ref="AK35" ca="1">INDIRECT("'"&amp;AK$2&amp;"'!G"&amp;ROW())</f>
        <v>0</v>
      </c>
      <c r="AL35" s="12" cm="1">
        <f t="array" aca="1" ref="AL35" ca="1">INDIRECT("'"&amp;AL$2&amp;"'!G"&amp;ROW())</f>
        <v>3.2</v>
      </c>
      <c r="AM35" s="12" cm="1">
        <f t="array" aca="1" ref="AM35" ca="1">INDIRECT("'"&amp;AM$2&amp;"'!G"&amp;ROW())</f>
        <v>0</v>
      </c>
      <c r="AN35" s="12" cm="1">
        <f t="array" aca="1" ref="AN35" ca="1">INDIRECT("'"&amp;AN$2&amp;"'!G"&amp;ROW())</f>
        <v>0</v>
      </c>
      <c r="AO35" s="12" cm="1">
        <f t="array" aca="1" ref="AO35" ca="1">INDIRECT("'"&amp;AO$2&amp;"'!G"&amp;ROW())</f>
        <v>3.67</v>
      </c>
      <c r="AP35" s="12" cm="1">
        <f t="array" aca="1" ref="AP35" ca="1">INDIRECT("'"&amp;AP$2&amp;"'!G"&amp;ROW())</f>
        <v>3</v>
      </c>
      <c r="AQ35" s="12" cm="1">
        <f t="array" aca="1" ref="AQ35" ca="1">INDIRECT("'"&amp;AQ$2&amp;"'!G"&amp;ROW())</f>
        <v>1.26</v>
      </c>
      <c r="AR35" s="12" cm="1">
        <f t="array" aca="1" ref="AR35" ca="1">INDIRECT("'"&amp;AR$2&amp;"'!G"&amp;ROW())</f>
        <v>1.26</v>
      </c>
      <c r="AS35" s="12" cm="1">
        <f t="array" aca="1" ref="AS35" ca="1">INDIRECT("'"&amp;AS$2&amp;"'!G"&amp;ROW())</f>
        <v>10.07</v>
      </c>
      <c r="AT35" s="12" cm="1">
        <f t="array" aca="1" ref="AT35" ca="1">INDIRECT("'"&amp;AT$2&amp;"'!G"&amp;ROW())</f>
        <v>10.07</v>
      </c>
      <c r="AU35" s="12" cm="1">
        <f t="array" aca="1" ref="AU35" ca="1">INDIRECT("'"&amp;AU$2&amp;"'!G"&amp;ROW())</f>
        <v>1.4</v>
      </c>
      <c r="AV35" s="12" cm="1">
        <f t="array" aca="1" ref="AV35" ca="1">INDIRECT("'"&amp;AV$2&amp;"'!G"&amp;ROW())</f>
        <v>1.4</v>
      </c>
      <c r="AW35" s="12" cm="1">
        <f t="array" aca="1" ref="AW35" ca="1">INDIRECT("'"&amp;AW$2&amp;"'!G"&amp;ROW())</f>
        <v>1.4</v>
      </c>
      <c r="AX35" s="12" cm="1">
        <f t="array" aca="1" ref="AX35" ca="1">INDIRECT("'"&amp;AX$2&amp;"'!G"&amp;ROW())</f>
        <v>1.4</v>
      </c>
      <c r="AY35" s="12" cm="1">
        <f t="array" aca="1" ref="AY35" ca="1">INDIRECT("'"&amp;AY$2&amp;"'!G"&amp;ROW())</f>
        <v>1.4</v>
      </c>
      <c r="AZ35" s="12" cm="1">
        <f t="array" aca="1" ref="AZ35" ca="1">INDIRECT("'"&amp;AZ$2&amp;"'!G"&amp;ROW())</f>
        <v>1.4</v>
      </c>
      <c r="BA35" s="12" cm="1">
        <f t="array" aca="1" ref="BA35" ca="1">INDIRECT("'"&amp;BA$2&amp;"'!G"&amp;ROW())</f>
        <v>1.4</v>
      </c>
      <c r="BB35">
        <f>'TALLER EPT '!G35</f>
        <v>0.93</v>
      </c>
      <c r="BC35" s="12" cm="1">
        <f t="array" aca="1" ref="BC35" ca="1">INDIRECT("'"&amp;BC$2&amp;"'!G"&amp;ROW())</f>
        <v>2.1</v>
      </c>
      <c r="BD35" s="12" cm="1">
        <f t="array" aca="1" ref="BD35" ca="1">INDIRECT("'"&amp;BD$2&amp;"'!G"&amp;ROW())</f>
        <v>3</v>
      </c>
      <c r="BE35" s="17">
        <f>'CIRCULACIÓN '!G35</f>
        <v>0</v>
      </c>
      <c r="BF35" s="12" cm="1">
        <f t="array" aca="1" ref="BF35" ca="1">INDIRECT("'"&amp;BF$2&amp;"'!G"&amp;ROW())</f>
        <v>0</v>
      </c>
      <c r="BG35" s="12" cm="1">
        <f t="array" aca="1" ref="BG35" ca="1">INDIRECT("'"&amp;BG$2&amp;"'!G"&amp;ROW())</f>
        <v>0</v>
      </c>
      <c r="BH35" s="17">
        <f>INGRESO!G35</f>
        <v>0</v>
      </c>
    </row>
    <row r="36" spans="1:60">
      <c r="A36" t="s">
        <v>819</v>
      </c>
      <c r="G36" s="337">
        <f t="shared" ca="1" si="0"/>
        <v>106.88</v>
      </c>
      <c r="H36" s="12" cm="1">
        <f t="array" aca="1" ref="H36" ca="1">INDIRECT("'"&amp;H$2&amp;"'!G"&amp;ROW())</f>
        <v>2.2000000000000002</v>
      </c>
      <c r="I36" s="12" cm="1">
        <f t="array" aca="1" ref="I36" ca="1">INDIRECT("'"&amp;I$2&amp;"'!G"&amp;ROW())</f>
        <v>5</v>
      </c>
      <c r="J36" s="12" cm="1">
        <f t="array" aca="1" ref="J36" ca="1">INDIRECT("'"&amp;J$2&amp;"'!G"&amp;ROW())</f>
        <v>0</v>
      </c>
      <c r="K36" s="12" cm="1">
        <f t="array" aca="1" ref="K36" ca="1">INDIRECT("'"&amp;K$2&amp;"'!G"&amp;ROW())</f>
        <v>1.92</v>
      </c>
      <c r="L36" s="12" cm="1">
        <f t="array" aca="1" ref="L36" ca="1">INDIRECT("'"&amp;L$2&amp;"'!G"&amp;ROW())</f>
        <v>0</v>
      </c>
      <c r="M36" s="12" cm="1">
        <f t="array" aca="1" ref="M36" ca="1">INDIRECT("'"&amp;M$2&amp;"'!G"&amp;ROW())</f>
        <v>3.8</v>
      </c>
      <c r="N36" s="12" cm="1">
        <f t="array" aca="1" ref="N36" ca="1">INDIRECT("'"&amp;N$2&amp;"'!G"&amp;ROW())</f>
        <v>0</v>
      </c>
      <c r="O36" s="12" cm="1">
        <f t="array" aca="1" ref="O36" ca="1">INDIRECT("'"&amp;O$2&amp;"'!G"&amp;ROW())</f>
        <v>3.2</v>
      </c>
      <c r="P36" s="17">
        <f>'SECRETARÍA '!G36</f>
        <v>5.2</v>
      </c>
      <c r="Q36" s="12" cm="1">
        <f t="array" aca="1" ref="Q36" ca="1">INDIRECT("'"&amp;Q$2&amp;"'!G"&amp;ROW())</f>
        <v>5.2</v>
      </c>
      <c r="R36" s="12" cm="1">
        <f t="array" aca="1" ref="R36" ca="1">INDIRECT("'"&amp;R$2&amp;"'!G"&amp;ROW())</f>
        <v>1.51</v>
      </c>
      <c r="S36" s="12" cm="1">
        <f t="array" aca="1" ref="S36" ca="1">INDIRECT("'"&amp;S$2&amp;"'!G"&amp;ROW())</f>
        <v>0</v>
      </c>
      <c r="T36" s="12" cm="1">
        <f t="array" aca="1" ref="T36" ca="1">INDIRECT("'"&amp;T$2&amp;"'!G"&amp;ROW())</f>
        <v>5</v>
      </c>
      <c r="U36" s="12" cm="1">
        <f t="array" aca="1" ref="U36" ca="1">INDIRECT("'"&amp;U$2&amp;"'!G"&amp;ROW())</f>
        <v>5</v>
      </c>
      <c r="V36" s="12" cm="1">
        <f t="array" aca="1" ref="V36" ca="1">INDIRECT("'"&amp;V$2&amp;"'!G"&amp;ROW())</f>
        <v>0</v>
      </c>
      <c r="W36" s="12" cm="1">
        <f t="array" aca="1" ref="W36" ca="1">INDIRECT("'"&amp;W$2&amp;"'!G"&amp;ROW())</f>
        <v>5.76</v>
      </c>
      <c r="X36" s="12" cm="1">
        <f t="array" aca="1" ref="X36" ca="1">INDIRECT("'"&amp;X$2&amp;"'!G"&amp;ROW())</f>
        <v>0</v>
      </c>
      <c r="Y36" s="12" cm="1">
        <f t="array" aca="1" ref="Y36" ca="1">INDIRECT("'"&amp;Y$2&amp;"'!G"&amp;ROW())</f>
        <v>3.12</v>
      </c>
      <c r="Z36" s="12" cm="1">
        <f t="array" aca="1" ref="Z36" ca="1">INDIRECT("'"&amp;Z$2&amp;"'!G"&amp;ROW())</f>
        <v>0</v>
      </c>
      <c r="AA36" s="12" cm="1">
        <f t="array" aca="1" ref="AA36" ca="1">INDIRECT("'"&amp;AA$2&amp;"'!G"&amp;ROW())</f>
        <v>0</v>
      </c>
      <c r="AB36" s="17">
        <f>'SSHH ADM.-HOMBRES'!G36</f>
        <v>4.4800000000000004</v>
      </c>
      <c r="AC36" s="12" cm="1">
        <f t="array" aca="1" ref="AC36" ca="1">INDIRECT("'"&amp;AC$2&amp;"'!G"&amp;ROW())</f>
        <v>4.4800000000000004</v>
      </c>
      <c r="AD36" s="12" cm="1">
        <f t="array" aca="1" ref="AD36" ca="1">INDIRECT("'"&amp;AD$2&amp;"'!G"&amp;ROW())</f>
        <v>1.87</v>
      </c>
      <c r="AE36" s="12" cm="1">
        <f t="array" aca="1" ref="AE36" ca="1">INDIRECT("'"&amp;AE$2&amp;"'!G"&amp;ROW())</f>
        <v>0</v>
      </c>
      <c r="AF36" s="12" cm="1">
        <f t="array" aca="1" ref="AF36" ca="1">INDIRECT("'"&amp;AF$2&amp;"'!G"&amp;ROW())</f>
        <v>0</v>
      </c>
      <c r="AG36" s="12" cm="1">
        <f t="array" aca="1" ref="AG36" ca="1">INDIRECT("'"&amp;AG$2&amp;"'!G"&amp;ROW())</f>
        <v>0</v>
      </c>
      <c r="AH36" s="12" cm="1">
        <f t="array" aca="1" ref="AH36" ca="1">INDIRECT("'"&amp;AH$2&amp;"'!G"&amp;ROW())</f>
        <v>0</v>
      </c>
      <c r="AI36" s="12" cm="1">
        <f t="array" aca="1" ref="AI36" ca="1">INDIRECT("'"&amp;AI$2&amp;"'!G"&amp;ROW())</f>
        <v>0</v>
      </c>
      <c r="AJ36" s="12" cm="1">
        <f t="array" aca="1" ref="AJ36" ca="1">INDIRECT("'"&amp;AJ$2&amp;"'!G"&amp;ROW())</f>
        <v>0</v>
      </c>
      <c r="AK36" s="12" cm="1">
        <f t="array" aca="1" ref="AK36" ca="1">INDIRECT("'"&amp;AK$2&amp;"'!G"&amp;ROW())</f>
        <v>0</v>
      </c>
      <c r="AL36" s="12" cm="1">
        <f t="array" aca="1" ref="AL36" ca="1">INDIRECT("'"&amp;AL$2&amp;"'!G"&amp;ROW())</f>
        <v>4.4400000000000004</v>
      </c>
      <c r="AM36" s="12" cm="1">
        <f t="array" aca="1" ref="AM36" ca="1">INDIRECT("'"&amp;AM$2&amp;"'!G"&amp;ROW())</f>
        <v>0</v>
      </c>
      <c r="AN36" s="12" cm="1">
        <f t="array" aca="1" ref="AN36" ca="1">INDIRECT("'"&amp;AN$2&amp;"'!G"&amp;ROW())</f>
        <v>0</v>
      </c>
      <c r="AO36" s="12" cm="1">
        <f t="array" aca="1" ref="AO36" ca="1">INDIRECT("'"&amp;AO$2&amp;"'!G"&amp;ROW())</f>
        <v>1.89</v>
      </c>
      <c r="AP36" s="12" cm="1">
        <f t="array" aca="1" ref="AP36" ca="1">INDIRECT("'"&amp;AP$2&amp;"'!G"&amp;ROW())</f>
        <v>0</v>
      </c>
      <c r="AQ36" s="12" cm="1">
        <f t="array" aca="1" ref="AQ36" ca="1">INDIRECT("'"&amp;AQ$2&amp;"'!G"&amp;ROW())</f>
        <v>1.8</v>
      </c>
      <c r="AR36" s="12" cm="1">
        <f t="array" aca="1" ref="AR36" ca="1">INDIRECT("'"&amp;AR$2&amp;"'!G"&amp;ROW())</f>
        <v>0</v>
      </c>
      <c r="AS36" s="12" cm="1">
        <f t="array" aca="1" ref="AS36" ca="1">INDIRECT("'"&amp;AS$2&amp;"'!G"&amp;ROW())</f>
        <v>2.74</v>
      </c>
      <c r="AT36" s="12" cm="1">
        <f t="array" aca="1" ref="AT36" ca="1">INDIRECT("'"&amp;AT$2&amp;"'!G"&amp;ROW())</f>
        <v>0</v>
      </c>
      <c r="AU36" s="12" cm="1">
        <f t="array" aca="1" ref="AU36" ca="1">INDIRECT("'"&amp;AU$2&amp;"'!G"&amp;ROW())</f>
        <v>5</v>
      </c>
      <c r="AV36" s="12" cm="1">
        <f t="array" aca="1" ref="AV36" ca="1">INDIRECT("'"&amp;AV$2&amp;"'!G"&amp;ROW())</f>
        <v>5</v>
      </c>
      <c r="AW36" s="12" cm="1">
        <f t="array" aca="1" ref="AW36" ca="1">INDIRECT("'"&amp;AW$2&amp;"'!G"&amp;ROW())</f>
        <v>5</v>
      </c>
      <c r="AX36" s="12" cm="1">
        <f t="array" aca="1" ref="AX36" ca="1">INDIRECT("'"&amp;AX$2&amp;"'!G"&amp;ROW())</f>
        <v>5</v>
      </c>
      <c r="AY36" s="12" cm="1">
        <f t="array" aca="1" ref="AY36" ca="1">INDIRECT("'"&amp;AY$2&amp;"'!G"&amp;ROW())</f>
        <v>5</v>
      </c>
      <c r="AZ36" s="12" cm="1">
        <f t="array" aca="1" ref="AZ36" ca="1">INDIRECT("'"&amp;AZ$2&amp;"'!G"&amp;ROW())</f>
        <v>5</v>
      </c>
      <c r="BA36" s="12" cm="1">
        <f t="array" aca="1" ref="BA36" ca="1">INDIRECT("'"&amp;BA$2&amp;"'!G"&amp;ROW())</f>
        <v>5</v>
      </c>
      <c r="BB36">
        <f>'TALLER EPT '!G36</f>
        <v>1.87</v>
      </c>
      <c r="BC36" s="12" cm="1">
        <f t="array" aca="1" ref="BC36" ca="1">INDIRECT("'"&amp;BC$2&amp;"'!G"&amp;ROW())</f>
        <v>1.4</v>
      </c>
      <c r="BD36" s="12" cm="1">
        <f t="array" aca="1" ref="BD36" ca="1">INDIRECT("'"&amp;BD$2&amp;"'!G"&amp;ROW())</f>
        <v>0</v>
      </c>
      <c r="BE36" s="17">
        <f>'CIRCULACIÓN '!G36</f>
        <v>0</v>
      </c>
      <c r="BF36" s="12" cm="1">
        <f t="array" aca="1" ref="BF36" ca="1">INDIRECT("'"&amp;BF$2&amp;"'!G"&amp;ROW())</f>
        <v>0</v>
      </c>
      <c r="BG36" s="12" cm="1">
        <f t="array" aca="1" ref="BG36" ca="1">INDIRECT("'"&amp;BG$2&amp;"'!G"&amp;ROW())</f>
        <v>0</v>
      </c>
      <c r="BH36" s="17">
        <f>INGRESO!G36</f>
        <v>0</v>
      </c>
    </row>
    <row r="37" spans="1:60">
      <c r="A37" t="s">
        <v>821</v>
      </c>
      <c r="G37" s="337">
        <f t="shared" ca="1" si="0"/>
        <v>42.16</v>
      </c>
      <c r="H37" s="12" cm="1">
        <f t="array" aca="1" ref="H37" ca="1">INDIRECT("'"&amp;H$2&amp;"'!G"&amp;ROW())</f>
        <v>0</v>
      </c>
      <c r="I37" s="12" cm="1">
        <f t="array" aca="1" ref="I37" ca="1">INDIRECT("'"&amp;I$2&amp;"'!G"&amp;ROW())</f>
        <v>0</v>
      </c>
      <c r="J37" s="12" cm="1">
        <f t="array" aca="1" ref="J37" ca="1">INDIRECT("'"&amp;J$2&amp;"'!G"&amp;ROW())</f>
        <v>0</v>
      </c>
      <c r="K37" s="12" cm="1">
        <f t="array" aca="1" ref="K37" ca="1">INDIRECT("'"&amp;K$2&amp;"'!G"&amp;ROW())</f>
        <v>0</v>
      </c>
      <c r="L37" s="12" cm="1">
        <f t="array" aca="1" ref="L37" ca="1">INDIRECT("'"&amp;L$2&amp;"'!G"&amp;ROW())</f>
        <v>0</v>
      </c>
      <c r="M37" s="12" cm="1">
        <f t="array" aca="1" ref="M37" ca="1">INDIRECT("'"&amp;M$2&amp;"'!G"&amp;ROW())</f>
        <v>24.19</v>
      </c>
      <c r="N37" s="12" cm="1">
        <f t="array" aca="1" ref="N37" ca="1">INDIRECT("'"&amp;N$2&amp;"'!G"&amp;ROW())</f>
        <v>0</v>
      </c>
      <c r="O37" s="12" cm="1">
        <f t="array" aca="1" ref="O37" ca="1">INDIRECT("'"&amp;O$2&amp;"'!G"&amp;ROW())</f>
        <v>0</v>
      </c>
      <c r="P37" s="17">
        <f>'SECRETARÍA '!G37</f>
        <v>0</v>
      </c>
      <c r="Q37" s="12" cm="1">
        <f t="array" aca="1" ref="Q37" ca="1">INDIRECT("'"&amp;Q$2&amp;"'!G"&amp;ROW())</f>
        <v>0</v>
      </c>
      <c r="R37" s="12" cm="1">
        <f t="array" aca="1" ref="R37" ca="1">INDIRECT("'"&amp;R$2&amp;"'!G"&amp;ROW())</f>
        <v>0</v>
      </c>
      <c r="S37" s="12" cm="1">
        <f t="array" aca="1" ref="S37" ca="1">INDIRECT("'"&amp;S$2&amp;"'!G"&amp;ROW())</f>
        <v>0</v>
      </c>
      <c r="T37" s="12" cm="1">
        <f t="array" aca="1" ref="T37" ca="1">INDIRECT("'"&amp;T$2&amp;"'!G"&amp;ROW())</f>
        <v>0</v>
      </c>
      <c r="U37" s="12" cm="1">
        <f t="array" aca="1" ref="U37" ca="1">INDIRECT("'"&amp;U$2&amp;"'!G"&amp;ROW())</f>
        <v>0</v>
      </c>
      <c r="V37" s="12" cm="1">
        <f t="array" aca="1" ref="V37" ca="1">INDIRECT("'"&amp;V$2&amp;"'!G"&amp;ROW())</f>
        <v>0</v>
      </c>
      <c r="W37" s="12" cm="1">
        <f t="array" aca="1" ref="W37" ca="1">INDIRECT("'"&amp;W$2&amp;"'!G"&amp;ROW())</f>
        <v>0</v>
      </c>
      <c r="X37" s="12" cm="1">
        <f t="array" aca="1" ref="X37" ca="1">INDIRECT("'"&amp;X$2&amp;"'!G"&amp;ROW())</f>
        <v>0</v>
      </c>
      <c r="Y37" s="12" cm="1">
        <f t="array" aca="1" ref="Y37" ca="1">INDIRECT("'"&amp;Y$2&amp;"'!G"&amp;ROW())</f>
        <v>0</v>
      </c>
      <c r="Z37" s="12" cm="1">
        <f t="array" aca="1" ref="Z37" ca="1">INDIRECT("'"&amp;Z$2&amp;"'!G"&amp;ROW())</f>
        <v>0</v>
      </c>
      <c r="AA37" s="12" cm="1">
        <f t="array" aca="1" ref="AA37" ca="1">INDIRECT("'"&amp;AA$2&amp;"'!G"&amp;ROW())</f>
        <v>0</v>
      </c>
      <c r="AB37" s="17">
        <f>'SSHH ADM.-HOMBRES'!G37</f>
        <v>0</v>
      </c>
      <c r="AC37" s="12" cm="1">
        <f t="array" aca="1" ref="AC37" ca="1">INDIRECT("'"&amp;AC$2&amp;"'!G"&amp;ROW())</f>
        <v>0</v>
      </c>
      <c r="AD37" s="12" cm="1">
        <f t="array" aca="1" ref="AD37" ca="1">INDIRECT("'"&amp;AD$2&amp;"'!G"&amp;ROW())</f>
        <v>0</v>
      </c>
      <c r="AE37" s="12" cm="1">
        <f t="array" aca="1" ref="AE37" ca="1">INDIRECT("'"&amp;AE$2&amp;"'!G"&amp;ROW())</f>
        <v>0</v>
      </c>
      <c r="AF37" s="12" cm="1">
        <f t="array" aca="1" ref="AF37" ca="1">INDIRECT("'"&amp;AF$2&amp;"'!G"&amp;ROW())</f>
        <v>0</v>
      </c>
      <c r="AG37" s="12" cm="1">
        <f t="array" aca="1" ref="AG37" ca="1">INDIRECT("'"&amp;AG$2&amp;"'!G"&amp;ROW())</f>
        <v>0</v>
      </c>
      <c r="AH37" s="12" cm="1">
        <f t="array" aca="1" ref="AH37" ca="1">INDIRECT("'"&amp;AH$2&amp;"'!G"&amp;ROW())</f>
        <v>0</v>
      </c>
      <c r="AI37" s="12" cm="1">
        <f t="array" aca="1" ref="AI37" ca="1">INDIRECT("'"&amp;AI$2&amp;"'!G"&amp;ROW())</f>
        <v>0</v>
      </c>
      <c r="AJ37" s="12" cm="1">
        <f t="array" aca="1" ref="AJ37" ca="1">INDIRECT("'"&amp;AJ$2&amp;"'!G"&amp;ROW())</f>
        <v>0</v>
      </c>
      <c r="AK37" s="12" cm="1">
        <f t="array" aca="1" ref="AK37" ca="1">INDIRECT("'"&amp;AK$2&amp;"'!G"&amp;ROW())</f>
        <v>0</v>
      </c>
      <c r="AL37" s="12" cm="1">
        <f t="array" aca="1" ref="AL37" ca="1">INDIRECT("'"&amp;AL$2&amp;"'!G"&amp;ROW())</f>
        <v>0</v>
      </c>
      <c r="AM37" s="12" cm="1">
        <f t="array" aca="1" ref="AM37" ca="1">INDIRECT("'"&amp;AM$2&amp;"'!G"&amp;ROW())</f>
        <v>0</v>
      </c>
      <c r="AN37" s="12" cm="1">
        <f t="array" aca="1" ref="AN37" ca="1">INDIRECT("'"&amp;AN$2&amp;"'!G"&amp;ROW())</f>
        <v>17.97</v>
      </c>
      <c r="AO37" s="12" cm="1">
        <f t="array" aca="1" ref="AO37" ca="1">INDIRECT("'"&amp;AO$2&amp;"'!G"&amp;ROW())</f>
        <v>0</v>
      </c>
      <c r="AP37" s="12" cm="1">
        <f t="array" aca="1" ref="AP37" ca="1">INDIRECT("'"&amp;AP$2&amp;"'!G"&amp;ROW())</f>
        <v>0</v>
      </c>
      <c r="AQ37" s="12" cm="1">
        <f t="array" aca="1" ref="AQ37" ca="1">INDIRECT("'"&amp;AQ$2&amp;"'!G"&amp;ROW())</f>
        <v>0</v>
      </c>
      <c r="AR37" s="12" cm="1">
        <f t="array" aca="1" ref="AR37" ca="1">INDIRECT("'"&amp;AR$2&amp;"'!G"&amp;ROW())</f>
        <v>0</v>
      </c>
      <c r="AS37" s="12" cm="1">
        <f t="array" aca="1" ref="AS37" ca="1">INDIRECT("'"&amp;AS$2&amp;"'!G"&amp;ROW())</f>
        <v>0</v>
      </c>
      <c r="AT37" s="12" cm="1">
        <f t="array" aca="1" ref="AT37" ca="1">INDIRECT("'"&amp;AT$2&amp;"'!G"&amp;ROW())</f>
        <v>0</v>
      </c>
      <c r="AU37" s="12" cm="1">
        <f t="array" aca="1" ref="AU37" ca="1">INDIRECT("'"&amp;AU$2&amp;"'!G"&amp;ROW())</f>
        <v>0</v>
      </c>
      <c r="AV37" s="12" cm="1">
        <f t="array" aca="1" ref="AV37" ca="1">INDIRECT("'"&amp;AV$2&amp;"'!G"&amp;ROW())</f>
        <v>0</v>
      </c>
      <c r="AW37" s="12" cm="1">
        <f t="array" aca="1" ref="AW37" ca="1">INDIRECT("'"&amp;AW$2&amp;"'!G"&amp;ROW())</f>
        <v>0</v>
      </c>
      <c r="AX37" s="12" cm="1">
        <f t="array" aca="1" ref="AX37" ca="1">INDIRECT("'"&amp;AX$2&amp;"'!G"&amp;ROW())</f>
        <v>0</v>
      </c>
      <c r="AY37" s="12" cm="1">
        <f t="array" aca="1" ref="AY37" ca="1">INDIRECT("'"&amp;AY$2&amp;"'!G"&amp;ROW())</f>
        <v>0</v>
      </c>
      <c r="AZ37" s="12" cm="1">
        <f t="array" aca="1" ref="AZ37" ca="1">INDIRECT("'"&amp;AZ$2&amp;"'!G"&amp;ROW())</f>
        <v>0</v>
      </c>
      <c r="BA37" s="12" cm="1">
        <f t="array" aca="1" ref="BA37" ca="1">INDIRECT("'"&amp;BA$2&amp;"'!G"&amp;ROW())</f>
        <v>0</v>
      </c>
      <c r="BB37">
        <f>'TALLER EPT '!G37</f>
        <v>0</v>
      </c>
      <c r="BC37" s="12" cm="1">
        <f t="array" aca="1" ref="BC37" ca="1">INDIRECT("'"&amp;BC$2&amp;"'!G"&amp;ROW())</f>
        <v>0</v>
      </c>
      <c r="BD37" s="12" cm="1">
        <f t="array" aca="1" ref="BD37" ca="1">INDIRECT("'"&amp;BD$2&amp;"'!G"&amp;ROW())</f>
        <v>0</v>
      </c>
      <c r="BE37" s="17">
        <f>'CIRCULACIÓN '!G37</f>
        <v>0</v>
      </c>
      <c r="BF37" s="12" cm="1">
        <f t="array" aca="1" ref="BF37" ca="1">INDIRECT("'"&amp;BF$2&amp;"'!G"&amp;ROW())</f>
        <v>0</v>
      </c>
      <c r="BG37" s="12" cm="1">
        <f t="array" aca="1" ref="BG37" ca="1">INDIRECT("'"&amp;BG$2&amp;"'!G"&amp;ROW())</f>
        <v>0</v>
      </c>
      <c r="BH37" s="17">
        <f>INGRESO!G37</f>
        <v>0</v>
      </c>
    </row>
    <row r="38" spans="1:60">
      <c r="A38" t="s">
        <v>823</v>
      </c>
      <c r="G38" s="337">
        <f t="shared" ca="1" si="0"/>
        <v>101.39999999999993</v>
      </c>
      <c r="H38" s="12" cm="1">
        <f t="array" aca="1" ref="H38" ca="1">INDIRECT("'"&amp;H$2&amp;"'!G"&amp;ROW())</f>
        <v>2.6</v>
      </c>
      <c r="I38" s="12" cm="1">
        <f t="array" aca="1" ref="I38" ca="1">INDIRECT("'"&amp;I$2&amp;"'!G"&amp;ROW())</f>
        <v>2.6</v>
      </c>
      <c r="J38" s="12" cm="1">
        <f t="array" aca="1" ref="J38" ca="1">INDIRECT("'"&amp;J$2&amp;"'!G"&amp;ROW())</f>
        <v>2.6</v>
      </c>
      <c r="K38" s="12" cm="1">
        <f t="array" aca="1" ref="K38" ca="1">INDIRECT("'"&amp;K$2&amp;"'!G"&amp;ROW())</f>
        <v>2.6</v>
      </c>
      <c r="L38" s="12" cm="1">
        <f t="array" aca="1" ref="L38" ca="1">INDIRECT("'"&amp;L$2&amp;"'!G"&amp;ROW())</f>
        <v>2.6</v>
      </c>
      <c r="M38" s="12" cm="1">
        <f t="array" aca="1" ref="M38" ca="1">INDIRECT("'"&amp;M$2&amp;"'!G"&amp;ROW())</f>
        <v>2.6</v>
      </c>
      <c r="N38" s="12" cm="1">
        <f t="array" aca="1" ref="N38" ca="1">INDIRECT("'"&amp;N$2&amp;"'!G"&amp;ROW())</f>
        <v>0</v>
      </c>
      <c r="O38" s="12" cm="1">
        <f t="array" aca="1" ref="O38" ca="1">INDIRECT("'"&amp;O$2&amp;"'!G"&amp;ROW())</f>
        <v>2.6</v>
      </c>
      <c r="P38" s="17">
        <f>'SECRETARÍA '!G38</f>
        <v>2.6</v>
      </c>
      <c r="Q38" s="12" cm="1">
        <f t="array" aca="1" ref="Q38" ca="1">INDIRECT("'"&amp;Q$2&amp;"'!G"&amp;ROW())</f>
        <v>2.6</v>
      </c>
      <c r="R38" s="12" cm="1">
        <f t="array" aca="1" ref="R38" ca="1">INDIRECT("'"&amp;R$2&amp;"'!G"&amp;ROW())</f>
        <v>2.6</v>
      </c>
      <c r="S38" s="12" cm="1">
        <f t="array" aca="1" ref="S38" ca="1">INDIRECT("'"&amp;S$2&amp;"'!G"&amp;ROW())</f>
        <v>2.6</v>
      </c>
      <c r="T38" s="12" cm="1">
        <f t="array" aca="1" ref="T38" ca="1">INDIRECT("'"&amp;T$2&amp;"'!G"&amp;ROW())</f>
        <v>2.6</v>
      </c>
      <c r="U38" s="12" cm="1">
        <f t="array" aca="1" ref="U38" ca="1">INDIRECT("'"&amp;U$2&amp;"'!G"&amp;ROW())</f>
        <v>2.6</v>
      </c>
      <c r="V38" s="12" cm="1">
        <f t="array" aca="1" ref="V38" ca="1">INDIRECT("'"&amp;V$2&amp;"'!G"&amp;ROW())</f>
        <v>2.6</v>
      </c>
      <c r="W38" s="12" cm="1">
        <f t="array" aca="1" ref="W38" ca="1">INDIRECT("'"&amp;W$2&amp;"'!G"&amp;ROW())</f>
        <v>2.6</v>
      </c>
      <c r="X38" s="12" cm="1">
        <f t="array" aca="1" ref="X38" ca="1">INDIRECT("'"&amp;X$2&amp;"'!G"&amp;ROW())</f>
        <v>2.6</v>
      </c>
      <c r="Y38" s="12" cm="1">
        <f t="array" aca="1" ref="Y38" ca="1">INDIRECT("'"&amp;Y$2&amp;"'!G"&amp;ROW())</f>
        <v>2.6</v>
      </c>
      <c r="Z38" s="12" cm="1">
        <f t="array" aca="1" ref="Z38" ca="1">INDIRECT("'"&amp;Z$2&amp;"'!G"&amp;ROW())</f>
        <v>2.6</v>
      </c>
      <c r="AA38" s="12" cm="1">
        <f t="array" aca="1" ref="AA38" ca="1">INDIRECT("'"&amp;AA$2&amp;"'!G"&amp;ROW())</f>
        <v>2.6</v>
      </c>
      <c r="AB38" s="17">
        <f>'SSHH ADM.-HOMBRES'!G38</f>
        <v>2.6</v>
      </c>
      <c r="AC38" s="12" cm="1">
        <f t="array" aca="1" ref="AC38" ca="1">INDIRECT("'"&amp;AC$2&amp;"'!G"&amp;ROW())</f>
        <v>2.6</v>
      </c>
      <c r="AD38" s="12" cm="1">
        <f t="array" aca="1" ref="AD38" ca="1">INDIRECT("'"&amp;AD$2&amp;"'!G"&amp;ROW())</f>
        <v>2.6</v>
      </c>
      <c r="AE38" s="12" cm="1">
        <f t="array" aca="1" ref="AE38" ca="1">INDIRECT("'"&amp;AE$2&amp;"'!G"&amp;ROW())</f>
        <v>0</v>
      </c>
      <c r="AF38" s="12" cm="1">
        <f t="array" aca="1" ref="AF38" ca="1">INDIRECT("'"&amp;AF$2&amp;"'!G"&amp;ROW())</f>
        <v>0</v>
      </c>
      <c r="AG38" s="12" cm="1">
        <f t="array" aca="1" ref="AG38" ca="1">INDIRECT("'"&amp;AG$2&amp;"'!G"&amp;ROW())</f>
        <v>0</v>
      </c>
      <c r="AH38" s="12" cm="1">
        <f t="array" aca="1" ref="AH38" ca="1">INDIRECT("'"&amp;AH$2&amp;"'!G"&amp;ROW())</f>
        <v>0</v>
      </c>
      <c r="AI38" s="12" cm="1">
        <f t="array" aca="1" ref="AI38" ca="1">INDIRECT("'"&amp;AI$2&amp;"'!G"&amp;ROW())</f>
        <v>0</v>
      </c>
      <c r="AJ38" s="12" cm="1">
        <f t="array" aca="1" ref="AJ38" ca="1">INDIRECT("'"&amp;AJ$2&amp;"'!G"&amp;ROW())</f>
        <v>2.6</v>
      </c>
      <c r="AK38" s="12" cm="1">
        <f t="array" aca="1" ref="AK38" ca="1">INDIRECT("'"&amp;AK$2&amp;"'!G"&amp;ROW())</f>
        <v>0</v>
      </c>
      <c r="AL38" s="12" cm="1">
        <f t="array" aca="1" ref="AL38" ca="1">INDIRECT("'"&amp;AL$2&amp;"'!G"&amp;ROW())</f>
        <v>2.6</v>
      </c>
      <c r="AM38" s="12" cm="1">
        <f t="array" aca="1" ref="AM38" ca="1">INDIRECT("'"&amp;AM$2&amp;"'!G"&amp;ROW())</f>
        <v>0</v>
      </c>
      <c r="AN38" s="12" cm="1">
        <f t="array" aca="1" ref="AN38" ca="1">INDIRECT("'"&amp;AN$2&amp;"'!G"&amp;ROW())</f>
        <v>2.6</v>
      </c>
      <c r="AO38" s="12" cm="1">
        <f t="array" aca="1" ref="AO38" ca="1">INDIRECT("'"&amp;AO$2&amp;"'!G"&amp;ROW())</f>
        <v>2.6</v>
      </c>
      <c r="AP38" s="12" cm="1">
        <f t="array" aca="1" ref="AP38" ca="1">INDIRECT("'"&amp;AP$2&amp;"'!G"&amp;ROW())</f>
        <v>2.6</v>
      </c>
      <c r="AQ38" s="12" cm="1">
        <f t="array" aca="1" ref="AQ38" ca="1">INDIRECT("'"&amp;AQ$2&amp;"'!G"&amp;ROW())</f>
        <v>2.6</v>
      </c>
      <c r="AR38" s="12" cm="1">
        <f t="array" aca="1" ref="AR38" ca="1">INDIRECT("'"&amp;AR$2&amp;"'!G"&amp;ROW())</f>
        <v>2.6</v>
      </c>
      <c r="AS38" s="12" cm="1">
        <f t="array" aca="1" ref="AS38" ca="1">INDIRECT("'"&amp;AS$2&amp;"'!G"&amp;ROW())</f>
        <v>2.6</v>
      </c>
      <c r="AT38" s="12" cm="1">
        <f t="array" aca="1" ref="AT38" ca="1">INDIRECT("'"&amp;AT$2&amp;"'!G"&amp;ROW())</f>
        <v>2.6</v>
      </c>
      <c r="AU38" s="12" cm="1">
        <f t="array" aca="1" ref="AU38" ca="1">INDIRECT("'"&amp;AU$2&amp;"'!G"&amp;ROW())</f>
        <v>2.6</v>
      </c>
      <c r="AV38" s="12" cm="1">
        <f t="array" aca="1" ref="AV38" ca="1">INDIRECT("'"&amp;AV$2&amp;"'!G"&amp;ROW())</f>
        <v>2.6</v>
      </c>
      <c r="AW38" s="12" cm="1">
        <f t="array" aca="1" ref="AW38" ca="1">INDIRECT("'"&amp;AW$2&amp;"'!G"&amp;ROW())</f>
        <v>2.6</v>
      </c>
      <c r="AX38" s="12" cm="1">
        <f t="array" aca="1" ref="AX38" ca="1">INDIRECT("'"&amp;AX$2&amp;"'!G"&amp;ROW())</f>
        <v>2.6</v>
      </c>
      <c r="AY38" s="12" cm="1">
        <f t="array" aca="1" ref="AY38" ca="1">INDIRECT("'"&amp;AY$2&amp;"'!G"&amp;ROW())</f>
        <v>2.6</v>
      </c>
      <c r="AZ38" s="12" cm="1">
        <f t="array" aca="1" ref="AZ38" ca="1">INDIRECT("'"&amp;AZ$2&amp;"'!G"&amp;ROW())</f>
        <v>2.6</v>
      </c>
      <c r="BA38" s="12" cm="1">
        <f t="array" aca="1" ref="BA38" ca="1">INDIRECT("'"&amp;BA$2&amp;"'!G"&amp;ROW())</f>
        <v>2.6</v>
      </c>
      <c r="BB38">
        <f>'TALLER EPT '!G38</f>
        <v>2.6</v>
      </c>
      <c r="BC38" s="12" cm="1">
        <f t="array" aca="1" ref="BC38" ca="1">INDIRECT("'"&amp;BC$2&amp;"'!G"&amp;ROW())</f>
        <v>0</v>
      </c>
      <c r="BD38" s="12" cm="1">
        <f t="array" aca="1" ref="BD38" ca="1">INDIRECT("'"&amp;BD$2&amp;"'!G"&amp;ROW())</f>
        <v>0</v>
      </c>
      <c r="BE38" s="17">
        <f>'CIRCULACIÓN '!G38</f>
        <v>0</v>
      </c>
      <c r="BF38" s="12" cm="1">
        <f t="array" aca="1" ref="BF38" ca="1">INDIRECT("'"&amp;BF$2&amp;"'!G"&amp;ROW())</f>
        <v>0</v>
      </c>
      <c r="BG38" s="12" cm="1">
        <f t="array" aca="1" ref="BG38" ca="1">INDIRECT("'"&amp;BG$2&amp;"'!G"&amp;ROW())</f>
        <v>0</v>
      </c>
      <c r="BH38" s="17">
        <f>INGRESO!G38</f>
        <v>0</v>
      </c>
    </row>
    <row r="39" spans="1:60">
      <c r="A39" t="s">
        <v>825</v>
      </c>
      <c r="G39" s="337">
        <f t="shared" ca="1" si="0"/>
        <v>35</v>
      </c>
      <c r="H39" s="12" cm="1">
        <f t="array" aca="1" ref="H39" ca="1">INDIRECT("'"&amp;H$2&amp;"'!G"&amp;ROW())</f>
        <v>0</v>
      </c>
      <c r="I39" s="12" cm="1">
        <f t="array" aca="1" ref="I39" ca="1">INDIRECT("'"&amp;I$2&amp;"'!G"&amp;ROW())</f>
        <v>0</v>
      </c>
      <c r="J39" s="12" cm="1">
        <f t="array" aca="1" ref="J39" ca="1">INDIRECT("'"&amp;J$2&amp;"'!G"&amp;ROW())</f>
        <v>0</v>
      </c>
      <c r="K39" s="12" cm="1">
        <f t="array" aca="1" ref="K39" ca="1">INDIRECT("'"&amp;K$2&amp;"'!G"&amp;ROW())</f>
        <v>0</v>
      </c>
      <c r="L39" s="12" cm="1">
        <f t="array" aca="1" ref="L39" ca="1">INDIRECT("'"&amp;L$2&amp;"'!G"&amp;ROW())</f>
        <v>0</v>
      </c>
      <c r="M39" s="12" cm="1">
        <f t="array" aca="1" ref="M39" ca="1">INDIRECT("'"&amp;M$2&amp;"'!G"&amp;ROW())</f>
        <v>0</v>
      </c>
      <c r="N39" s="12" cm="1">
        <f t="array" aca="1" ref="N39" ca="1">INDIRECT("'"&amp;N$2&amp;"'!G"&amp;ROW())</f>
        <v>0</v>
      </c>
      <c r="O39" s="12" cm="1">
        <f t="array" aca="1" ref="O39" ca="1">INDIRECT("'"&amp;O$2&amp;"'!G"&amp;ROW())</f>
        <v>0</v>
      </c>
      <c r="P39" s="17">
        <f>'SECRETARÍA '!G39</f>
        <v>0</v>
      </c>
      <c r="Q39" s="12" cm="1">
        <f t="array" aca="1" ref="Q39" ca="1">INDIRECT("'"&amp;Q$2&amp;"'!G"&amp;ROW())</f>
        <v>0</v>
      </c>
      <c r="R39" s="12" cm="1">
        <f t="array" aca="1" ref="R39" ca="1">INDIRECT("'"&amp;R$2&amp;"'!G"&amp;ROW())</f>
        <v>0</v>
      </c>
      <c r="S39" s="12" cm="1">
        <f t="array" aca="1" ref="S39" ca="1">INDIRECT("'"&amp;S$2&amp;"'!G"&amp;ROW())</f>
        <v>0</v>
      </c>
      <c r="T39" s="12" cm="1">
        <f t="array" aca="1" ref="T39" ca="1">INDIRECT("'"&amp;T$2&amp;"'!G"&amp;ROW())</f>
        <v>0</v>
      </c>
      <c r="U39" s="12" cm="1">
        <f t="array" aca="1" ref="U39" ca="1">INDIRECT("'"&amp;U$2&amp;"'!G"&amp;ROW())</f>
        <v>0</v>
      </c>
      <c r="V39" s="12" cm="1">
        <f t="array" aca="1" ref="V39" ca="1">INDIRECT("'"&amp;V$2&amp;"'!G"&amp;ROW())</f>
        <v>0</v>
      </c>
      <c r="W39" s="12" cm="1">
        <f t="array" aca="1" ref="W39" ca="1">INDIRECT("'"&amp;W$2&amp;"'!G"&amp;ROW())</f>
        <v>0</v>
      </c>
      <c r="X39" s="12" cm="1">
        <f t="array" aca="1" ref="X39" ca="1">INDIRECT("'"&amp;X$2&amp;"'!G"&amp;ROW())</f>
        <v>0</v>
      </c>
      <c r="Y39" s="12" cm="1">
        <f t="array" aca="1" ref="Y39" ca="1">INDIRECT("'"&amp;Y$2&amp;"'!G"&amp;ROW())</f>
        <v>0</v>
      </c>
      <c r="Z39" s="12" cm="1">
        <f t="array" aca="1" ref="Z39" ca="1">INDIRECT("'"&amp;Z$2&amp;"'!G"&amp;ROW())</f>
        <v>35</v>
      </c>
      <c r="AA39" s="12" cm="1">
        <f t="array" aca="1" ref="AA39" ca="1">INDIRECT("'"&amp;AA$2&amp;"'!G"&amp;ROW())</f>
        <v>0</v>
      </c>
      <c r="AB39" s="17">
        <f>'SSHH ADM.-HOMBRES'!G39</f>
        <v>0</v>
      </c>
      <c r="AC39" s="12" cm="1">
        <f t="array" aca="1" ref="AC39" ca="1">INDIRECT("'"&amp;AC$2&amp;"'!G"&amp;ROW())</f>
        <v>0</v>
      </c>
      <c r="AD39" s="12" cm="1">
        <f t="array" aca="1" ref="AD39" ca="1">INDIRECT("'"&amp;AD$2&amp;"'!G"&amp;ROW())</f>
        <v>0</v>
      </c>
      <c r="AE39" s="12" cm="1">
        <f t="array" aca="1" ref="AE39" ca="1">INDIRECT("'"&amp;AE$2&amp;"'!G"&amp;ROW())</f>
        <v>0</v>
      </c>
      <c r="AF39" s="12" cm="1">
        <f t="array" aca="1" ref="AF39" ca="1">INDIRECT("'"&amp;AF$2&amp;"'!G"&amp;ROW())</f>
        <v>0</v>
      </c>
      <c r="AG39" s="12" cm="1">
        <f t="array" aca="1" ref="AG39" ca="1">INDIRECT("'"&amp;AG$2&amp;"'!G"&amp;ROW())</f>
        <v>0</v>
      </c>
      <c r="AH39" s="12" cm="1">
        <f t="array" aca="1" ref="AH39" ca="1">INDIRECT("'"&amp;AH$2&amp;"'!G"&amp;ROW())</f>
        <v>0</v>
      </c>
      <c r="AI39" s="12" cm="1">
        <f t="array" aca="1" ref="AI39" ca="1">INDIRECT("'"&amp;AI$2&amp;"'!G"&amp;ROW())</f>
        <v>0</v>
      </c>
      <c r="AJ39" s="12" cm="1">
        <f t="array" aca="1" ref="AJ39" ca="1">INDIRECT("'"&amp;AJ$2&amp;"'!G"&amp;ROW())</f>
        <v>0</v>
      </c>
      <c r="AK39" s="12" cm="1">
        <f t="array" aca="1" ref="AK39" ca="1">INDIRECT("'"&amp;AK$2&amp;"'!G"&amp;ROW())</f>
        <v>0</v>
      </c>
      <c r="AL39" s="12" cm="1">
        <f t="array" aca="1" ref="AL39" ca="1">INDIRECT("'"&amp;AL$2&amp;"'!G"&amp;ROW())</f>
        <v>0</v>
      </c>
      <c r="AM39" s="12" cm="1">
        <f t="array" aca="1" ref="AM39" ca="1">INDIRECT("'"&amp;AM$2&amp;"'!G"&amp;ROW())</f>
        <v>0</v>
      </c>
      <c r="AN39" s="12" cm="1">
        <f t="array" aca="1" ref="AN39" ca="1">INDIRECT("'"&amp;AN$2&amp;"'!G"&amp;ROW())</f>
        <v>0</v>
      </c>
      <c r="AO39" s="12" cm="1">
        <f t="array" aca="1" ref="AO39" ca="1">INDIRECT("'"&amp;AO$2&amp;"'!G"&amp;ROW())</f>
        <v>0</v>
      </c>
      <c r="AP39" s="12" cm="1">
        <f t="array" aca="1" ref="AP39" ca="1">INDIRECT("'"&amp;AP$2&amp;"'!G"&amp;ROW())</f>
        <v>0</v>
      </c>
      <c r="AQ39" s="12" cm="1">
        <f t="array" aca="1" ref="AQ39" ca="1">INDIRECT("'"&amp;AQ$2&amp;"'!G"&amp;ROW())</f>
        <v>0</v>
      </c>
      <c r="AR39" s="12" cm="1">
        <f t="array" aca="1" ref="AR39" ca="1">INDIRECT("'"&amp;AR$2&amp;"'!G"&amp;ROW())</f>
        <v>0</v>
      </c>
      <c r="AS39" s="12" cm="1">
        <f t="array" aca="1" ref="AS39" ca="1">INDIRECT("'"&amp;AS$2&amp;"'!G"&amp;ROW())</f>
        <v>0</v>
      </c>
      <c r="AT39" s="12" cm="1">
        <f t="array" aca="1" ref="AT39" ca="1">INDIRECT("'"&amp;AT$2&amp;"'!G"&amp;ROW())</f>
        <v>0</v>
      </c>
      <c r="AU39" s="12" cm="1">
        <f t="array" aca="1" ref="AU39" ca="1">INDIRECT("'"&amp;AU$2&amp;"'!G"&amp;ROW())</f>
        <v>0</v>
      </c>
      <c r="AV39" s="12" cm="1">
        <f t="array" aca="1" ref="AV39" ca="1">INDIRECT("'"&amp;AV$2&amp;"'!G"&amp;ROW())</f>
        <v>0</v>
      </c>
      <c r="AW39" s="12" cm="1">
        <f t="array" aca="1" ref="AW39" ca="1">INDIRECT("'"&amp;AW$2&amp;"'!G"&amp;ROW())</f>
        <v>0</v>
      </c>
      <c r="AX39" s="12" cm="1">
        <f t="array" aca="1" ref="AX39" ca="1">INDIRECT("'"&amp;AX$2&amp;"'!G"&amp;ROW())</f>
        <v>0</v>
      </c>
      <c r="AY39" s="12" cm="1">
        <f t="array" aca="1" ref="AY39" ca="1">INDIRECT("'"&amp;AY$2&amp;"'!G"&amp;ROW())</f>
        <v>0</v>
      </c>
      <c r="AZ39" s="12" cm="1">
        <f t="array" aca="1" ref="AZ39" ca="1">INDIRECT("'"&amp;AZ$2&amp;"'!G"&amp;ROW())</f>
        <v>0</v>
      </c>
      <c r="BA39" s="12" cm="1">
        <f t="array" aca="1" ref="BA39" ca="1">INDIRECT("'"&amp;BA$2&amp;"'!G"&amp;ROW())</f>
        <v>0</v>
      </c>
      <c r="BB39">
        <f>'TALLER EPT '!G39</f>
        <v>0</v>
      </c>
      <c r="BC39" s="12" cm="1">
        <f t="array" aca="1" ref="BC39" ca="1">INDIRECT("'"&amp;BC$2&amp;"'!G"&amp;ROW())</f>
        <v>0</v>
      </c>
      <c r="BD39" s="12" cm="1">
        <f t="array" aca="1" ref="BD39" ca="1">INDIRECT("'"&amp;BD$2&amp;"'!G"&amp;ROW())</f>
        <v>0</v>
      </c>
      <c r="BE39" s="17">
        <f>'CIRCULACIÓN '!G39</f>
        <v>0</v>
      </c>
      <c r="BF39" s="12" cm="1">
        <f t="array" aca="1" ref="BF39" ca="1">INDIRECT("'"&amp;BF$2&amp;"'!G"&amp;ROW())</f>
        <v>0</v>
      </c>
      <c r="BG39" s="12" cm="1">
        <f t="array" aca="1" ref="BG39" ca="1">INDIRECT("'"&amp;BG$2&amp;"'!G"&amp;ROW())</f>
        <v>0</v>
      </c>
      <c r="BH39" s="17">
        <f>INGRESO!G39</f>
        <v>0</v>
      </c>
    </row>
    <row r="40" spans="1:60">
      <c r="A40" s="1" t="s">
        <v>826</v>
      </c>
      <c r="G40" s="337">
        <f t="shared" ca="1" si="0"/>
        <v>0</v>
      </c>
      <c r="H40" s="12" cm="1">
        <f t="array" aca="1" ref="H40" ca="1">INDIRECT("'"&amp;H$2&amp;"'!G"&amp;ROW())</f>
        <v>0</v>
      </c>
      <c r="I40" s="12" cm="1">
        <f t="array" aca="1" ref="I40" ca="1">INDIRECT("'"&amp;I$2&amp;"'!G"&amp;ROW())</f>
        <v>0</v>
      </c>
      <c r="J40" s="12" cm="1">
        <f t="array" aca="1" ref="J40" ca="1">INDIRECT("'"&amp;J$2&amp;"'!G"&amp;ROW())</f>
        <v>0</v>
      </c>
      <c r="K40" s="12" cm="1">
        <f t="array" aca="1" ref="K40" ca="1">INDIRECT("'"&amp;K$2&amp;"'!G"&amp;ROW())</f>
        <v>0</v>
      </c>
      <c r="L40" s="12" cm="1">
        <f t="array" aca="1" ref="L40" ca="1">INDIRECT("'"&amp;L$2&amp;"'!G"&amp;ROW())</f>
        <v>0</v>
      </c>
      <c r="M40" s="12" cm="1">
        <f t="array" aca="1" ref="M40" ca="1">INDIRECT("'"&amp;M$2&amp;"'!G"&amp;ROW())</f>
        <v>0</v>
      </c>
      <c r="N40" s="12" cm="1">
        <f t="array" aca="1" ref="N40" ca="1">INDIRECT("'"&amp;N$2&amp;"'!G"&amp;ROW())</f>
        <v>0</v>
      </c>
      <c r="O40" s="12" cm="1">
        <f t="array" aca="1" ref="O40" ca="1">INDIRECT("'"&amp;O$2&amp;"'!G"&amp;ROW())</f>
        <v>0</v>
      </c>
      <c r="P40" s="17">
        <f>'SECRETARÍA '!G40</f>
        <v>0</v>
      </c>
      <c r="Q40" s="12" cm="1">
        <f t="array" aca="1" ref="Q40" ca="1">INDIRECT("'"&amp;Q$2&amp;"'!G"&amp;ROW())</f>
        <v>0</v>
      </c>
      <c r="R40" s="12" cm="1">
        <f t="array" aca="1" ref="R40" ca="1">INDIRECT("'"&amp;R$2&amp;"'!G"&amp;ROW())</f>
        <v>0</v>
      </c>
      <c r="S40" s="12" cm="1">
        <f t="array" aca="1" ref="S40" ca="1">INDIRECT("'"&amp;S$2&amp;"'!G"&amp;ROW())</f>
        <v>0</v>
      </c>
      <c r="T40" s="12" cm="1">
        <f t="array" aca="1" ref="T40" ca="1">INDIRECT("'"&amp;T$2&amp;"'!G"&amp;ROW())</f>
        <v>0</v>
      </c>
      <c r="U40" s="12" cm="1">
        <f t="array" aca="1" ref="U40" ca="1">INDIRECT("'"&amp;U$2&amp;"'!G"&amp;ROW())</f>
        <v>0</v>
      </c>
      <c r="V40" s="12" cm="1">
        <f t="array" aca="1" ref="V40" ca="1">INDIRECT("'"&amp;V$2&amp;"'!G"&amp;ROW())</f>
        <v>0</v>
      </c>
      <c r="W40" s="12" cm="1">
        <f t="array" aca="1" ref="W40" ca="1">INDIRECT("'"&amp;W$2&amp;"'!G"&amp;ROW())</f>
        <v>0</v>
      </c>
      <c r="X40" s="12" cm="1">
        <f t="array" aca="1" ref="X40" ca="1">INDIRECT("'"&amp;X$2&amp;"'!G"&amp;ROW())</f>
        <v>0</v>
      </c>
      <c r="Y40" s="12" cm="1">
        <f t="array" aca="1" ref="Y40" ca="1">INDIRECT("'"&amp;Y$2&amp;"'!G"&amp;ROW())</f>
        <v>0</v>
      </c>
      <c r="Z40" s="12" cm="1">
        <f t="array" aca="1" ref="Z40" ca="1">INDIRECT("'"&amp;Z$2&amp;"'!G"&amp;ROW())</f>
        <v>0</v>
      </c>
      <c r="AA40" s="12" cm="1">
        <f t="array" aca="1" ref="AA40" ca="1">INDIRECT("'"&amp;AA$2&amp;"'!G"&amp;ROW())</f>
        <v>0</v>
      </c>
      <c r="AB40" s="17">
        <f>'SSHH ADM.-HOMBRES'!G40</f>
        <v>0</v>
      </c>
      <c r="AC40" s="12" cm="1">
        <f t="array" aca="1" ref="AC40" ca="1">INDIRECT("'"&amp;AC$2&amp;"'!G"&amp;ROW())</f>
        <v>0</v>
      </c>
      <c r="AD40" s="12" cm="1">
        <f t="array" aca="1" ref="AD40" ca="1">INDIRECT("'"&amp;AD$2&amp;"'!G"&amp;ROW())</f>
        <v>0</v>
      </c>
      <c r="AE40" s="12" cm="1">
        <f t="array" aca="1" ref="AE40" ca="1">INDIRECT("'"&amp;AE$2&amp;"'!G"&amp;ROW())</f>
        <v>0</v>
      </c>
      <c r="AF40" s="12" cm="1">
        <f t="array" aca="1" ref="AF40" ca="1">INDIRECT("'"&amp;AF$2&amp;"'!G"&amp;ROW())</f>
        <v>0</v>
      </c>
      <c r="AG40" s="12" cm="1">
        <f t="array" aca="1" ref="AG40" ca="1">INDIRECT("'"&amp;AG$2&amp;"'!G"&amp;ROW())</f>
        <v>0</v>
      </c>
      <c r="AH40" s="12" cm="1">
        <f t="array" aca="1" ref="AH40" ca="1">INDIRECT("'"&amp;AH$2&amp;"'!G"&amp;ROW())</f>
        <v>0</v>
      </c>
      <c r="AI40" s="12" cm="1">
        <f t="array" aca="1" ref="AI40" ca="1">INDIRECT("'"&amp;AI$2&amp;"'!G"&amp;ROW())</f>
        <v>0</v>
      </c>
      <c r="AJ40" s="12" cm="1">
        <f t="array" aca="1" ref="AJ40" ca="1">INDIRECT("'"&amp;AJ$2&amp;"'!G"&amp;ROW())</f>
        <v>0</v>
      </c>
      <c r="AK40" s="12" cm="1">
        <f t="array" aca="1" ref="AK40" ca="1">INDIRECT("'"&amp;AK$2&amp;"'!G"&amp;ROW())</f>
        <v>0</v>
      </c>
      <c r="AL40" s="12" cm="1">
        <f t="array" aca="1" ref="AL40" ca="1">INDIRECT("'"&amp;AL$2&amp;"'!G"&amp;ROW())</f>
        <v>0</v>
      </c>
      <c r="AM40" s="12" cm="1">
        <f t="array" aca="1" ref="AM40" ca="1">INDIRECT("'"&amp;AM$2&amp;"'!G"&amp;ROW())</f>
        <v>0</v>
      </c>
      <c r="AN40" s="12" cm="1">
        <f t="array" aca="1" ref="AN40" ca="1">INDIRECT("'"&amp;AN$2&amp;"'!G"&amp;ROW())</f>
        <v>0</v>
      </c>
      <c r="AO40" s="12" cm="1">
        <f t="array" aca="1" ref="AO40" ca="1">INDIRECT("'"&amp;AO$2&amp;"'!G"&amp;ROW())</f>
        <v>0</v>
      </c>
      <c r="AP40" s="12" cm="1">
        <f t="array" aca="1" ref="AP40" ca="1">INDIRECT("'"&amp;AP$2&amp;"'!G"&amp;ROW())</f>
        <v>0</v>
      </c>
      <c r="AQ40" s="12" cm="1">
        <f t="array" aca="1" ref="AQ40" ca="1">INDIRECT("'"&amp;AQ$2&amp;"'!G"&amp;ROW())</f>
        <v>0</v>
      </c>
      <c r="AR40" s="12" cm="1">
        <f t="array" aca="1" ref="AR40" ca="1">INDIRECT("'"&amp;AR$2&amp;"'!G"&amp;ROW())</f>
        <v>0</v>
      </c>
      <c r="AS40" s="12" cm="1">
        <f t="array" aca="1" ref="AS40" ca="1">INDIRECT("'"&amp;AS$2&amp;"'!G"&amp;ROW())</f>
        <v>0</v>
      </c>
      <c r="AT40" s="12" cm="1">
        <f t="array" aca="1" ref="AT40" ca="1">INDIRECT("'"&amp;AT$2&amp;"'!G"&amp;ROW())</f>
        <v>0</v>
      </c>
      <c r="AU40" s="12" cm="1">
        <f t="array" aca="1" ref="AU40" ca="1">INDIRECT("'"&amp;AU$2&amp;"'!G"&amp;ROW())</f>
        <v>0</v>
      </c>
      <c r="AV40" s="12" cm="1">
        <f t="array" aca="1" ref="AV40" ca="1">INDIRECT("'"&amp;AV$2&amp;"'!G"&amp;ROW())</f>
        <v>0</v>
      </c>
      <c r="AW40" s="12" cm="1">
        <f t="array" aca="1" ref="AW40" ca="1">INDIRECT("'"&amp;AW$2&amp;"'!G"&amp;ROW())</f>
        <v>0</v>
      </c>
      <c r="AX40" s="12" cm="1">
        <f t="array" aca="1" ref="AX40" ca="1">INDIRECT("'"&amp;AX$2&amp;"'!G"&amp;ROW())</f>
        <v>0</v>
      </c>
      <c r="AY40" s="12" cm="1">
        <f t="array" aca="1" ref="AY40" ca="1">INDIRECT("'"&amp;AY$2&amp;"'!G"&amp;ROW())</f>
        <v>0</v>
      </c>
      <c r="AZ40" s="12" cm="1">
        <f t="array" aca="1" ref="AZ40" ca="1">INDIRECT("'"&amp;AZ$2&amp;"'!G"&amp;ROW())</f>
        <v>0</v>
      </c>
      <c r="BA40" s="12" cm="1">
        <f t="array" aca="1" ref="BA40" ca="1">INDIRECT("'"&amp;BA$2&amp;"'!G"&amp;ROW())</f>
        <v>0</v>
      </c>
      <c r="BB40">
        <f>'TALLER EPT '!G40</f>
        <v>0</v>
      </c>
      <c r="BC40" s="12" cm="1">
        <f t="array" aca="1" ref="BC40" ca="1">INDIRECT("'"&amp;BC$2&amp;"'!G"&amp;ROW())</f>
        <v>0</v>
      </c>
      <c r="BD40" s="12" cm="1">
        <f t="array" aca="1" ref="BD40" ca="1">INDIRECT("'"&amp;BD$2&amp;"'!G"&amp;ROW())</f>
        <v>0</v>
      </c>
      <c r="BE40" s="17">
        <f>'CIRCULACIÓN '!G40</f>
        <v>0</v>
      </c>
      <c r="BF40" s="12" cm="1">
        <f t="array" aca="1" ref="BF40" ca="1">INDIRECT("'"&amp;BF$2&amp;"'!G"&amp;ROW())</f>
        <v>0</v>
      </c>
      <c r="BG40" s="12" cm="1">
        <f t="array" aca="1" ref="BG40" ca="1">INDIRECT("'"&amp;BG$2&amp;"'!G"&amp;ROW())</f>
        <v>0</v>
      </c>
      <c r="BH40" s="17">
        <f>INGRESO!G40</f>
        <v>0</v>
      </c>
    </row>
    <row r="41" spans="1:60">
      <c r="A41" t="s">
        <v>828</v>
      </c>
      <c r="G41" s="337">
        <f t="shared" ca="1" si="0"/>
        <v>2039.4399999999994</v>
      </c>
      <c r="H41" s="12" cm="1">
        <f t="array" aca="1" ref="H41" ca="1">INDIRECT("'"&amp;H$2&amp;"'!G"&amp;ROW())</f>
        <v>29.6</v>
      </c>
      <c r="I41" s="12" cm="1">
        <f t="array" aca="1" ref="I41" ca="1">INDIRECT("'"&amp;I$2&amp;"'!G"&amp;ROW())</f>
        <v>37</v>
      </c>
      <c r="J41" s="12" cm="1">
        <f t="array" aca="1" ref="J41" ca="1">INDIRECT("'"&amp;J$2&amp;"'!G"&amp;ROW())</f>
        <v>63.4</v>
      </c>
      <c r="K41" s="12" cm="1">
        <f t="array" aca="1" ref="K41" ca="1">INDIRECT("'"&amp;K$2&amp;"'!G"&amp;ROW())</f>
        <v>23.31</v>
      </c>
      <c r="L41" s="12" cm="1">
        <f t="array" aca="1" ref="L41" ca="1">INDIRECT("'"&amp;L$2&amp;"'!G"&amp;ROW())</f>
        <v>54.57</v>
      </c>
      <c r="M41" s="12" cm="1">
        <f t="array" aca="1" ref="M41" ca="1">INDIRECT("'"&amp;M$2&amp;"'!G"&amp;ROW())</f>
        <v>65.400000000000006</v>
      </c>
      <c r="N41" s="12" cm="1">
        <f t="array" aca="1" ref="N41" ca="1">INDIRECT("'"&amp;N$2&amp;"'!G"&amp;ROW())</f>
        <v>0</v>
      </c>
      <c r="O41" s="12" cm="1">
        <f t="array" aca="1" ref="O41" ca="1">INDIRECT("'"&amp;O$2&amp;"'!G"&amp;ROW())</f>
        <v>72.17</v>
      </c>
      <c r="P41" s="17">
        <f>'SECRETARÍA '!G41</f>
        <v>37.979999999999997</v>
      </c>
      <c r="Q41" s="12" cm="1">
        <f t="array" aca="1" ref="Q41" ca="1">INDIRECT("'"&amp;Q$2&amp;"'!G"&amp;ROW())</f>
        <v>37.979999999999997</v>
      </c>
      <c r="R41" s="12" cm="1">
        <f t="array" aca="1" ref="R41" ca="1">INDIRECT("'"&amp;R$2&amp;"'!G"&amp;ROW())</f>
        <v>17.62</v>
      </c>
      <c r="S41" s="12" cm="1">
        <f t="array" aca="1" ref="S41" ca="1">INDIRECT("'"&amp;S$2&amp;"'!G"&amp;ROW())</f>
        <v>109.54</v>
      </c>
      <c r="T41" s="12" cm="1">
        <f t="array" aca="1" ref="T41" ca="1">INDIRECT("'"&amp;T$2&amp;"'!G"&amp;ROW())</f>
        <v>38.909999999999997</v>
      </c>
      <c r="U41" s="12" cm="1">
        <f t="array" aca="1" ref="U41" ca="1">INDIRECT("'"&amp;U$2&amp;"'!G"&amp;ROW())</f>
        <v>38.909999999999997</v>
      </c>
      <c r="V41" s="12" cm="1">
        <f t="array" aca="1" ref="V41" ca="1">INDIRECT("'"&amp;V$2&amp;"'!G"&amp;ROW())</f>
        <v>114.75</v>
      </c>
      <c r="W41" s="12" cm="1">
        <f t="array" aca="1" ref="W41" ca="1">INDIRECT("'"&amp;W$2&amp;"'!G"&amp;ROW())</f>
        <v>28.95</v>
      </c>
      <c r="X41" s="12" cm="1">
        <f t="array" aca="1" ref="X41" ca="1">INDIRECT("'"&amp;X$2&amp;"'!G"&amp;ROW())</f>
        <v>53.66</v>
      </c>
      <c r="Y41" s="12" cm="1">
        <f t="array" aca="1" ref="Y41" ca="1">INDIRECT("'"&amp;Y$2&amp;"'!G"&amp;ROW())</f>
        <v>40.33</v>
      </c>
      <c r="Z41" s="12" cm="1">
        <f t="array" aca="1" ref="Z41" ca="1">INDIRECT("'"&amp;Z$2&amp;"'!G"&amp;ROW())</f>
        <v>121.8</v>
      </c>
      <c r="AA41" s="12" cm="1">
        <f t="array" aca="1" ref="AA41" ca="1">INDIRECT("'"&amp;AA$2&amp;"'!G"&amp;ROW())</f>
        <v>46</v>
      </c>
      <c r="AB41" s="17">
        <f>'SSHH ADM.-HOMBRES'!G41</f>
        <v>20</v>
      </c>
      <c r="AC41" s="12" cm="1">
        <f t="array" aca="1" ref="AC41" ca="1">INDIRECT("'"&amp;AC$2&amp;"'!G"&amp;ROW())</f>
        <v>20</v>
      </c>
      <c r="AD41" s="12" cm="1">
        <f t="array" aca="1" ref="AD41" ca="1">INDIRECT("'"&amp;AD$2&amp;"'!G"&amp;ROW())</f>
        <v>42.6</v>
      </c>
      <c r="AE41" s="12" cm="1">
        <f t="array" aca="1" ref="AE41" ca="1">INDIRECT("'"&amp;AE$2&amp;"'!G"&amp;ROW())</f>
        <v>0</v>
      </c>
      <c r="AF41" s="12" cm="1">
        <f t="array" aca="1" ref="AF41" ca="1">INDIRECT("'"&amp;AF$2&amp;"'!G"&amp;ROW())</f>
        <v>0</v>
      </c>
      <c r="AG41" s="12" cm="1">
        <f t="array" aca="1" ref="AG41" ca="1">INDIRECT("'"&amp;AG$2&amp;"'!G"&amp;ROW())</f>
        <v>0</v>
      </c>
      <c r="AH41" s="12" cm="1">
        <f t="array" aca="1" ref="AH41" ca="1">INDIRECT("'"&amp;AH$2&amp;"'!G"&amp;ROW())</f>
        <v>0</v>
      </c>
      <c r="AI41" s="12" cm="1">
        <f t="array" aca="1" ref="AI41" ca="1">INDIRECT("'"&amp;AI$2&amp;"'!G"&amp;ROW())</f>
        <v>0</v>
      </c>
      <c r="AJ41" s="12" cm="1">
        <f t="array" aca="1" ref="AJ41" ca="1">INDIRECT("'"&amp;AJ$2&amp;"'!G"&amp;ROW())</f>
        <v>21.29</v>
      </c>
      <c r="AK41" s="12" cm="1">
        <f t="array" aca="1" ref="AK41" ca="1">INDIRECT("'"&amp;AK$2&amp;"'!G"&amp;ROW())</f>
        <v>0</v>
      </c>
      <c r="AL41" s="12" cm="1">
        <f t="array" aca="1" ref="AL41" ca="1">INDIRECT("'"&amp;AL$2&amp;"'!G"&amp;ROW())</f>
        <v>56.8</v>
      </c>
      <c r="AM41" s="12" cm="1">
        <f t="array" aca="1" ref="AM41" ca="1">INDIRECT("'"&amp;AM$2&amp;"'!G"&amp;ROW())</f>
        <v>0</v>
      </c>
      <c r="AN41" s="12" cm="1">
        <f t="array" aca="1" ref="AN41" ca="1">INDIRECT("'"&amp;AN$2&amp;"'!G"&amp;ROW())</f>
        <v>29.57</v>
      </c>
      <c r="AO41" s="12" cm="1">
        <f t="array" aca="1" ref="AO41" ca="1">INDIRECT("'"&amp;AO$2&amp;"'!G"&amp;ROW())</f>
        <v>93.98</v>
      </c>
      <c r="AP41" s="12" cm="1">
        <f t="array" aca="1" ref="AP41" ca="1">INDIRECT("'"&amp;AP$2&amp;"'!G"&amp;ROW())</f>
        <v>42.64</v>
      </c>
      <c r="AQ41" s="12" cm="1">
        <f t="array" aca="1" ref="AQ41" ca="1">INDIRECT("'"&amp;AQ$2&amp;"'!G"&amp;ROW())</f>
        <v>53.74</v>
      </c>
      <c r="AR41" s="12" cm="1">
        <f t="array" aca="1" ref="AR41" ca="1">INDIRECT("'"&amp;AR$2&amp;"'!G"&amp;ROW())</f>
        <v>53.74</v>
      </c>
      <c r="AS41" s="12" cm="1">
        <f t="array" aca="1" ref="AS41" ca="1">INDIRECT("'"&amp;AS$2&amp;"'!G"&amp;ROW())</f>
        <v>103.15</v>
      </c>
      <c r="AT41" s="12" cm="1">
        <f t="array" aca="1" ref="AT41" ca="1">INDIRECT("'"&amp;AT$2&amp;"'!G"&amp;ROW())</f>
        <v>52.86</v>
      </c>
      <c r="AU41" s="12" cm="1">
        <f t="array" aca="1" ref="AU41" ca="1">INDIRECT("'"&amp;AU$2&amp;"'!G"&amp;ROW())</f>
        <v>34.6</v>
      </c>
      <c r="AV41" s="12" cm="1">
        <f t="array" aca="1" ref="AV41" ca="1">INDIRECT("'"&amp;AV$2&amp;"'!G"&amp;ROW())</f>
        <v>34.6</v>
      </c>
      <c r="AW41" s="12" cm="1">
        <f t="array" aca="1" ref="AW41" ca="1">INDIRECT("'"&amp;AW$2&amp;"'!G"&amp;ROW())</f>
        <v>34.6</v>
      </c>
      <c r="AX41" s="12" cm="1">
        <f t="array" aca="1" ref="AX41" ca="1">INDIRECT("'"&amp;AX$2&amp;"'!G"&amp;ROW())</f>
        <v>34.6</v>
      </c>
      <c r="AY41" s="12" cm="1">
        <f t="array" aca="1" ref="AY41" ca="1">INDIRECT("'"&amp;AY$2&amp;"'!G"&amp;ROW())</f>
        <v>34.6</v>
      </c>
      <c r="AZ41" s="12" cm="1">
        <f t="array" aca="1" ref="AZ41" ca="1">INDIRECT("'"&amp;AZ$2&amp;"'!G"&amp;ROW())</f>
        <v>34.6</v>
      </c>
      <c r="BA41" s="12" cm="1">
        <f t="array" aca="1" ref="BA41" ca="1">INDIRECT("'"&amp;BA$2&amp;"'!G"&amp;ROW())</f>
        <v>34.6</v>
      </c>
      <c r="BB41">
        <f>'TALLER EPT '!G41</f>
        <v>46.6</v>
      </c>
      <c r="BC41" s="12" cm="1">
        <f t="array" aca="1" ref="BC41" ca="1">INDIRECT("'"&amp;BC$2&amp;"'!G"&amp;ROW())</f>
        <v>55.75</v>
      </c>
      <c r="BD41" s="12" cm="1">
        <f t="array" aca="1" ref="BD41" ca="1">INDIRECT("'"&amp;BD$2&amp;"'!G"&amp;ROW())</f>
        <v>42.64</v>
      </c>
      <c r="BE41" s="17">
        <f>'CIRCULACIÓN '!G41</f>
        <v>30</v>
      </c>
      <c r="BF41" s="12" cm="1">
        <f t="array" aca="1" ref="BF41" ca="1">INDIRECT("'"&amp;BF$2&amp;"'!G"&amp;ROW())</f>
        <v>0</v>
      </c>
      <c r="BG41" s="12" cm="1">
        <f t="array" aca="1" ref="BG41" ca="1">INDIRECT("'"&amp;BG$2&amp;"'!G"&amp;ROW())</f>
        <v>0</v>
      </c>
      <c r="BH41" s="17">
        <f>INGRESO!G41</f>
        <v>0</v>
      </c>
    </row>
    <row r="42" spans="1:60">
      <c r="A42" t="s">
        <v>830</v>
      </c>
      <c r="B42" s="103"/>
      <c r="C42" s="103"/>
      <c r="D42" s="103"/>
      <c r="E42" s="103"/>
      <c r="F42" s="103"/>
      <c r="G42" s="337">
        <f t="shared" ca="1" si="0"/>
        <v>551.42000000000007</v>
      </c>
      <c r="H42" s="12" cm="1">
        <f t="array" aca="1" ref="H42" ca="1">INDIRECT("'"&amp;H$2&amp;"'!G"&amp;ROW())</f>
        <v>11.8</v>
      </c>
      <c r="I42" s="12" cm="1">
        <f t="array" aca="1" ref="I42" ca="1">INDIRECT("'"&amp;I$2&amp;"'!G"&amp;ROW())</f>
        <v>17.600000000000001</v>
      </c>
      <c r="J42" s="12" cm="1">
        <f t="array" aca="1" ref="J42" ca="1">INDIRECT("'"&amp;J$2&amp;"'!G"&amp;ROW())</f>
        <v>14.67</v>
      </c>
      <c r="K42" s="12" cm="1">
        <f t="array" aca="1" ref="K42" ca="1">INDIRECT("'"&amp;K$2&amp;"'!G"&amp;ROW())</f>
        <v>3.06</v>
      </c>
      <c r="L42" s="12" cm="1">
        <f t="array" aca="1" ref="L42" ca="1">INDIRECT("'"&amp;L$2&amp;"'!G"&amp;ROW())</f>
        <v>17.93</v>
      </c>
      <c r="M42" s="12" cm="1">
        <f t="array" aca="1" ref="M42" ca="1">INDIRECT("'"&amp;M$2&amp;"'!G"&amp;ROW())</f>
        <v>19.260000000000002</v>
      </c>
      <c r="N42" s="12" cm="1">
        <f t="array" aca="1" ref="N42" ca="1">INDIRECT("'"&amp;N$2&amp;"'!G"&amp;ROW())</f>
        <v>0</v>
      </c>
      <c r="O42" s="12" cm="1">
        <f t="array" aca="1" ref="O42" ca="1">INDIRECT("'"&amp;O$2&amp;"'!G"&amp;ROW())</f>
        <v>7.36</v>
      </c>
      <c r="P42" s="17">
        <f>'SECRETARÍA '!G42</f>
        <v>8.75</v>
      </c>
      <c r="Q42" s="12" cm="1">
        <f t="array" aca="1" ref="Q42" ca="1">INDIRECT("'"&amp;Q$2&amp;"'!G"&amp;ROW())</f>
        <v>8.75</v>
      </c>
      <c r="R42" s="12" cm="1">
        <f t="array" aca="1" ref="R42" ca="1">INDIRECT("'"&amp;R$2&amp;"'!G"&amp;ROW())</f>
        <v>8.14</v>
      </c>
      <c r="S42" s="12" cm="1">
        <f t="array" aca="1" ref="S42" ca="1">INDIRECT("'"&amp;S$2&amp;"'!G"&amp;ROW())</f>
        <v>13.2</v>
      </c>
      <c r="T42" s="12" cm="1">
        <f t="array" aca="1" ref="T42" ca="1">INDIRECT("'"&amp;T$2&amp;"'!G"&amp;ROW())</f>
        <v>16.45</v>
      </c>
      <c r="U42" s="12" cm="1">
        <f t="array" aca="1" ref="U42" ca="1">INDIRECT("'"&amp;U$2&amp;"'!G"&amp;ROW())</f>
        <v>16.45</v>
      </c>
      <c r="V42" s="12" cm="1">
        <f t="array" aca="1" ref="V42" ca="1">INDIRECT("'"&amp;V$2&amp;"'!G"&amp;ROW())</f>
        <v>22</v>
      </c>
      <c r="W42" s="12" cm="1">
        <f t="array" aca="1" ref="W42" ca="1">INDIRECT("'"&amp;W$2&amp;"'!G"&amp;ROW())</f>
        <v>16.190000000000001</v>
      </c>
      <c r="X42" s="12" cm="1">
        <f t="array" aca="1" ref="X42" ca="1">INDIRECT("'"&amp;X$2&amp;"'!G"&amp;ROW())</f>
        <v>28.98</v>
      </c>
      <c r="Y42" s="12" cm="1">
        <f t="array" aca="1" ref="Y42" ca="1">INDIRECT("'"&amp;Y$2&amp;"'!G"&amp;ROW())</f>
        <v>9.92</v>
      </c>
      <c r="Z42" s="12" cm="1">
        <f t="array" aca="1" ref="Z42" ca="1">INDIRECT("'"&amp;Z$2&amp;"'!G"&amp;ROW())</f>
        <v>20.45</v>
      </c>
      <c r="AA42" s="12" cm="1">
        <f t="array" aca="1" ref="AA42" ca="1">INDIRECT("'"&amp;AA$2&amp;"'!G"&amp;ROW())</f>
        <v>17.71</v>
      </c>
      <c r="AB42" s="17">
        <f>'SSHH ADM.-HOMBRES'!G42</f>
        <v>6.22</v>
      </c>
      <c r="AC42" s="12" cm="1">
        <f t="array" aca="1" ref="AC42" ca="1">INDIRECT("'"&amp;AC$2&amp;"'!G"&amp;ROW())</f>
        <v>6.22</v>
      </c>
      <c r="AD42" s="12" cm="1">
        <f t="array" aca="1" ref="AD42" ca="1">INDIRECT("'"&amp;AD$2&amp;"'!G"&amp;ROW())</f>
        <v>19.579999999999998</v>
      </c>
      <c r="AE42" s="12" cm="1">
        <f t="array" aca="1" ref="AE42" ca="1">INDIRECT("'"&amp;AE$2&amp;"'!G"&amp;ROW())</f>
        <v>0</v>
      </c>
      <c r="AF42" s="12" cm="1">
        <f t="array" aca="1" ref="AF42" ca="1">INDIRECT("'"&amp;AF$2&amp;"'!G"&amp;ROW())</f>
        <v>0</v>
      </c>
      <c r="AG42" s="12" cm="1">
        <f t="array" aca="1" ref="AG42" ca="1">INDIRECT("'"&amp;AG$2&amp;"'!G"&amp;ROW())</f>
        <v>0</v>
      </c>
      <c r="AH42" s="12" cm="1">
        <f t="array" aca="1" ref="AH42" ca="1">INDIRECT("'"&amp;AH$2&amp;"'!G"&amp;ROW())</f>
        <v>0</v>
      </c>
      <c r="AI42" s="12" cm="1">
        <f t="array" aca="1" ref="AI42" ca="1">INDIRECT("'"&amp;AI$2&amp;"'!G"&amp;ROW())</f>
        <v>0</v>
      </c>
      <c r="AJ42" s="12" cm="1">
        <f t="array" aca="1" ref="AJ42" ca="1">INDIRECT("'"&amp;AJ$2&amp;"'!G"&amp;ROW())</f>
        <v>12.42</v>
      </c>
      <c r="AK42" s="12" cm="1">
        <f t="array" aca="1" ref="AK42" ca="1">INDIRECT("'"&amp;AK$2&amp;"'!G"&amp;ROW())</f>
        <v>0</v>
      </c>
      <c r="AL42" s="12" cm="1">
        <f t="array" aca="1" ref="AL42" ca="1">INDIRECT("'"&amp;AL$2&amp;"'!G"&amp;ROW())</f>
        <v>26.89</v>
      </c>
      <c r="AM42" s="12" cm="1">
        <f t="array" aca="1" ref="AM42" ca="1">INDIRECT("'"&amp;AM$2&amp;"'!G"&amp;ROW())</f>
        <v>0</v>
      </c>
      <c r="AN42" s="12" cm="1">
        <f t="array" aca="1" ref="AN42" ca="1">INDIRECT("'"&amp;AN$2&amp;"'!G"&amp;ROW())</f>
        <v>0</v>
      </c>
      <c r="AO42" s="12" cm="1">
        <f t="array" aca="1" ref="AO42" ca="1">INDIRECT("'"&amp;AO$2&amp;"'!G"&amp;ROW())</f>
        <v>0</v>
      </c>
      <c r="AP42" s="12" cm="1">
        <f t="array" aca="1" ref="AP42" ca="1">INDIRECT("'"&amp;AP$2&amp;"'!G"&amp;ROW())</f>
        <v>0</v>
      </c>
      <c r="AQ42" s="12" cm="1">
        <f t="array" aca="1" ref="AQ42" ca="1">INDIRECT("'"&amp;AQ$2&amp;"'!G"&amp;ROW())</f>
        <v>0.9</v>
      </c>
      <c r="AR42" s="12" cm="1">
        <f t="array" aca="1" ref="AR42" ca="1">INDIRECT("'"&amp;AR$2&amp;"'!G"&amp;ROW())</f>
        <v>0</v>
      </c>
      <c r="AS42" s="12" cm="1">
        <f t="array" aca="1" ref="AS42" ca="1">INDIRECT("'"&amp;AS$2&amp;"'!G"&amp;ROW())</f>
        <v>0</v>
      </c>
      <c r="AT42" s="12" cm="1">
        <f t="array" aca="1" ref="AT42" ca="1">INDIRECT("'"&amp;AT$2&amp;"'!G"&amp;ROW())</f>
        <v>0</v>
      </c>
      <c r="AU42" s="12" cm="1">
        <f t="array" aca="1" ref="AU42" ca="1">INDIRECT("'"&amp;AU$2&amp;"'!G"&amp;ROW())</f>
        <v>18.739999999999998</v>
      </c>
      <c r="AV42" s="12" cm="1">
        <f t="array" aca="1" ref="AV42" ca="1">INDIRECT("'"&amp;AV$2&amp;"'!G"&amp;ROW())</f>
        <v>18.739999999999998</v>
      </c>
      <c r="AW42" s="12" cm="1">
        <f t="array" aca="1" ref="AW42" ca="1">INDIRECT("'"&amp;AW$2&amp;"'!G"&amp;ROW())</f>
        <v>18.739999999999998</v>
      </c>
      <c r="AX42" s="12" cm="1">
        <f t="array" aca="1" ref="AX42" ca="1">INDIRECT("'"&amp;AX$2&amp;"'!G"&amp;ROW())</f>
        <v>18.739999999999998</v>
      </c>
      <c r="AY42" s="12" cm="1">
        <f t="array" aca="1" ref="AY42" ca="1">INDIRECT("'"&amp;AY$2&amp;"'!G"&amp;ROW())</f>
        <v>18.739999999999998</v>
      </c>
      <c r="AZ42" s="12" cm="1">
        <f t="array" aca="1" ref="AZ42" ca="1">INDIRECT("'"&amp;AZ$2&amp;"'!G"&amp;ROW())</f>
        <v>18.739999999999998</v>
      </c>
      <c r="BA42" s="12" cm="1">
        <f t="array" aca="1" ref="BA42" ca="1">INDIRECT("'"&amp;BA$2&amp;"'!G"&amp;ROW())</f>
        <v>18.739999999999998</v>
      </c>
      <c r="BB42">
        <f>'TALLER EPT '!G42</f>
        <v>14.49</v>
      </c>
      <c r="BC42" s="12" cm="1">
        <f t="array" aca="1" ref="BC42" ca="1">INDIRECT("'"&amp;BC$2&amp;"'!G"&amp;ROW())</f>
        <v>28.47</v>
      </c>
      <c r="BD42" s="12" cm="1">
        <f t="array" aca="1" ref="BD42" ca="1">INDIRECT("'"&amp;BD$2&amp;"'!G"&amp;ROW())</f>
        <v>16.38</v>
      </c>
      <c r="BE42" s="17">
        <f>'CIRCULACIÓN '!G42</f>
        <v>10</v>
      </c>
      <c r="BF42" s="12" cm="1">
        <f t="array" aca="1" ref="BF42" ca="1">INDIRECT("'"&amp;BF$2&amp;"'!G"&amp;ROW())</f>
        <v>0</v>
      </c>
      <c r="BG42" s="12" cm="1">
        <f t="array" aca="1" ref="BG42" ca="1">INDIRECT("'"&amp;BG$2&amp;"'!G"&amp;ROW())</f>
        <v>0</v>
      </c>
      <c r="BH42" s="17">
        <f>INGRESO!G42</f>
        <v>0</v>
      </c>
    </row>
    <row r="43" spans="1:60">
      <c r="A43" s="1" t="s">
        <v>986</v>
      </c>
      <c r="G43" s="337">
        <f t="shared" ca="1" si="0"/>
        <v>0</v>
      </c>
      <c r="H43" s="12" cm="1">
        <f t="array" aca="1" ref="H43" ca="1">INDIRECT("'"&amp;H$2&amp;"'!G"&amp;ROW())</f>
        <v>0</v>
      </c>
      <c r="I43" s="12" cm="1">
        <f t="array" aca="1" ref="I43" ca="1">INDIRECT("'"&amp;I$2&amp;"'!G"&amp;ROW())</f>
        <v>0</v>
      </c>
      <c r="J43" s="12" cm="1">
        <f t="array" aca="1" ref="J43" ca="1">INDIRECT("'"&amp;J$2&amp;"'!G"&amp;ROW())</f>
        <v>0</v>
      </c>
      <c r="K43" s="12" cm="1">
        <f t="array" aca="1" ref="K43" ca="1">INDIRECT("'"&amp;K$2&amp;"'!G"&amp;ROW())</f>
        <v>0</v>
      </c>
      <c r="L43" s="12" cm="1">
        <f t="array" aca="1" ref="L43" ca="1">INDIRECT("'"&amp;L$2&amp;"'!G"&amp;ROW())</f>
        <v>0</v>
      </c>
      <c r="M43" s="12" cm="1">
        <f t="array" aca="1" ref="M43" ca="1">INDIRECT("'"&amp;M$2&amp;"'!G"&amp;ROW())</f>
        <v>0</v>
      </c>
      <c r="N43" s="12" cm="1">
        <f t="array" aca="1" ref="N43" ca="1">INDIRECT("'"&amp;N$2&amp;"'!G"&amp;ROW())</f>
        <v>0</v>
      </c>
      <c r="O43" s="12" cm="1">
        <f t="array" aca="1" ref="O43" ca="1">INDIRECT("'"&amp;O$2&amp;"'!G"&amp;ROW())</f>
        <v>0</v>
      </c>
      <c r="P43" s="17">
        <f>'SECRETARÍA '!G43</f>
        <v>0</v>
      </c>
      <c r="Q43" s="12" cm="1">
        <f t="array" aca="1" ref="Q43" ca="1">INDIRECT("'"&amp;Q$2&amp;"'!G"&amp;ROW())</f>
        <v>0</v>
      </c>
      <c r="R43" s="12" cm="1">
        <f t="array" aca="1" ref="R43" ca="1">INDIRECT("'"&amp;R$2&amp;"'!G"&amp;ROW())</f>
        <v>0</v>
      </c>
      <c r="S43" s="12" cm="1">
        <f t="array" aca="1" ref="S43" ca="1">INDIRECT("'"&amp;S$2&amp;"'!G"&amp;ROW())</f>
        <v>0</v>
      </c>
      <c r="T43" s="12" cm="1">
        <f t="array" aca="1" ref="T43" ca="1">INDIRECT("'"&amp;T$2&amp;"'!G"&amp;ROW())</f>
        <v>0</v>
      </c>
      <c r="U43" s="12" cm="1">
        <f t="array" aca="1" ref="U43" ca="1">INDIRECT("'"&amp;U$2&amp;"'!G"&amp;ROW())</f>
        <v>0</v>
      </c>
      <c r="V43" s="12" cm="1">
        <f t="array" aca="1" ref="V43" ca="1">INDIRECT("'"&amp;V$2&amp;"'!G"&amp;ROW())</f>
        <v>0</v>
      </c>
      <c r="W43" s="12" cm="1">
        <f t="array" aca="1" ref="W43" ca="1">INDIRECT("'"&amp;W$2&amp;"'!G"&amp;ROW())</f>
        <v>0</v>
      </c>
      <c r="X43" s="12" cm="1">
        <f t="array" aca="1" ref="X43" ca="1">INDIRECT("'"&amp;X$2&amp;"'!G"&amp;ROW())</f>
        <v>0</v>
      </c>
      <c r="Y43" s="12" cm="1">
        <f t="array" aca="1" ref="Y43" ca="1">INDIRECT("'"&amp;Y$2&amp;"'!G"&amp;ROW())</f>
        <v>0</v>
      </c>
      <c r="Z43" s="12" cm="1">
        <f t="array" aca="1" ref="Z43" ca="1">INDIRECT("'"&amp;Z$2&amp;"'!G"&amp;ROW())</f>
        <v>0</v>
      </c>
      <c r="AA43" s="12" cm="1">
        <f t="array" aca="1" ref="AA43" ca="1">INDIRECT("'"&amp;AA$2&amp;"'!G"&amp;ROW())</f>
        <v>0</v>
      </c>
      <c r="AB43" s="17">
        <f>'SSHH ADM.-HOMBRES'!G43</f>
        <v>0</v>
      </c>
      <c r="AC43" s="12" cm="1">
        <f t="array" aca="1" ref="AC43" ca="1">INDIRECT("'"&amp;AC$2&amp;"'!G"&amp;ROW())</f>
        <v>0</v>
      </c>
      <c r="AD43" s="12" cm="1">
        <f t="array" aca="1" ref="AD43" ca="1">INDIRECT("'"&amp;AD$2&amp;"'!G"&amp;ROW())</f>
        <v>0</v>
      </c>
      <c r="AE43" s="12" cm="1">
        <f t="array" aca="1" ref="AE43" ca="1">INDIRECT("'"&amp;AE$2&amp;"'!G"&amp;ROW())</f>
        <v>0</v>
      </c>
      <c r="AF43" s="12" cm="1">
        <f t="array" aca="1" ref="AF43" ca="1">INDIRECT("'"&amp;AF$2&amp;"'!G"&amp;ROW())</f>
        <v>0</v>
      </c>
      <c r="AG43" s="12" cm="1">
        <f t="array" aca="1" ref="AG43" ca="1">INDIRECT("'"&amp;AG$2&amp;"'!G"&amp;ROW())</f>
        <v>0</v>
      </c>
      <c r="AH43" s="12" cm="1">
        <f t="array" aca="1" ref="AH43" ca="1">INDIRECT("'"&amp;AH$2&amp;"'!G"&amp;ROW())</f>
        <v>0</v>
      </c>
      <c r="AI43" s="12" cm="1">
        <f t="array" aca="1" ref="AI43" ca="1">INDIRECT("'"&amp;AI$2&amp;"'!G"&amp;ROW())</f>
        <v>0</v>
      </c>
      <c r="AJ43" s="12" cm="1">
        <f t="array" aca="1" ref="AJ43" ca="1">INDIRECT("'"&amp;AJ$2&amp;"'!G"&amp;ROW())</f>
        <v>0</v>
      </c>
      <c r="AK43" s="12" cm="1">
        <f t="array" aca="1" ref="AK43" ca="1">INDIRECT("'"&amp;AK$2&amp;"'!G"&amp;ROW())</f>
        <v>0</v>
      </c>
      <c r="AL43" s="12" cm="1">
        <f t="array" aca="1" ref="AL43" ca="1">INDIRECT("'"&amp;AL$2&amp;"'!G"&amp;ROW())</f>
        <v>0</v>
      </c>
      <c r="AM43" s="12" cm="1">
        <f t="array" aca="1" ref="AM43" ca="1">INDIRECT("'"&amp;AM$2&amp;"'!G"&amp;ROW())</f>
        <v>0</v>
      </c>
      <c r="AN43" s="12" cm="1">
        <f t="array" aca="1" ref="AN43" ca="1">INDIRECT("'"&amp;AN$2&amp;"'!G"&amp;ROW())</f>
        <v>0</v>
      </c>
      <c r="AO43" s="12" cm="1">
        <f t="array" aca="1" ref="AO43" ca="1">INDIRECT("'"&amp;AO$2&amp;"'!G"&amp;ROW())</f>
        <v>0</v>
      </c>
      <c r="AP43" s="12" cm="1">
        <f t="array" aca="1" ref="AP43" ca="1">INDIRECT("'"&amp;AP$2&amp;"'!G"&amp;ROW())</f>
        <v>0</v>
      </c>
      <c r="AQ43" s="12" cm="1">
        <f t="array" aca="1" ref="AQ43" ca="1">INDIRECT("'"&amp;AQ$2&amp;"'!G"&amp;ROW())</f>
        <v>0</v>
      </c>
      <c r="AR43" s="12" cm="1">
        <f t="array" aca="1" ref="AR43" ca="1">INDIRECT("'"&amp;AR$2&amp;"'!G"&amp;ROW())</f>
        <v>0</v>
      </c>
      <c r="AS43" s="12" cm="1">
        <f t="array" aca="1" ref="AS43" ca="1">INDIRECT("'"&amp;AS$2&amp;"'!G"&amp;ROW())</f>
        <v>0</v>
      </c>
      <c r="AT43" s="12" cm="1">
        <f t="array" aca="1" ref="AT43" ca="1">INDIRECT("'"&amp;AT$2&amp;"'!G"&amp;ROW())</f>
        <v>0</v>
      </c>
      <c r="AU43" s="12" cm="1">
        <f t="array" aca="1" ref="AU43" ca="1">INDIRECT("'"&amp;AU$2&amp;"'!G"&amp;ROW())</f>
        <v>0</v>
      </c>
      <c r="AV43" s="12" cm="1">
        <f t="array" aca="1" ref="AV43" ca="1">INDIRECT("'"&amp;AV$2&amp;"'!G"&amp;ROW())</f>
        <v>0</v>
      </c>
      <c r="AW43" s="12" cm="1">
        <f t="array" aca="1" ref="AW43" ca="1">INDIRECT("'"&amp;AW$2&amp;"'!G"&amp;ROW())</f>
        <v>0</v>
      </c>
      <c r="AX43" s="12" cm="1">
        <f t="array" aca="1" ref="AX43" ca="1">INDIRECT("'"&amp;AX$2&amp;"'!G"&amp;ROW())</f>
        <v>0</v>
      </c>
      <c r="AY43" s="12" cm="1">
        <f t="array" aca="1" ref="AY43" ca="1">INDIRECT("'"&amp;AY$2&amp;"'!G"&amp;ROW())</f>
        <v>0</v>
      </c>
      <c r="AZ43" s="12" cm="1">
        <f t="array" aca="1" ref="AZ43" ca="1">INDIRECT("'"&amp;AZ$2&amp;"'!G"&amp;ROW())</f>
        <v>0</v>
      </c>
      <c r="BA43" s="12" cm="1">
        <f t="array" aca="1" ref="BA43" ca="1">INDIRECT("'"&amp;BA$2&amp;"'!G"&amp;ROW())</f>
        <v>0</v>
      </c>
      <c r="BB43">
        <f>'TALLER EPT '!G43</f>
        <v>0</v>
      </c>
      <c r="BC43" s="12" cm="1">
        <f t="array" aca="1" ref="BC43" ca="1">INDIRECT("'"&amp;BC$2&amp;"'!G"&amp;ROW())</f>
        <v>0</v>
      </c>
      <c r="BD43" s="12" cm="1">
        <f t="array" aca="1" ref="BD43" ca="1">INDIRECT("'"&amp;BD$2&amp;"'!G"&amp;ROW())</f>
        <v>0</v>
      </c>
      <c r="BE43" s="17">
        <f>'CIRCULACIÓN '!G43</f>
        <v>0</v>
      </c>
      <c r="BF43" s="12" cm="1">
        <f t="array" aca="1" ref="BF43" ca="1">INDIRECT("'"&amp;BF$2&amp;"'!G"&amp;ROW())</f>
        <v>0</v>
      </c>
      <c r="BG43" s="12" cm="1">
        <f t="array" aca="1" ref="BG43" ca="1">INDIRECT("'"&amp;BG$2&amp;"'!G"&amp;ROW())</f>
        <v>0</v>
      </c>
      <c r="BH43" s="17">
        <f>INGRESO!G43</f>
        <v>0</v>
      </c>
    </row>
    <row r="44" spans="1:60">
      <c r="A44" t="s">
        <v>989</v>
      </c>
      <c r="G44" s="337">
        <f t="shared" ca="1" si="0"/>
        <v>76</v>
      </c>
      <c r="H44" s="12" cm="1">
        <f t="array" aca="1" ref="H44" ca="1">INDIRECT("'"&amp;H$2&amp;"'!G"&amp;ROW())</f>
        <v>0</v>
      </c>
      <c r="I44" s="12" cm="1">
        <f t="array" aca="1" ref="I44" ca="1">INDIRECT("'"&amp;I$2&amp;"'!G"&amp;ROW())</f>
        <v>2</v>
      </c>
      <c r="J44" s="12" cm="1">
        <f t="array" aca="1" ref="J44" ca="1">INDIRECT("'"&amp;J$2&amp;"'!G"&amp;ROW())</f>
        <v>0</v>
      </c>
      <c r="K44" s="12" cm="1">
        <f t="array" aca="1" ref="K44" ca="1">INDIRECT("'"&amp;K$2&amp;"'!G"&amp;ROW())</f>
        <v>1</v>
      </c>
      <c r="L44" s="12" cm="1">
        <f t="array" aca="1" ref="L44" ca="1">INDIRECT("'"&amp;L$2&amp;"'!G"&amp;ROW())</f>
        <v>0</v>
      </c>
      <c r="M44" s="12" cm="1">
        <f t="array" aca="1" ref="M44" ca="1">INDIRECT("'"&amp;M$2&amp;"'!G"&amp;ROW())</f>
        <v>0</v>
      </c>
      <c r="N44" s="12" cm="1">
        <f t="array" aca="1" ref="N44" ca="1">INDIRECT("'"&amp;N$2&amp;"'!G"&amp;ROW())</f>
        <v>0</v>
      </c>
      <c r="O44" s="12" cm="1">
        <f t="array" aca="1" ref="O44" ca="1">INDIRECT("'"&amp;O$2&amp;"'!G"&amp;ROW())</f>
        <v>0</v>
      </c>
      <c r="P44" s="17">
        <f>'SECRETARÍA '!G44</f>
        <v>0</v>
      </c>
      <c r="Q44" s="12" cm="1">
        <f t="array" aca="1" ref="Q44" ca="1">INDIRECT("'"&amp;Q$2&amp;"'!G"&amp;ROW())</f>
        <v>0</v>
      </c>
      <c r="R44" s="12" cm="1">
        <f t="array" aca="1" ref="R44" ca="1">INDIRECT("'"&amp;R$2&amp;"'!G"&amp;ROW())</f>
        <v>0</v>
      </c>
      <c r="S44" s="12" cm="1">
        <f t="array" aca="1" ref="S44" ca="1">INDIRECT("'"&amp;S$2&amp;"'!G"&amp;ROW())</f>
        <v>0</v>
      </c>
      <c r="T44" s="12" cm="1">
        <f t="array" aca="1" ref="T44" ca="1">INDIRECT("'"&amp;T$2&amp;"'!G"&amp;ROW())</f>
        <v>1</v>
      </c>
      <c r="U44" s="12" cm="1">
        <f t="array" aca="1" ref="U44" ca="1">INDIRECT("'"&amp;U$2&amp;"'!G"&amp;ROW())</f>
        <v>1</v>
      </c>
      <c r="V44" s="12" cm="1">
        <f t="array" aca="1" ref="V44" ca="1">INDIRECT("'"&amp;V$2&amp;"'!G"&amp;ROW())</f>
        <v>0</v>
      </c>
      <c r="W44" s="12" cm="1">
        <f t="array" aca="1" ref="W44" ca="1">INDIRECT("'"&amp;W$2&amp;"'!G"&amp;ROW())</f>
        <v>0</v>
      </c>
      <c r="X44" s="12" cm="1">
        <f t="array" aca="1" ref="X44" ca="1">INDIRECT("'"&amp;X$2&amp;"'!G"&amp;ROW())</f>
        <v>2</v>
      </c>
      <c r="Y44" s="12" cm="1">
        <f t="array" aca="1" ref="Y44" ca="1">INDIRECT("'"&amp;Y$2&amp;"'!G"&amp;ROW())</f>
        <v>0</v>
      </c>
      <c r="Z44" s="12" cm="1">
        <f t="array" aca="1" ref="Z44" ca="1">INDIRECT("'"&amp;Z$2&amp;"'!G"&amp;ROW())</f>
        <v>3</v>
      </c>
      <c r="AA44" s="12" cm="1">
        <f t="array" aca="1" ref="AA44" ca="1">INDIRECT("'"&amp;AA$2&amp;"'!G"&amp;ROW())</f>
        <v>0</v>
      </c>
      <c r="AB44" s="17">
        <f>'SSHH ADM.-HOMBRES'!G44</f>
        <v>15</v>
      </c>
      <c r="AC44" s="12" cm="1">
        <f t="array" aca="1" ref="AC44" ca="1">INDIRECT("'"&amp;AC$2&amp;"'!G"&amp;ROW())</f>
        <v>15</v>
      </c>
      <c r="AD44" s="12" cm="1">
        <f t="array" aca="1" ref="AD44" ca="1">INDIRECT("'"&amp;AD$2&amp;"'!G"&amp;ROW())</f>
        <v>15</v>
      </c>
      <c r="AE44" s="12" cm="1">
        <f t="array" aca="1" ref="AE44" ca="1">INDIRECT("'"&amp;AE$2&amp;"'!G"&amp;ROW())</f>
        <v>0</v>
      </c>
      <c r="AF44" s="12" cm="1">
        <f t="array" aca="1" ref="AF44" ca="1">INDIRECT("'"&amp;AF$2&amp;"'!G"&amp;ROW())</f>
        <v>0</v>
      </c>
      <c r="AG44" s="12" cm="1">
        <f t="array" aca="1" ref="AG44" ca="1">INDIRECT("'"&amp;AG$2&amp;"'!G"&amp;ROW())</f>
        <v>0</v>
      </c>
      <c r="AH44" s="12" cm="1">
        <f t="array" aca="1" ref="AH44" ca="1">INDIRECT("'"&amp;AH$2&amp;"'!G"&amp;ROW())</f>
        <v>0</v>
      </c>
      <c r="AI44" s="12" cm="1">
        <f t="array" aca="1" ref="AI44" ca="1">INDIRECT("'"&amp;AI$2&amp;"'!G"&amp;ROW())</f>
        <v>0</v>
      </c>
      <c r="AJ44" s="12" cm="1">
        <f t="array" aca="1" ref="AJ44" ca="1">INDIRECT("'"&amp;AJ$2&amp;"'!G"&amp;ROW())</f>
        <v>8</v>
      </c>
      <c r="AK44" s="12" cm="1">
        <f t="array" aca="1" ref="AK44" ca="1">INDIRECT("'"&amp;AK$2&amp;"'!G"&amp;ROW())</f>
        <v>0</v>
      </c>
      <c r="AL44" s="12" cm="1">
        <f t="array" aca="1" ref="AL44" ca="1">INDIRECT("'"&amp;AL$2&amp;"'!G"&amp;ROW())</f>
        <v>0</v>
      </c>
      <c r="AM44" s="12" cm="1">
        <f t="array" aca="1" ref="AM44" ca="1">INDIRECT("'"&amp;AM$2&amp;"'!G"&amp;ROW())</f>
        <v>0</v>
      </c>
      <c r="AN44" s="12" cm="1">
        <f t="array" aca="1" ref="AN44" ca="1">INDIRECT("'"&amp;AN$2&amp;"'!G"&amp;ROW())</f>
        <v>0</v>
      </c>
      <c r="AO44" s="12" cm="1">
        <f t="array" aca="1" ref="AO44" ca="1">INDIRECT("'"&amp;AO$2&amp;"'!G"&amp;ROW())</f>
        <v>2</v>
      </c>
      <c r="AP44" s="12" cm="1">
        <f t="array" aca="1" ref="AP44" ca="1">INDIRECT("'"&amp;AP$2&amp;"'!G"&amp;ROW())</f>
        <v>0</v>
      </c>
      <c r="AQ44" s="12" cm="1">
        <f t="array" aca="1" ref="AQ44" ca="1">INDIRECT("'"&amp;AQ$2&amp;"'!G"&amp;ROW())</f>
        <v>0</v>
      </c>
      <c r="AR44" s="12" cm="1">
        <f t="array" aca="1" ref="AR44" ca="1">INDIRECT("'"&amp;AR$2&amp;"'!G"&amp;ROW())</f>
        <v>0</v>
      </c>
      <c r="AS44" s="12" cm="1">
        <f t="array" aca="1" ref="AS44" ca="1">INDIRECT("'"&amp;AS$2&amp;"'!G"&amp;ROW())</f>
        <v>6</v>
      </c>
      <c r="AT44" s="12" cm="1">
        <f t="array" aca="1" ref="AT44" ca="1">INDIRECT("'"&amp;AT$2&amp;"'!G"&amp;ROW())</f>
        <v>5</v>
      </c>
      <c r="AU44" s="12" cm="1">
        <f t="array" aca="1" ref="AU44" ca="1">INDIRECT("'"&amp;AU$2&amp;"'!G"&amp;ROW())</f>
        <v>0</v>
      </c>
      <c r="AV44" s="12" cm="1">
        <f t="array" aca="1" ref="AV44" ca="1">INDIRECT("'"&amp;AV$2&amp;"'!G"&amp;ROW())</f>
        <v>0</v>
      </c>
      <c r="AW44" s="12" cm="1">
        <f t="array" aca="1" ref="AW44" ca="1">INDIRECT("'"&amp;AW$2&amp;"'!G"&amp;ROW())</f>
        <v>0</v>
      </c>
      <c r="AX44" s="12" cm="1">
        <f t="array" aca="1" ref="AX44" ca="1">INDIRECT("'"&amp;AX$2&amp;"'!G"&amp;ROW())</f>
        <v>0</v>
      </c>
      <c r="AY44" s="12" cm="1">
        <f t="array" aca="1" ref="AY44" ca="1">INDIRECT("'"&amp;AY$2&amp;"'!G"&amp;ROW())</f>
        <v>0</v>
      </c>
      <c r="AZ44" s="12" cm="1">
        <f t="array" aca="1" ref="AZ44" ca="1">INDIRECT("'"&amp;AZ$2&amp;"'!G"&amp;ROW())</f>
        <v>0</v>
      </c>
      <c r="BA44" s="12" cm="1">
        <f t="array" aca="1" ref="BA44" ca="1">INDIRECT("'"&amp;BA$2&amp;"'!G"&amp;ROW())</f>
        <v>0</v>
      </c>
      <c r="BB44">
        <f>'TALLER EPT '!G44</f>
        <v>0</v>
      </c>
      <c r="BC44" s="12" cm="1">
        <f t="array" aca="1" ref="BC44" ca="1">INDIRECT("'"&amp;BC$2&amp;"'!G"&amp;ROW())</f>
        <v>0</v>
      </c>
      <c r="BD44" s="12" cm="1">
        <f t="array" aca="1" ref="BD44" ca="1">INDIRECT("'"&amp;BD$2&amp;"'!G"&amp;ROW())</f>
        <v>0</v>
      </c>
      <c r="BE44" s="17">
        <f>'CIRCULACIÓN '!G44</f>
        <v>0</v>
      </c>
      <c r="BF44" s="12" cm="1">
        <f t="array" aca="1" ref="BF44" ca="1">INDIRECT("'"&amp;BF$2&amp;"'!G"&amp;ROW())</f>
        <v>0</v>
      </c>
      <c r="BG44" s="12" cm="1">
        <f t="array" aca="1" ref="BG44" ca="1">INDIRECT("'"&amp;BG$2&amp;"'!G"&amp;ROW())</f>
        <v>0</v>
      </c>
      <c r="BH44" s="17">
        <f>INGRESO!G44</f>
        <v>0</v>
      </c>
    </row>
    <row r="45" spans="1:60">
      <c r="A45" t="s">
        <v>991</v>
      </c>
      <c r="G45" s="337">
        <f t="shared" ca="1" si="0"/>
        <v>61</v>
      </c>
      <c r="H45" s="12" cm="1">
        <f t="array" aca="1" ref="H45" ca="1">INDIRECT("'"&amp;H$2&amp;"'!G"&amp;ROW())</f>
        <v>0</v>
      </c>
      <c r="I45" s="12" cm="1">
        <f t="array" aca="1" ref="I45" ca="1">INDIRECT("'"&amp;I$2&amp;"'!G"&amp;ROW())</f>
        <v>2</v>
      </c>
      <c r="J45" s="12" cm="1">
        <f t="array" aca="1" ref="J45" ca="1">INDIRECT("'"&amp;J$2&amp;"'!G"&amp;ROW())</f>
        <v>0</v>
      </c>
      <c r="K45" s="12" cm="1">
        <f t="array" aca="1" ref="K45" ca="1">INDIRECT("'"&amp;K$2&amp;"'!G"&amp;ROW())</f>
        <v>1</v>
      </c>
      <c r="L45" s="12" cm="1">
        <f t="array" aca="1" ref="L45" ca="1">INDIRECT("'"&amp;L$2&amp;"'!G"&amp;ROW())</f>
        <v>0</v>
      </c>
      <c r="M45" s="12" cm="1">
        <f t="array" aca="1" ref="M45" ca="1">INDIRECT("'"&amp;M$2&amp;"'!G"&amp;ROW())</f>
        <v>0</v>
      </c>
      <c r="N45" s="12" cm="1">
        <f t="array" aca="1" ref="N45" ca="1">INDIRECT("'"&amp;N$2&amp;"'!G"&amp;ROW())</f>
        <v>0</v>
      </c>
      <c r="O45" s="12" cm="1">
        <f t="array" aca="1" ref="O45" ca="1">INDIRECT("'"&amp;O$2&amp;"'!G"&amp;ROW())</f>
        <v>0</v>
      </c>
      <c r="P45" s="17">
        <f>'SECRETARÍA '!G45</f>
        <v>0</v>
      </c>
      <c r="Q45" s="12" cm="1">
        <f t="array" aca="1" ref="Q45" ca="1">INDIRECT("'"&amp;Q$2&amp;"'!G"&amp;ROW())</f>
        <v>0</v>
      </c>
      <c r="R45" s="12" cm="1">
        <f t="array" aca="1" ref="R45" ca="1">INDIRECT("'"&amp;R$2&amp;"'!G"&amp;ROW())</f>
        <v>0</v>
      </c>
      <c r="S45" s="12" cm="1">
        <f t="array" aca="1" ref="S45" ca="1">INDIRECT("'"&amp;S$2&amp;"'!G"&amp;ROW())</f>
        <v>0</v>
      </c>
      <c r="T45" s="12" cm="1">
        <f t="array" aca="1" ref="T45" ca="1">INDIRECT("'"&amp;T$2&amp;"'!G"&amp;ROW())</f>
        <v>1</v>
      </c>
      <c r="U45" s="12" cm="1">
        <f t="array" aca="1" ref="U45" ca="1">INDIRECT("'"&amp;U$2&amp;"'!G"&amp;ROW())</f>
        <v>1</v>
      </c>
      <c r="V45" s="12" cm="1">
        <f t="array" aca="1" ref="V45" ca="1">INDIRECT("'"&amp;V$2&amp;"'!G"&amp;ROW())</f>
        <v>0</v>
      </c>
      <c r="W45" s="12" cm="1">
        <f t="array" aca="1" ref="W45" ca="1">INDIRECT("'"&amp;W$2&amp;"'!G"&amp;ROW())</f>
        <v>0</v>
      </c>
      <c r="X45" s="12" cm="1">
        <f t="array" aca="1" ref="X45" ca="1">INDIRECT("'"&amp;X$2&amp;"'!G"&amp;ROW())</f>
        <v>2</v>
      </c>
      <c r="Y45" s="12" cm="1">
        <f t="array" aca="1" ref="Y45" ca="1">INDIRECT("'"&amp;Y$2&amp;"'!G"&amp;ROW())</f>
        <v>0</v>
      </c>
      <c r="Z45" s="12" cm="1">
        <f t="array" aca="1" ref="Z45" ca="1">INDIRECT("'"&amp;Z$2&amp;"'!G"&amp;ROW())</f>
        <v>3</v>
      </c>
      <c r="AA45" s="12" cm="1">
        <f t="array" aca="1" ref="AA45" ca="1">INDIRECT("'"&amp;AA$2&amp;"'!G"&amp;ROW())</f>
        <v>0</v>
      </c>
      <c r="AB45" s="17">
        <f>'SSHH ADM.-HOMBRES'!G45</f>
        <v>15</v>
      </c>
      <c r="AC45" s="12" cm="1">
        <f t="array" aca="1" ref="AC45" ca="1">INDIRECT("'"&amp;AC$2&amp;"'!G"&amp;ROW())</f>
        <v>0</v>
      </c>
      <c r="AD45" s="12" cm="1">
        <f t="array" aca="1" ref="AD45" ca="1">INDIRECT("'"&amp;AD$2&amp;"'!G"&amp;ROW())</f>
        <v>15</v>
      </c>
      <c r="AE45" s="12" cm="1">
        <f t="array" aca="1" ref="AE45" ca="1">INDIRECT("'"&amp;AE$2&amp;"'!G"&amp;ROW())</f>
        <v>0</v>
      </c>
      <c r="AF45" s="12" cm="1">
        <f t="array" aca="1" ref="AF45" ca="1">INDIRECT("'"&amp;AF$2&amp;"'!G"&amp;ROW())</f>
        <v>0</v>
      </c>
      <c r="AG45" s="12" cm="1">
        <f t="array" aca="1" ref="AG45" ca="1">INDIRECT("'"&amp;AG$2&amp;"'!G"&amp;ROW())</f>
        <v>0</v>
      </c>
      <c r="AH45" s="12" cm="1">
        <f t="array" aca="1" ref="AH45" ca="1">INDIRECT("'"&amp;AH$2&amp;"'!G"&amp;ROW())</f>
        <v>0</v>
      </c>
      <c r="AI45" s="12" cm="1">
        <f t="array" aca="1" ref="AI45" ca="1">INDIRECT("'"&amp;AI$2&amp;"'!G"&amp;ROW())</f>
        <v>0</v>
      </c>
      <c r="AJ45" s="12" cm="1">
        <f t="array" aca="1" ref="AJ45" ca="1">INDIRECT("'"&amp;AJ$2&amp;"'!G"&amp;ROW())</f>
        <v>8</v>
      </c>
      <c r="AK45" s="12" cm="1">
        <f t="array" aca="1" ref="AK45" ca="1">INDIRECT("'"&amp;AK$2&amp;"'!G"&amp;ROW())</f>
        <v>0</v>
      </c>
      <c r="AL45" s="12" cm="1">
        <f t="array" aca="1" ref="AL45" ca="1">INDIRECT("'"&amp;AL$2&amp;"'!G"&amp;ROW())</f>
        <v>0</v>
      </c>
      <c r="AM45" s="12" cm="1">
        <f t="array" aca="1" ref="AM45" ca="1">INDIRECT("'"&amp;AM$2&amp;"'!G"&amp;ROW())</f>
        <v>0</v>
      </c>
      <c r="AN45" s="12" cm="1">
        <f t="array" aca="1" ref="AN45" ca="1">INDIRECT("'"&amp;AN$2&amp;"'!G"&amp;ROW())</f>
        <v>0</v>
      </c>
      <c r="AO45" s="12" cm="1">
        <f t="array" aca="1" ref="AO45" ca="1">INDIRECT("'"&amp;AO$2&amp;"'!G"&amp;ROW())</f>
        <v>2</v>
      </c>
      <c r="AP45" s="12" cm="1">
        <f t="array" aca="1" ref="AP45" ca="1">INDIRECT("'"&amp;AP$2&amp;"'!G"&amp;ROW())</f>
        <v>0</v>
      </c>
      <c r="AQ45" s="12" cm="1">
        <f t="array" aca="1" ref="AQ45" ca="1">INDIRECT("'"&amp;AQ$2&amp;"'!G"&amp;ROW())</f>
        <v>0</v>
      </c>
      <c r="AR45" s="12" cm="1">
        <f t="array" aca="1" ref="AR45" ca="1">INDIRECT("'"&amp;AR$2&amp;"'!G"&amp;ROW())</f>
        <v>0</v>
      </c>
      <c r="AS45" s="12" cm="1">
        <f t="array" aca="1" ref="AS45" ca="1">INDIRECT("'"&amp;AS$2&amp;"'!G"&amp;ROW())</f>
        <v>6</v>
      </c>
      <c r="AT45" s="12" cm="1">
        <f t="array" aca="1" ref="AT45" ca="1">INDIRECT("'"&amp;AT$2&amp;"'!G"&amp;ROW())</f>
        <v>5</v>
      </c>
      <c r="AU45" s="12" cm="1">
        <f t="array" aca="1" ref="AU45" ca="1">INDIRECT("'"&amp;AU$2&amp;"'!G"&amp;ROW())</f>
        <v>0</v>
      </c>
      <c r="AV45" s="12" cm="1">
        <f t="array" aca="1" ref="AV45" ca="1">INDIRECT("'"&amp;AV$2&amp;"'!G"&amp;ROW())</f>
        <v>0</v>
      </c>
      <c r="AW45" s="12" cm="1">
        <f t="array" aca="1" ref="AW45" ca="1">INDIRECT("'"&amp;AW$2&amp;"'!G"&amp;ROW())</f>
        <v>0</v>
      </c>
      <c r="AX45" s="12" cm="1">
        <f t="array" aca="1" ref="AX45" ca="1">INDIRECT("'"&amp;AX$2&amp;"'!G"&amp;ROW())</f>
        <v>0</v>
      </c>
      <c r="AY45" s="12" cm="1">
        <f t="array" aca="1" ref="AY45" ca="1">INDIRECT("'"&amp;AY$2&amp;"'!G"&amp;ROW())</f>
        <v>0</v>
      </c>
      <c r="AZ45" s="12" cm="1">
        <f t="array" aca="1" ref="AZ45" ca="1">INDIRECT("'"&amp;AZ$2&amp;"'!G"&amp;ROW())</f>
        <v>0</v>
      </c>
      <c r="BA45" s="12" cm="1">
        <f t="array" aca="1" ref="BA45" ca="1">INDIRECT("'"&amp;BA$2&amp;"'!G"&amp;ROW())</f>
        <v>0</v>
      </c>
      <c r="BB45">
        <f>'TALLER EPT '!G45</f>
        <v>0</v>
      </c>
      <c r="BC45" s="12" cm="1">
        <f t="array" aca="1" ref="BC45" ca="1">INDIRECT("'"&amp;BC$2&amp;"'!G"&amp;ROW())</f>
        <v>0</v>
      </c>
      <c r="BD45" s="12" cm="1">
        <f t="array" aca="1" ref="BD45" ca="1">INDIRECT("'"&amp;BD$2&amp;"'!G"&amp;ROW())</f>
        <v>0</v>
      </c>
      <c r="BE45" s="17">
        <f>'CIRCULACIÓN '!G45</f>
        <v>0</v>
      </c>
      <c r="BF45" s="12" cm="1">
        <f t="array" aca="1" ref="BF45" ca="1">INDIRECT("'"&amp;BF$2&amp;"'!G"&amp;ROW())</f>
        <v>0</v>
      </c>
      <c r="BG45" s="12" cm="1">
        <f t="array" aca="1" ref="BG45" ca="1">INDIRECT("'"&amp;BG$2&amp;"'!G"&amp;ROW())</f>
        <v>0</v>
      </c>
      <c r="BH45" s="17">
        <f>INGRESO!G45</f>
        <v>0</v>
      </c>
    </row>
    <row r="46" spans="1:60">
      <c r="A46" t="s">
        <v>1027</v>
      </c>
      <c r="G46" s="337">
        <f t="shared" ca="1" si="0"/>
        <v>79</v>
      </c>
      <c r="H46" s="12" cm="1">
        <f t="array" aca="1" ref="H46" ca="1">INDIRECT("'"&amp;H$2&amp;"'!G"&amp;ROW())</f>
        <v>0</v>
      </c>
      <c r="I46" s="12" cm="1">
        <f t="array" aca="1" ref="I46" ca="1">INDIRECT("'"&amp;I$2&amp;"'!G"&amp;ROW())</f>
        <v>2</v>
      </c>
      <c r="J46" s="12" cm="1">
        <f t="array" aca="1" ref="J46" ca="1">INDIRECT("'"&amp;J$2&amp;"'!G"&amp;ROW())</f>
        <v>0</v>
      </c>
      <c r="K46" s="12" cm="1">
        <f t="array" aca="1" ref="K46" ca="1">INDIRECT("'"&amp;K$2&amp;"'!G"&amp;ROW())</f>
        <v>1</v>
      </c>
      <c r="L46" s="12" cm="1">
        <f t="array" aca="1" ref="L46" ca="1">INDIRECT("'"&amp;L$2&amp;"'!G"&amp;ROW())</f>
        <v>0</v>
      </c>
      <c r="M46" s="12" cm="1">
        <f t="array" aca="1" ref="M46" ca="1">INDIRECT("'"&amp;M$2&amp;"'!G"&amp;ROW())</f>
        <v>0</v>
      </c>
      <c r="N46" s="12" cm="1">
        <f t="array" aca="1" ref="N46" ca="1">INDIRECT("'"&amp;N$2&amp;"'!G"&amp;ROW())</f>
        <v>0</v>
      </c>
      <c r="O46" s="12" cm="1">
        <f t="array" aca="1" ref="O46" ca="1">INDIRECT("'"&amp;O$2&amp;"'!G"&amp;ROW())</f>
        <v>0</v>
      </c>
      <c r="P46" s="17">
        <f>'SECRETARÍA '!G46</f>
        <v>0</v>
      </c>
      <c r="Q46" s="12" cm="1">
        <f t="array" aca="1" ref="Q46" ca="1">INDIRECT("'"&amp;Q$2&amp;"'!G"&amp;ROW())</f>
        <v>0</v>
      </c>
      <c r="R46" s="12" cm="1">
        <f t="array" aca="1" ref="R46" ca="1">INDIRECT("'"&amp;R$2&amp;"'!G"&amp;ROW())</f>
        <v>0</v>
      </c>
      <c r="S46" s="12" cm="1">
        <f t="array" aca="1" ref="S46" ca="1">INDIRECT("'"&amp;S$2&amp;"'!G"&amp;ROW())</f>
        <v>0</v>
      </c>
      <c r="T46" s="12" cm="1">
        <f t="array" aca="1" ref="T46" ca="1">INDIRECT("'"&amp;T$2&amp;"'!G"&amp;ROW())</f>
        <v>1</v>
      </c>
      <c r="U46" s="12" cm="1">
        <f t="array" aca="1" ref="U46" ca="1">INDIRECT("'"&amp;U$2&amp;"'!G"&amp;ROW())</f>
        <v>1</v>
      </c>
      <c r="V46" s="12" cm="1">
        <f t="array" aca="1" ref="V46" ca="1">INDIRECT("'"&amp;V$2&amp;"'!G"&amp;ROW())</f>
        <v>0</v>
      </c>
      <c r="W46" s="12" cm="1">
        <f t="array" aca="1" ref="W46" ca="1">INDIRECT("'"&amp;W$2&amp;"'!G"&amp;ROW())</f>
        <v>0</v>
      </c>
      <c r="X46" s="12" cm="1">
        <f t="array" aca="1" ref="X46" ca="1">INDIRECT("'"&amp;X$2&amp;"'!G"&amp;ROW())</f>
        <v>2</v>
      </c>
      <c r="Y46" s="12" cm="1">
        <f t="array" aca="1" ref="Y46" ca="1">INDIRECT("'"&amp;Y$2&amp;"'!G"&amp;ROW())</f>
        <v>0</v>
      </c>
      <c r="Z46" s="12" cm="1">
        <f t="array" aca="1" ref="Z46" ca="1">INDIRECT("'"&amp;Z$2&amp;"'!G"&amp;ROW())</f>
        <v>3</v>
      </c>
      <c r="AA46" s="12" cm="1">
        <f t="array" aca="1" ref="AA46" ca="1">INDIRECT("'"&amp;AA$2&amp;"'!G"&amp;ROW())</f>
        <v>0</v>
      </c>
      <c r="AB46" s="17">
        <f>'SSHH ADM.-HOMBRES'!G46</f>
        <v>15</v>
      </c>
      <c r="AC46" s="12" cm="1">
        <f t="array" aca="1" ref="AC46" ca="1">INDIRECT("'"&amp;AC$2&amp;"'!G"&amp;ROW())</f>
        <v>15</v>
      </c>
      <c r="AD46" s="12" cm="1">
        <f t="array" aca="1" ref="AD46" ca="1">INDIRECT("'"&amp;AD$2&amp;"'!G"&amp;ROW())</f>
        <v>15</v>
      </c>
      <c r="AE46" s="12" cm="1">
        <f t="array" aca="1" ref="AE46" ca="1">INDIRECT("'"&amp;AE$2&amp;"'!G"&amp;ROW())</f>
        <v>0</v>
      </c>
      <c r="AF46" s="12" cm="1">
        <f t="array" aca="1" ref="AF46" ca="1">INDIRECT("'"&amp;AF$2&amp;"'!G"&amp;ROW())</f>
        <v>0</v>
      </c>
      <c r="AG46" s="12" cm="1">
        <f t="array" aca="1" ref="AG46" ca="1">INDIRECT("'"&amp;AG$2&amp;"'!G"&amp;ROW())</f>
        <v>0</v>
      </c>
      <c r="AH46" s="12" cm="1">
        <f t="array" aca="1" ref="AH46" ca="1">INDIRECT("'"&amp;AH$2&amp;"'!G"&amp;ROW())</f>
        <v>0</v>
      </c>
      <c r="AI46" s="12" cm="1">
        <f t="array" aca="1" ref="AI46" ca="1">INDIRECT("'"&amp;AI$2&amp;"'!G"&amp;ROW())</f>
        <v>0</v>
      </c>
      <c r="AJ46" s="12" cm="1">
        <f t="array" aca="1" ref="AJ46" ca="1">INDIRECT("'"&amp;AJ$2&amp;"'!G"&amp;ROW())</f>
        <v>8</v>
      </c>
      <c r="AK46" s="12" cm="1">
        <f t="array" aca="1" ref="AK46" ca="1">INDIRECT("'"&amp;AK$2&amp;"'!G"&amp;ROW())</f>
        <v>0</v>
      </c>
      <c r="AL46" s="12" cm="1">
        <f t="array" aca="1" ref="AL46" ca="1">INDIRECT("'"&amp;AL$2&amp;"'!G"&amp;ROW())</f>
        <v>3</v>
      </c>
      <c r="AM46" s="12" cm="1">
        <f t="array" aca="1" ref="AM46" ca="1">INDIRECT("'"&amp;AM$2&amp;"'!G"&amp;ROW())</f>
        <v>0</v>
      </c>
      <c r="AN46" s="12" cm="1">
        <f t="array" aca="1" ref="AN46" ca="1">INDIRECT("'"&amp;AN$2&amp;"'!G"&amp;ROW())</f>
        <v>0</v>
      </c>
      <c r="AO46" s="12" cm="1">
        <f t="array" aca="1" ref="AO46" ca="1">INDIRECT("'"&amp;AO$2&amp;"'!G"&amp;ROW())</f>
        <v>2</v>
      </c>
      <c r="AP46" s="12" cm="1">
        <f t="array" aca="1" ref="AP46" ca="1">INDIRECT("'"&amp;AP$2&amp;"'!G"&amp;ROW())</f>
        <v>0</v>
      </c>
      <c r="AQ46" s="12" cm="1">
        <f t="array" aca="1" ref="AQ46" ca="1">INDIRECT("'"&amp;AQ$2&amp;"'!G"&amp;ROW())</f>
        <v>0</v>
      </c>
      <c r="AR46" s="12" cm="1">
        <f t="array" aca="1" ref="AR46" ca="1">INDIRECT("'"&amp;AR$2&amp;"'!G"&amp;ROW())</f>
        <v>0</v>
      </c>
      <c r="AS46" s="12" cm="1">
        <f t="array" aca="1" ref="AS46" ca="1">INDIRECT("'"&amp;AS$2&amp;"'!G"&amp;ROW())</f>
        <v>6</v>
      </c>
      <c r="AT46" s="12" cm="1">
        <f t="array" aca="1" ref="AT46" ca="1">INDIRECT("'"&amp;AT$2&amp;"'!G"&amp;ROW())</f>
        <v>5</v>
      </c>
      <c r="AU46" s="12" cm="1">
        <f t="array" aca="1" ref="AU46" ca="1">INDIRECT("'"&amp;AU$2&amp;"'!G"&amp;ROW())</f>
        <v>0</v>
      </c>
      <c r="AV46" s="12" cm="1">
        <f t="array" aca="1" ref="AV46" ca="1">INDIRECT("'"&amp;AV$2&amp;"'!G"&amp;ROW())</f>
        <v>0</v>
      </c>
      <c r="AW46" s="12" cm="1">
        <f t="array" aca="1" ref="AW46" ca="1">INDIRECT("'"&amp;AW$2&amp;"'!G"&amp;ROW())</f>
        <v>0</v>
      </c>
      <c r="AX46" s="12" cm="1">
        <f t="array" aca="1" ref="AX46" ca="1">INDIRECT("'"&amp;AX$2&amp;"'!G"&amp;ROW())</f>
        <v>0</v>
      </c>
      <c r="AY46" s="12" cm="1">
        <f t="array" aca="1" ref="AY46" ca="1">INDIRECT("'"&amp;AY$2&amp;"'!G"&amp;ROW())</f>
        <v>0</v>
      </c>
      <c r="AZ46" s="12" cm="1">
        <f t="array" aca="1" ref="AZ46" ca="1">INDIRECT("'"&amp;AZ$2&amp;"'!G"&amp;ROW())</f>
        <v>0</v>
      </c>
      <c r="BA46" s="12" cm="1">
        <f t="array" aca="1" ref="BA46" ca="1">INDIRECT("'"&amp;BA$2&amp;"'!G"&amp;ROW())</f>
        <v>0</v>
      </c>
      <c r="BB46">
        <f>'TALLER EPT '!G46</f>
        <v>0</v>
      </c>
      <c r="BC46" s="12" cm="1">
        <f t="array" aca="1" ref="BC46" ca="1">INDIRECT("'"&amp;BC$2&amp;"'!G"&amp;ROW())</f>
        <v>0</v>
      </c>
      <c r="BD46" s="12" cm="1">
        <f t="array" aca="1" ref="BD46" ca="1">INDIRECT("'"&amp;BD$2&amp;"'!G"&amp;ROW())</f>
        <v>0</v>
      </c>
      <c r="BE46" s="17">
        <f>'CIRCULACIÓN '!G46</f>
        <v>0</v>
      </c>
      <c r="BF46" s="12" cm="1">
        <f t="array" aca="1" ref="BF46" ca="1">INDIRECT("'"&amp;BF$2&amp;"'!G"&amp;ROW())</f>
        <v>0</v>
      </c>
      <c r="BG46" s="12" cm="1">
        <f t="array" aca="1" ref="BG46" ca="1">INDIRECT("'"&amp;BG$2&amp;"'!G"&amp;ROW())</f>
        <v>0</v>
      </c>
      <c r="BH46" s="17">
        <f>INGRESO!G46</f>
        <v>0</v>
      </c>
    </row>
    <row r="47" spans="1:60">
      <c r="A47" t="s">
        <v>995</v>
      </c>
      <c r="G47" s="337">
        <f t="shared" ca="1" si="0"/>
        <v>9</v>
      </c>
      <c r="H47" s="12" cm="1">
        <f t="array" aca="1" ref="H47" ca="1">INDIRECT("'"&amp;H$2&amp;"'!G"&amp;ROW())</f>
        <v>0</v>
      </c>
      <c r="I47" s="12" cm="1">
        <f t="array" aca="1" ref="I47" ca="1">INDIRECT("'"&amp;I$2&amp;"'!G"&amp;ROW())</f>
        <v>0</v>
      </c>
      <c r="J47" s="12" cm="1">
        <f t="array" aca="1" ref="J47" ca="1">INDIRECT("'"&amp;J$2&amp;"'!G"&amp;ROW())</f>
        <v>0</v>
      </c>
      <c r="K47" s="12" cm="1">
        <f t="array" aca="1" ref="K47" ca="1">INDIRECT("'"&amp;K$2&amp;"'!G"&amp;ROW())</f>
        <v>0</v>
      </c>
      <c r="L47" s="12" cm="1">
        <f t="array" aca="1" ref="L47" ca="1">INDIRECT("'"&amp;L$2&amp;"'!G"&amp;ROW())</f>
        <v>0</v>
      </c>
      <c r="M47" s="12" cm="1">
        <f t="array" aca="1" ref="M47" ca="1">INDIRECT("'"&amp;M$2&amp;"'!G"&amp;ROW())</f>
        <v>0</v>
      </c>
      <c r="N47" s="12" cm="1">
        <f t="array" aca="1" ref="N47" ca="1">INDIRECT("'"&amp;N$2&amp;"'!G"&amp;ROW())</f>
        <v>0</v>
      </c>
      <c r="O47" s="12" cm="1">
        <f t="array" aca="1" ref="O47" ca="1">INDIRECT("'"&amp;O$2&amp;"'!G"&amp;ROW())</f>
        <v>0</v>
      </c>
      <c r="P47" s="17">
        <f>'SECRETARÍA '!G47</f>
        <v>0</v>
      </c>
      <c r="Q47" s="12" cm="1">
        <f t="array" aca="1" ref="Q47" ca="1">INDIRECT("'"&amp;Q$2&amp;"'!G"&amp;ROW())</f>
        <v>0</v>
      </c>
      <c r="R47" s="12" cm="1">
        <f t="array" aca="1" ref="R47" ca="1">INDIRECT("'"&amp;R$2&amp;"'!G"&amp;ROW())</f>
        <v>0</v>
      </c>
      <c r="S47" s="12" cm="1">
        <f t="array" aca="1" ref="S47" ca="1">INDIRECT("'"&amp;S$2&amp;"'!G"&amp;ROW())</f>
        <v>0</v>
      </c>
      <c r="T47" s="12" cm="1">
        <f t="array" aca="1" ref="T47" ca="1">INDIRECT("'"&amp;T$2&amp;"'!G"&amp;ROW())</f>
        <v>0</v>
      </c>
      <c r="U47" s="12" cm="1">
        <f t="array" aca="1" ref="U47" ca="1">INDIRECT("'"&amp;U$2&amp;"'!G"&amp;ROW())</f>
        <v>0</v>
      </c>
      <c r="V47" s="12" cm="1">
        <f t="array" aca="1" ref="V47" ca="1">INDIRECT("'"&amp;V$2&amp;"'!G"&amp;ROW())</f>
        <v>0</v>
      </c>
      <c r="W47" s="12" cm="1">
        <f t="array" aca="1" ref="W47" ca="1">INDIRECT("'"&amp;W$2&amp;"'!G"&amp;ROW())</f>
        <v>0</v>
      </c>
      <c r="X47" s="12" cm="1">
        <f t="array" aca="1" ref="X47" ca="1">INDIRECT("'"&amp;X$2&amp;"'!G"&amp;ROW())</f>
        <v>0</v>
      </c>
      <c r="Y47" s="12" cm="1">
        <f t="array" aca="1" ref="Y47" ca="1">INDIRECT("'"&amp;Y$2&amp;"'!G"&amp;ROW())</f>
        <v>0</v>
      </c>
      <c r="Z47" s="12" cm="1">
        <f t="array" aca="1" ref="Z47" ca="1">INDIRECT("'"&amp;Z$2&amp;"'!G"&amp;ROW())</f>
        <v>0</v>
      </c>
      <c r="AA47" s="12" cm="1">
        <f t="array" aca="1" ref="AA47" ca="1">INDIRECT("'"&amp;AA$2&amp;"'!G"&amp;ROW())</f>
        <v>0</v>
      </c>
      <c r="AB47" s="17">
        <f>'SSHH ADM.-HOMBRES'!G47</f>
        <v>3</v>
      </c>
      <c r="AC47" s="12" cm="1">
        <f t="array" aca="1" ref="AC47" ca="1">INDIRECT("'"&amp;AC$2&amp;"'!G"&amp;ROW())</f>
        <v>3</v>
      </c>
      <c r="AD47" s="12" cm="1">
        <f t="array" aca="1" ref="AD47" ca="1">INDIRECT("'"&amp;AD$2&amp;"'!G"&amp;ROW())</f>
        <v>3</v>
      </c>
      <c r="AE47" s="12" cm="1">
        <f t="array" aca="1" ref="AE47" ca="1">INDIRECT("'"&amp;AE$2&amp;"'!G"&amp;ROW())</f>
        <v>0</v>
      </c>
      <c r="AF47" s="12" cm="1">
        <f t="array" aca="1" ref="AF47" ca="1">INDIRECT("'"&amp;AF$2&amp;"'!G"&amp;ROW())</f>
        <v>0</v>
      </c>
      <c r="AG47" s="12" cm="1">
        <f t="array" aca="1" ref="AG47" ca="1">INDIRECT("'"&amp;AG$2&amp;"'!G"&amp;ROW())</f>
        <v>0</v>
      </c>
      <c r="AH47" s="12" cm="1">
        <f t="array" aca="1" ref="AH47" ca="1">INDIRECT("'"&amp;AH$2&amp;"'!G"&amp;ROW())</f>
        <v>0</v>
      </c>
      <c r="AI47" s="12" cm="1">
        <f t="array" aca="1" ref="AI47" ca="1">INDIRECT("'"&amp;AI$2&amp;"'!G"&amp;ROW())</f>
        <v>0</v>
      </c>
      <c r="AJ47" s="12" cm="1">
        <f t="array" aca="1" ref="AJ47" ca="1">INDIRECT("'"&amp;AJ$2&amp;"'!G"&amp;ROW())</f>
        <v>0</v>
      </c>
      <c r="AK47" s="12" cm="1">
        <f t="array" aca="1" ref="AK47" ca="1">INDIRECT("'"&amp;AK$2&amp;"'!G"&amp;ROW())</f>
        <v>0</v>
      </c>
      <c r="AL47" s="12" cm="1">
        <f t="array" aca="1" ref="AL47" ca="1">INDIRECT("'"&amp;AL$2&amp;"'!G"&amp;ROW())</f>
        <v>0</v>
      </c>
      <c r="AM47" s="12" cm="1">
        <f t="array" aca="1" ref="AM47" ca="1">INDIRECT("'"&amp;AM$2&amp;"'!G"&amp;ROW())</f>
        <v>0</v>
      </c>
      <c r="AN47" s="12" cm="1">
        <f t="array" aca="1" ref="AN47" ca="1">INDIRECT("'"&amp;AN$2&amp;"'!G"&amp;ROW())</f>
        <v>0</v>
      </c>
      <c r="AO47" s="12" cm="1">
        <f t="array" aca="1" ref="AO47" ca="1">INDIRECT("'"&amp;AO$2&amp;"'!G"&amp;ROW())</f>
        <v>0</v>
      </c>
      <c r="AP47" s="12" cm="1">
        <f t="array" aca="1" ref="AP47" ca="1">INDIRECT("'"&amp;AP$2&amp;"'!G"&amp;ROW())</f>
        <v>0</v>
      </c>
      <c r="AQ47" s="12" cm="1">
        <f t="array" aca="1" ref="AQ47" ca="1">INDIRECT("'"&amp;AQ$2&amp;"'!G"&amp;ROW())</f>
        <v>0</v>
      </c>
      <c r="AR47" s="12" cm="1">
        <f t="array" aca="1" ref="AR47" ca="1">INDIRECT("'"&amp;AR$2&amp;"'!G"&amp;ROW())</f>
        <v>0</v>
      </c>
      <c r="AS47" s="12" cm="1">
        <f t="array" aca="1" ref="AS47" ca="1">INDIRECT("'"&amp;AS$2&amp;"'!G"&amp;ROW())</f>
        <v>0</v>
      </c>
      <c r="AT47" s="12" cm="1">
        <f t="array" aca="1" ref="AT47" ca="1">INDIRECT("'"&amp;AT$2&amp;"'!G"&amp;ROW())</f>
        <v>0</v>
      </c>
      <c r="AU47" s="12" cm="1">
        <f t="array" aca="1" ref="AU47" ca="1">INDIRECT("'"&amp;AU$2&amp;"'!G"&amp;ROW())</f>
        <v>0</v>
      </c>
      <c r="AV47" s="12" cm="1">
        <f t="array" aca="1" ref="AV47" ca="1">INDIRECT("'"&amp;AV$2&amp;"'!G"&amp;ROW())</f>
        <v>0</v>
      </c>
      <c r="AW47" s="12" cm="1">
        <f t="array" aca="1" ref="AW47" ca="1">INDIRECT("'"&amp;AW$2&amp;"'!G"&amp;ROW())</f>
        <v>0</v>
      </c>
      <c r="AX47" s="12" cm="1">
        <f t="array" aca="1" ref="AX47" ca="1">INDIRECT("'"&amp;AX$2&amp;"'!G"&amp;ROW())</f>
        <v>0</v>
      </c>
      <c r="AY47" s="12" cm="1">
        <f t="array" aca="1" ref="AY47" ca="1">INDIRECT("'"&amp;AY$2&amp;"'!G"&amp;ROW())</f>
        <v>0</v>
      </c>
      <c r="AZ47" s="12" cm="1">
        <f t="array" aca="1" ref="AZ47" ca="1">INDIRECT("'"&amp;AZ$2&amp;"'!G"&amp;ROW())</f>
        <v>0</v>
      </c>
      <c r="BA47" s="12" cm="1">
        <f t="array" aca="1" ref="BA47" ca="1">INDIRECT("'"&amp;BA$2&amp;"'!G"&amp;ROW())</f>
        <v>0</v>
      </c>
      <c r="BB47">
        <f>'TALLER EPT '!G47</f>
        <v>0</v>
      </c>
      <c r="BC47" s="12" cm="1">
        <f t="array" aca="1" ref="BC47" ca="1">INDIRECT("'"&amp;BC$2&amp;"'!G"&amp;ROW())</f>
        <v>0</v>
      </c>
      <c r="BD47" s="12" cm="1">
        <f t="array" aca="1" ref="BD47" ca="1">INDIRECT("'"&amp;BD$2&amp;"'!G"&amp;ROW())</f>
        <v>0</v>
      </c>
      <c r="BE47" s="17">
        <f>'CIRCULACIÓN '!G47</f>
        <v>0</v>
      </c>
      <c r="BF47" s="12" cm="1">
        <f t="array" aca="1" ref="BF47" ca="1">INDIRECT("'"&amp;BF$2&amp;"'!G"&amp;ROW())</f>
        <v>0</v>
      </c>
      <c r="BG47" s="12" cm="1">
        <f t="array" aca="1" ref="BG47" ca="1">INDIRECT("'"&amp;BG$2&amp;"'!G"&amp;ROW())</f>
        <v>0</v>
      </c>
      <c r="BH47" s="17">
        <f>INGRESO!G47</f>
        <v>0</v>
      </c>
    </row>
    <row r="48" spans="1:60">
      <c r="A48" t="s">
        <v>1474</v>
      </c>
      <c r="G48" s="337">
        <f t="shared" ca="1" si="0"/>
        <v>92</v>
      </c>
      <c r="H48" s="12" cm="1">
        <f t="array" aca="1" ref="H48" ca="1">INDIRECT("'"&amp;H$2&amp;"'!G"&amp;ROW())</f>
        <v>0</v>
      </c>
      <c r="I48" s="12" cm="1">
        <f t="array" aca="1" ref="I48" ca="1">INDIRECT("'"&amp;I$2&amp;"'!G"&amp;ROW())</f>
        <v>2</v>
      </c>
      <c r="J48" s="12" cm="1">
        <f t="array" aca="1" ref="J48" ca="1">INDIRECT("'"&amp;J$2&amp;"'!G"&amp;ROW())</f>
        <v>0</v>
      </c>
      <c r="K48" s="12" cm="1">
        <f t="array" aca="1" ref="K48" ca="1">INDIRECT("'"&amp;K$2&amp;"'!G"&amp;ROW())</f>
        <v>1</v>
      </c>
      <c r="L48" s="12" cm="1">
        <f t="array" aca="1" ref="L48" ca="1">INDIRECT("'"&amp;L$2&amp;"'!G"&amp;ROW())</f>
        <v>0</v>
      </c>
      <c r="M48" s="12" cm="1">
        <f t="array" aca="1" ref="M48" ca="1">INDIRECT("'"&amp;M$2&amp;"'!G"&amp;ROW())</f>
        <v>0</v>
      </c>
      <c r="N48" s="12" cm="1">
        <f t="array" aca="1" ref="N48" ca="1">INDIRECT("'"&amp;N$2&amp;"'!G"&amp;ROW())</f>
        <v>0</v>
      </c>
      <c r="O48" s="12" cm="1">
        <f t="array" aca="1" ref="O48" ca="1">INDIRECT("'"&amp;O$2&amp;"'!G"&amp;ROW())</f>
        <v>0</v>
      </c>
      <c r="P48" s="17">
        <f>'SECRETARÍA '!G48</f>
        <v>0</v>
      </c>
      <c r="Q48" s="12" cm="1">
        <f t="array" aca="1" ref="Q48" ca="1">INDIRECT("'"&amp;Q$2&amp;"'!G"&amp;ROW())</f>
        <v>0</v>
      </c>
      <c r="R48" s="12" cm="1">
        <f t="array" aca="1" ref="R48" ca="1">INDIRECT("'"&amp;R$2&amp;"'!G"&amp;ROW())</f>
        <v>0</v>
      </c>
      <c r="S48" s="12" cm="1">
        <f t="array" aca="1" ref="S48" ca="1">INDIRECT("'"&amp;S$2&amp;"'!G"&amp;ROW())</f>
        <v>0</v>
      </c>
      <c r="T48" s="12" cm="1">
        <f t="array" aca="1" ref="T48" ca="1">INDIRECT("'"&amp;T$2&amp;"'!G"&amp;ROW())</f>
        <v>2</v>
      </c>
      <c r="U48" s="12" cm="1">
        <f t="array" aca="1" ref="U48" ca="1">INDIRECT("'"&amp;U$2&amp;"'!G"&amp;ROW())</f>
        <v>2</v>
      </c>
      <c r="V48" s="12" cm="1">
        <f t="array" aca="1" ref="V48" ca="1">INDIRECT("'"&amp;V$2&amp;"'!G"&amp;ROW())</f>
        <v>0</v>
      </c>
      <c r="W48" s="12" cm="1">
        <f t="array" aca="1" ref="W48" ca="1">INDIRECT("'"&amp;W$2&amp;"'!G"&amp;ROW())</f>
        <v>0</v>
      </c>
      <c r="X48" s="12" cm="1">
        <f t="array" aca="1" ref="X48" ca="1">INDIRECT("'"&amp;X$2&amp;"'!G"&amp;ROW())</f>
        <v>2</v>
      </c>
      <c r="Y48" s="12" cm="1">
        <f t="array" aca="1" ref="Y48" ca="1">INDIRECT("'"&amp;Y$2&amp;"'!G"&amp;ROW())</f>
        <v>0</v>
      </c>
      <c r="Z48" s="12" cm="1">
        <f t="array" aca="1" ref="Z48" ca="1">INDIRECT("'"&amp;Z$2&amp;"'!G"&amp;ROW())</f>
        <v>3</v>
      </c>
      <c r="AA48" s="12" cm="1">
        <f t="array" aca="1" ref="AA48" ca="1">INDIRECT("'"&amp;AA$2&amp;"'!G"&amp;ROW())</f>
        <v>0</v>
      </c>
      <c r="AB48" s="17">
        <f>'SSHH ADM.-HOMBRES'!G48</f>
        <v>17</v>
      </c>
      <c r="AC48" s="12" cm="1">
        <f t="array" aca="1" ref="AC48" ca="1">INDIRECT("'"&amp;AC$2&amp;"'!G"&amp;ROW())</f>
        <v>17</v>
      </c>
      <c r="AD48" s="12" cm="1">
        <f t="array" aca="1" ref="AD48" ca="1">INDIRECT("'"&amp;AD$2&amp;"'!G"&amp;ROW())</f>
        <v>17</v>
      </c>
      <c r="AE48" s="12" cm="1">
        <f t="array" aca="1" ref="AE48" ca="1">INDIRECT("'"&amp;AE$2&amp;"'!G"&amp;ROW())</f>
        <v>0</v>
      </c>
      <c r="AF48" s="12" cm="1">
        <f t="array" aca="1" ref="AF48" ca="1">INDIRECT("'"&amp;AF$2&amp;"'!G"&amp;ROW())</f>
        <v>0</v>
      </c>
      <c r="AG48" s="12" cm="1">
        <f t="array" aca="1" ref="AG48" ca="1">INDIRECT("'"&amp;AG$2&amp;"'!G"&amp;ROW())</f>
        <v>0</v>
      </c>
      <c r="AH48" s="12" cm="1">
        <f t="array" aca="1" ref="AH48" ca="1">INDIRECT("'"&amp;AH$2&amp;"'!G"&amp;ROW())</f>
        <v>0</v>
      </c>
      <c r="AI48" s="12" cm="1">
        <f t="array" aca="1" ref="AI48" ca="1">INDIRECT("'"&amp;AI$2&amp;"'!G"&amp;ROW())</f>
        <v>0</v>
      </c>
      <c r="AJ48" s="12" cm="1">
        <f t="array" aca="1" ref="AJ48" ca="1">INDIRECT("'"&amp;AJ$2&amp;"'!G"&amp;ROW())</f>
        <v>13</v>
      </c>
      <c r="AK48" s="12" cm="1">
        <f t="array" aca="1" ref="AK48" ca="1">INDIRECT("'"&amp;AK$2&amp;"'!G"&amp;ROW())</f>
        <v>0</v>
      </c>
      <c r="AL48" s="12" cm="1">
        <f t="array" aca="1" ref="AL48" ca="1">INDIRECT("'"&amp;AL$2&amp;"'!G"&amp;ROW())</f>
        <v>3</v>
      </c>
      <c r="AM48" s="12" cm="1">
        <f t="array" aca="1" ref="AM48" ca="1">INDIRECT("'"&amp;AM$2&amp;"'!G"&amp;ROW())</f>
        <v>0</v>
      </c>
      <c r="AN48" s="12" cm="1">
        <f t="array" aca="1" ref="AN48" ca="1">INDIRECT("'"&amp;AN$2&amp;"'!G"&amp;ROW())</f>
        <v>0</v>
      </c>
      <c r="AO48" s="12" cm="1">
        <f t="array" aca="1" ref="AO48" ca="1">INDIRECT("'"&amp;AO$2&amp;"'!G"&amp;ROW())</f>
        <v>2</v>
      </c>
      <c r="AP48" s="12" cm="1">
        <f t="array" aca="1" ref="AP48" ca="1">INDIRECT("'"&amp;AP$2&amp;"'!G"&amp;ROW())</f>
        <v>0</v>
      </c>
      <c r="AQ48" s="12" cm="1">
        <f t="array" aca="1" ref="AQ48" ca="1">INDIRECT("'"&amp;AQ$2&amp;"'!G"&amp;ROW())</f>
        <v>0</v>
      </c>
      <c r="AR48" s="12" cm="1">
        <f t="array" aca="1" ref="AR48" ca="1">INDIRECT("'"&amp;AR$2&amp;"'!G"&amp;ROW())</f>
        <v>0</v>
      </c>
      <c r="AS48" s="12" cm="1">
        <f t="array" aca="1" ref="AS48" ca="1">INDIRECT("'"&amp;AS$2&amp;"'!G"&amp;ROW())</f>
        <v>3</v>
      </c>
      <c r="AT48" s="12" cm="1">
        <f t="array" aca="1" ref="AT48" ca="1">INDIRECT("'"&amp;AT$2&amp;"'!G"&amp;ROW())</f>
        <v>5</v>
      </c>
      <c r="AU48" s="12" cm="1">
        <f t="array" aca="1" ref="AU48" ca="1">INDIRECT("'"&amp;AU$2&amp;"'!G"&amp;ROW())</f>
        <v>0</v>
      </c>
      <c r="AV48" s="12" cm="1">
        <f t="array" aca="1" ref="AV48" ca="1">INDIRECT("'"&amp;AV$2&amp;"'!G"&amp;ROW())</f>
        <v>0</v>
      </c>
      <c r="AW48" s="12" cm="1">
        <f t="array" aca="1" ref="AW48" ca="1">INDIRECT("'"&amp;AW$2&amp;"'!G"&amp;ROW())</f>
        <v>0</v>
      </c>
      <c r="AX48" s="12" cm="1">
        <f t="array" aca="1" ref="AX48" ca="1">INDIRECT("'"&amp;AX$2&amp;"'!G"&amp;ROW())</f>
        <v>0</v>
      </c>
      <c r="AY48" s="12" cm="1">
        <f t="array" aca="1" ref="AY48" ca="1">INDIRECT("'"&amp;AY$2&amp;"'!G"&amp;ROW())</f>
        <v>0</v>
      </c>
      <c r="AZ48" s="12" cm="1">
        <f t="array" aca="1" ref="AZ48" ca="1">INDIRECT("'"&amp;AZ$2&amp;"'!G"&amp;ROW())</f>
        <v>0</v>
      </c>
      <c r="BA48" s="12" cm="1">
        <f t="array" aca="1" ref="BA48" ca="1">INDIRECT("'"&amp;BA$2&amp;"'!G"&amp;ROW())</f>
        <v>0</v>
      </c>
      <c r="BB48">
        <f>'TALLER EPT '!G48</f>
        <v>0</v>
      </c>
      <c r="BC48" s="12" cm="1">
        <f t="array" aca="1" ref="BC48" ca="1">INDIRECT("'"&amp;BC$2&amp;"'!G"&amp;ROW())</f>
        <v>0</v>
      </c>
      <c r="BD48" s="12" cm="1">
        <f t="array" aca="1" ref="BD48" ca="1">INDIRECT("'"&amp;BD$2&amp;"'!G"&amp;ROW())</f>
        <v>3</v>
      </c>
      <c r="BE48" s="17">
        <f>'CIRCULACIÓN '!G48</f>
        <v>0</v>
      </c>
      <c r="BF48" s="12" cm="1">
        <f t="array" aca="1" ref="BF48" ca="1">INDIRECT("'"&amp;BF$2&amp;"'!G"&amp;ROW())</f>
        <v>0</v>
      </c>
      <c r="BG48" s="12" cm="1">
        <f t="array" aca="1" ref="BG48" ca="1">INDIRECT("'"&amp;BG$2&amp;"'!G"&amp;ROW())</f>
        <v>0</v>
      </c>
      <c r="BH48" s="17">
        <f>INGRESO!G48</f>
        <v>0</v>
      </c>
    </row>
    <row r="49" spans="1:60">
      <c r="A49" t="s">
        <v>1475</v>
      </c>
      <c r="G49" s="337">
        <f t="shared" ca="1" si="0"/>
        <v>21</v>
      </c>
      <c r="H49" s="12" cm="1">
        <f t="array" aca="1" ref="H49" ca="1">INDIRECT("'"&amp;H$2&amp;"'!G"&amp;ROW())</f>
        <v>0</v>
      </c>
      <c r="I49" s="12" cm="1">
        <f t="array" aca="1" ref="I49" ca="1">INDIRECT("'"&amp;I$2&amp;"'!G"&amp;ROW())</f>
        <v>0</v>
      </c>
      <c r="J49" s="12" cm="1">
        <f t="array" aca="1" ref="J49" ca="1">INDIRECT("'"&amp;J$2&amp;"'!G"&amp;ROW())</f>
        <v>0</v>
      </c>
      <c r="K49" s="12" cm="1">
        <f t="array" aca="1" ref="K49" ca="1">INDIRECT("'"&amp;K$2&amp;"'!G"&amp;ROW())</f>
        <v>0</v>
      </c>
      <c r="L49" s="12" cm="1">
        <f t="array" aca="1" ref="L49" ca="1">INDIRECT("'"&amp;L$2&amp;"'!G"&amp;ROW())</f>
        <v>0</v>
      </c>
      <c r="M49" s="12" cm="1">
        <f t="array" aca="1" ref="M49" ca="1">INDIRECT("'"&amp;M$2&amp;"'!G"&amp;ROW())</f>
        <v>0</v>
      </c>
      <c r="N49" s="12" cm="1">
        <f t="array" aca="1" ref="N49" ca="1">INDIRECT("'"&amp;N$2&amp;"'!G"&amp;ROW())</f>
        <v>0</v>
      </c>
      <c r="O49" s="12" cm="1">
        <f t="array" aca="1" ref="O49" ca="1">INDIRECT("'"&amp;O$2&amp;"'!G"&amp;ROW())</f>
        <v>0</v>
      </c>
      <c r="P49" s="17">
        <f>'SECRETARÍA '!G49</f>
        <v>0</v>
      </c>
      <c r="Q49" s="12" cm="1">
        <f t="array" aca="1" ref="Q49" ca="1">INDIRECT("'"&amp;Q$2&amp;"'!G"&amp;ROW())</f>
        <v>0</v>
      </c>
      <c r="R49" s="12" cm="1">
        <f t="array" aca="1" ref="R49" ca="1">INDIRECT("'"&amp;R$2&amp;"'!G"&amp;ROW())</f>
        <v>0</v>
      </c>
      <c r="S49" s="12" cm="1">
        <f t="array" aca="1" ref="S49" ca="1">INDIRECT("'"&amp;S$2&amp;"'!G"&amp;ROW())</f>
        <v>0</v>
      </c>
      <c r="T49" s="12" cm="1">
        <f t="array" aca="1" ref="T49" ca="1">INDIRECT("'"&amp;T$2&amp;"'!G"&amp;ROW())</f>
        <v>0</v>
      </c>
      <c r="U49" s="12" cm="1">
        <f t="array" aca="1" ref="U49" ca="1">INDIRECT("'"&amp;U$2&amp;"'!G"&amp;ROW())</f>
        <v>0</v>
      </c>
      <c r="V49" s="12" cm="1">
        <f t="array" aca="1" ref="V49" ca="1">INDIRECT("'"&amp;V$2&amp;"'!G"&amp;ROW())</f>
        <v>0</v>
      </c>
      <c r="W49" s="12" cm="1">
        <f t="array" aca="1" ref="W49" ca="1">INDIRECT("'"&amp;W$2&amp;"'!G"&amp;ROW())</f>
        <v>0</v>
      </c>
      <c r="X49" s="12" cm="1">
        <f t="array" aca="1" ref="X49" ca="1">INDIRECT("'"&amp;X$2&amp;"'!G"&amp;ROW())</f>
        <v>0</v>
      </c>
      <c r="Y49" s="12" cm="1">
        <f t="array" aca="1" ref="Y49" ca="1">INDIRECT("'"&amp;Y$2&amp;"'!G"&amp;ROW())</f>
        <v>0</v>
      </c>
      <c r="Z49" s="12" cm="1">
        <f t="array" aca="1" ref="Z49" ca="1">INDIRECT("'"&amp;Z$2&amp;"'!G"&amp;ROW())</f>
        <v>0</v>
      </c>
      <c r="AA49" s="12" cm="1">
        <f t="array" aca="1" ref="AA49" ca="1">INDIRECT("'"&amp;AA$2&amp;"'!G"&amp;ROW())</f>
        <v>0</v>
      </c>
      <c r="AB49" s="17">
        <f>'SSHH ADM.-HOMBRES'!G49</f>
        <v>4</v>
      </c>
      <c r="AC49" s="12" cm="1">
        <f t="array" aca="1" ref="AC49" ca="1">INDIRECT("'"&amp;AC$2&amp;"'!G"&amp;ROW())</f>
        <v>4</v>
      </c>
      <c r="AD49" s="12" cm="1">
        <f t="array" aca="1" ref="AD49" ca="1">INDIRECT("'"&amp;AD$2&amp;"'!G"&amp;ROW())</f>
        <v>6</v>
      </c>
      <c r="AE49" s="12" cm="1">
        <f t="array" aca="1" ref="AE49" ca="1">INDIRECT("'"&amp;AE$2&amp;"'!G"&amp;ROW())</f>
        <v>0</v>
      </c>
      <c r="AF49" s="12" cm="1">
        <f t="array" aca="1" ref="AF49" ca="1">INDIRECT("'"&amp;AF$2&amp;"'!G"&amp;ROW())</f>
        <v>0</v>
      </c>
      <c r="AG49" s="12" cm="1">
        <f t="array" aca="1" ref="AG49" ca="1">INDIRECT("'"&amp;AG$2&amp;"'!G"&amp;ROW())</f>
        <v>0</v>
      </c>
      <c r="AH49" s="12" cm="1">
        <f t="array" aca="1" ref="AH49" ca="1">INDIRECT("'"&amp;AH$2&amp;"'!G"&amp;ROW())</f>
        <v>0</v>
      </c>
      <c r="AI49" s="12" cm="1">
        <f t="array" aca="1" ref="AI49" ca="1">INDIRECT("'"&amp;AI$2&amp;"'!G"&amp;ROW())</f>
        <v>0</v>
      </c>
      <c r="AJ49" s="12" cm="1">
        <f t="array" aca="1" ref="AJ49" ca="1">INDIRECT("'"&amp;AJ$2&amp;"'!G"&amp;ROW())</f>
        <v>4</v>
      </c>
      <c r="AK49" s="12" cm="1">
        <f t="array" aca="1" ref="AK49" ca="1">INDIRECT("'"&amp;AK$2&amp;"'!G"&amp;ROW())</f>
        <v>0</v>
      </c>
      <c r="AL49" s="12" cm="1">
        <f t="array" aca="1" ref="AL49" ca="1">INDIRECT("'"&amp;AL$2&amp;"'!G"&amp;ROW())</f>
        <v>3</v>
      </c>
      <c r="AM49" s="12" cm="1">
        <f t="array" aca="1" ref="AM49" ca="1">INDIRECT("'"&amp;AM$2&amp;"'!G"&amp;ROW())</f>
        <v>0</v>
      </c>
      <c r="AN49" s="12" cm="1">
        <f t="array" aca="1" ref="AN49" ca="1">INDIRECT("'"&amp;AN$2&amp;"'!G"&amp;ROW())</f>
        <v>0</v>
      </c>
      <c r="AO49" s="12" cm="1">
        <f t="array" aca="1" ref="AO49" ca="1">INDIRECT("'"&amp;AO$2&amp;"'!G"&amp;ROW())</f>
        <v>0</v>
      </c>
      <c r="AP49" s="12" cm="1">
        <f t="array" aca="1" ref="AP49" ca="1">INDIRECT("'"&amp;AP$2&amp;"'!G"&amp;ROW())</f>
        <v>0</v>
      </c>
      <c r="AQ49" s="12" cm="1">
        <f t="array" aca="1" ref="AQ49" ca="1">INDIRECT("'"&amp;AQ$2&amp;"'!G"&amp;ROW())</f>
        <v>0</v>
      </c>
      <c r="AR49" s="12" cm="1">
        <f t="array" aca="1" ref="AR49" ca="1">INDIRECT("'"&amp;AR$2&amp;"'!G"&amp;ROW())</f>
        <v>0</v>
      </c>
      <c r="AS49" s="12" cm="1">
        <f t="array" aca="1" ref="AS49" ca="1">INDIRECT("'"&amp;AS$2&amp;"'!G"&amp;ROW())</f>
        <v>0</v>
      </c>
      <c r="AT49" s="12" cm="1">
        <f t="array" aca="1" ref="AT49" ca="1">INDIRECT("'"&amp;AT$2&amp;"'!G"&amp;ROW())</f>
        <v>0</v>
      </c>
      <c r="AU49" s="12" cm="1">
        <f t="array" aca="1" ref="AU49" ca="1">INDIRECT("'"&amp;AU$2&amp;"'!G"&amp;ROW())</f>
        <v>0</v>
      </c>
      <c r="AV49" s="12" cm="1">
        <f t="array" aca="1" ref="AV49" ca="1">INDIRECT("'"&amp;AV$2&amp;"'!G"&amp;ROW())</f>
        <v>0</v>
      </c>
      <c r="AW49" s="12" cm="1">
        <f t="array" aca="1" ref="AW49" ca="1">INDIRECT("'"&amp;AW$2&amp;"'!G"&amp;ROW())</f>
        <v>0</v>
      </c>
      <c r="AX49" s="12" cm="1">
        <f t="array" aca="1" ref="AX49" ca="1">INDIRECT("'"&amp;AX$2&amp;"'!G"&amp;ROW())</f>
        <v>0</v>
      </c>
      <c r="AY49" s="12" cm="1">
        <f t="array" aca="1" ref="AY49" ca="1">INDIRECT("'"&amp;AY$2&amp;"'!G"&amp;ROW())</f>
        <v>0</v>
      </c>
      <c r="AZ49" s="12" cm="1">
        <f t="array" aca="1" ref="AZ49" ca="1">INDIRECT("'"&amp;AZ$2&amp;"'!G"&amp;ROW())</f>
        <v>0</v>
      </c>
      <c r="BA49" s="12" cm="1">
        <f t="array" aca="1" ref="BA49" ca="1">INDIRECT("'"&amp;BA$2&amp;"'!G"&amp;ROW())</f>
        <v>0</v>
      </c>
      <c r="BB49">
        <f>'TALLER EPT '!G49</f>
        <v>0</v>
      </c>
      <c r="BC49" s="12" cm="1">
        <f t="array" aca="1" ref="BC49" ca="1">INDIRECT("'"&amp;BC$2&amp;"'!G"&amp;ROW())</f>
        <v>0</v>
      </c>
      <c r="BD49" s="12" cm="1">
        <f t="array" aca="1" ref="BD49" ca="1">INDIRECT("'"&amp;BD$2&amp;"'!G"&amp;ROW())</f>
        <v>0</v>
      </c>
      <c r="BE49" s="17">
        <f>'CIRCULACIÓN '!G49</f>
        <v>0</v>
      </c>
      <c r="BF49" s="12" cm="1">
        <f t="array" aca="1" ref="BF49" ca="1">INDIRECT("'"&amp;BF$2&amp;"'!G"&amp;ROW())</f>
        <v>0</v>
      </c>
      <c r="BG49" s="12" cm="1">
        <f t="array" aca="1" ref="BG49" ca="1">INDIRECT("'"&amp;BG$2&amp;"'!G"&amp;ROW())</f>
        <v>0</v>
      </c>
      <c r="BH49" s="17">
        <f>INGRESO!G49</f>
        <v>0</v>
      </c>
    </row>
    <row r="50" spans="1:60">
      <c r="A50" t="s">
        <v>1003</v>
      </c>
      <c r="G50" s="337">
        <f t="shared" ca="1" si="0"/>
        <v>72</v>
      </c>
      <c r="H50" s="12" cm="1">
        <f t="array" aca="1" ref="H50" ca="1">INDIRECT("'"&amp;H$2&amp;"'!G"&amp;ROW())</f>
        <v>0</v>
      </c>
      <c r="I50" s="12" cm="1">
        <f t="array" aca="1" ref="I50" ca="1">INDIRECT("'"&amp;I$2&amp;"'!G"&amp;ROW())</f>
        <v>0</v>
      </c>
      <c r="J50" s="12" cm="1">
        <f t="array" aca="1" ref="J50" ca="1">INDIRECT("'"&amp;J$2&amp;"'!G"&amp;ROW())</f>
        <v>0</v>
      </c>
      <c r="K50" s="12" cm="1">
        <f t="array" aca="1" ref="K50" ca="1">INDIRECT("'"&amp;K$2&amp;"'!G"&amp;ROW())</f>
        <v>0</v>
      </c>
      <c r="L50" s="12" cm="1">
        <f t="array" aca="1" ref="L50" ca="1">INDIRECT("'"&amp;L$2&amp;"'!G"&amp;ROW())</f>
        <v>0</v>
      </c>
      <c r="M50" s="12" cm="1">
        <f t="array" aca="1" ref="M50" ca="1">INDIRECT("'"&amp;M$2&amp;"'!G"&amp;ROW())</f>
        <v>0</v>
      </c>
      <c r="N50" s="12" cm="1">
        <f t="array" aca="1" ref="N50" ca="1">INDIRECT("'"&amp;N$2&amp;"'!G"&amp;ROW())</f>
        <v>0</v>
      </c>
      <c r="O50" s="12" cm="1">
        <f t="array" aca="1" ref="O50" ca="1">INDIRECT("'"&amp;O$2&amp;"'!G"&amp;ROW())</f>
        <v>0</v>
      </c>
      <c r="P50" s="17">
        <f>'SECRETARÍA '!G50</f>
        <v>0</v>
      </c>
      <c r="Q50" s="12" cm="1">
        <f t="array" aca="1" ref="Q50" ca="1">INDIRECT("'"&amp;Q$2&amp;"'!G"&amp;ROW())</f>
        <v>0</v>
      </c>
      <c r="R50" s="12" cm="1">
        <f t="array" aca="1" ref="R50" ca="1">INDIRECT("'"&amp;R$2&amp;"'!G"&amp;ROW())</f>
        <v>0</v>
      </c>
      <c r="S50" s="12" cm="1">
        <f t="array" aca="1" ref="S50" ca="1">INDIRECT("'"&amp;S$2&amp;"'!G"&amp;ROW())</f>
        <v>0</v>
      </c>
      <c r="T50" s="12" cm="1">
        <f t="array" aca="1" ref="T50" ca="1">INDIRECT("'"&amp;T$2&amp;"'!G"&amp;ROW())</f>
        <v>0</v>
      </c>
      <c r="U50" s="12" cm="1">
        <f t="array" aca="1" ref="U50" ca="1">INDIRECT("'"&amp;U$2&amp;"'!G"&amp;ROW())</f>
        <v>0</v>
      </c>
      <c r="V50" s="12" cm="1">
        <f t="array" aca="1" ref="V50" ca="1">INDIRECT("'"&amp;V$2&amp;"'!G"&amp;ROW())</f>
        <v>0</v>
      </c>
      <c r="W50" s="12" cm="1">
        <f t="array" aca="1" ref="W50" ca="1">INDIRECT("'"&amp;W$2&amp;"'!G"&amp;ROW())</f>
        <v>0</v>
      </c>
      <c r="X50" s="12" cm="1">
        <f t="array" aca="1" ref="X50" ca="1">INDIRECT("'"&amp;X$2&amp;"'!G"&amp;ROW())</f>
        <v>0</v>
      </c>
      <c r="Y50" s="12" cm="1">
        <f t="array" aca="1" ref="Y50" ca="1">INDIRECT("'"&amp;Y$2&amp;"'!G"&amp;ROW())</f>
        <v>0</v>
      </c>
      <c r="Z50" s="12" cm="1">
        <f t="array" aca="1" ref="Z50" ca="1">INDIRECT("'"&amp;Z$2&amp;"'!G"&amp;ROW())</f>
        <v>0</v>
      </c>
      <c r="AA50" s="12" cm="1">
        <f t="array" aca="1" ref="AA50" ca="1">INDIRECT("'"&amp;AA$2&amp;"'!G"&amp;ROW())</f>
        <v>0</v>
      </c>
      <c r="AB50" s="17">
        <f>'SSHH ADM.-HOMBRES'!G50</f>
        <v>24</v>
      </c>
      <c r="AC50" s="12" cm="1">
        <f t="array" aca="1" ref="AC50" ca="1">INDIRECT("'"&amp;AC$2&amp;"'!G"&amp;ROW())</f>
        <v>24</v>
      </c>
      <c r="AD50" s="12" cm="1">
        <f t="array" aca="1" ref="AD50" ca="1">INDIRECT("'"&amp;AD$2&amp;"'!G"&amp;ROW())</f>
        <v>24</v>
      </c>
      <c r="AE50" s="12" cm="1">
        <f t="array" aca="1" ref="AE50" ca="1">INDIRECT("'"&amp;AE$2&amp;"'!G"&amp;ROW())</f>
        <v>0</v>
      </c>
      <c r="AF50" s="12" cm="1">
        <f t="array" aca="1" ref="AF50" ca="1">INDIRECT("'"&amp;AF$2&amp;"'!G"&amp;ROW())</f>
        <v>0</v>
      </c>
      <c r="AG50" s="12" cm="1">
        <f t="array" aca="1" ref="AG50" ca="1">INDIRECT("'"&amp;AG$2&amp;"'!G"&amp;ROW())</f>
        <v>0</v>
      </c>
      <c r="AH50" s="12" cm="1">
        <f t="array" aca="1" ref="AH50" ca="1">INDIRECT("'"&amp;AH$2&amp;"'!G"&amp;ROW())</f>
        <v>0</v>
      </c>
      <c r="AI50" s="12" cm="1">
        <f t="array" aca="1" ref="AI50" ca="1">INDIRECT("'"&amp;AI$2&amp;"'!G"&amp;ROW())</f>
        <v>0</v>
      </c>
      <c r="AJ50" s="12" cm="1">
        <f t="array" aca="1" ref="AJ50" ca="1">INDIRECT("'"&amp;AJ$2&amp;"'!G"&amp;ROW())</f>
        <v>0</v>
      </c>
      <c r="AK50" s="12" cm="1">
        <f t="array" aca="1" ref="AK50" ca="1">INDIRECT("'"&amp;AK$2&amp;"'!G"&amp;ROW())</f>
        <v>0</v>
      </c>
      <c r="AL50" s="12" cm="1">
        <f t="array" aca="1" ref="AL50" ca="1">INDIRECT("'"&amp;AL$2&amp;"'!G"&amp;ROW())</f>
        <v>0</v>
      </c>
      <c r="AM50" s="12" cm="1">
        <f t="array" aca="1" ref="AM50" ca="1">INDIRECT("'"&amp;AM$2&amp;"'!G"&amp;ROW())</f>
        <v>0</v>
      </c>
      <c r="AN50" s="12" cm="1">
        <f t="array" aca="1" ref="AN50" ca="1">INDIRECT("'"&amp;AN$2&amp;"'!G"&amp;ROW())</f>
        <v>0</v>
      </c>
      <c r="AO50" s="12" cm="1">
        <f t="array" aca="1" ref="AO50" ca="1">INDIRECT("'"&amp;AO$2&amp;"'!G"&amp;ROW())</f>
        <v>0</v>
      </c>
      <c r="AP50" s="12" cm="1">
        <f t="array" aca="1" ref="AP50" ca="1">INDIRECT("'"&amp;AP$2&amp;"'!G"&amp;ROW())</f>
        <v>0</v>
      </c>
      <c r="AQ50" s="12" cm="1">
        <f t="array" aca="1" ref="AQ50" ca="1">INDIRECT("'"&amp;AQ$2&amp;"'!G"&amp;ROW())</f>
        <v>0</v>
      </c>
      <c r="AR50" s="12" cm="1">
        <f t="array" aca="1" ref="AR50" ca="1">INDIRECT("'"&amp;AR$2&amp;"'!G"&amp;ROW())</f>
        <v>0</v>
      </c>
      <c r="AS50" s="12" cm="1">
        <f t="array" aca="1" ref="AS50" ca="1">INDIRECT("'"&amp;AS$2&amp;"'!G"&amp;ROW())</f>
        <v>0</v>
      </c>
      <c r="AT50" s="12" cm="1">
        <f t="array" aca="1" ref="AT50" ca="1">INDIRECT("'"&amp;AT$2&amp;"'!G"&amp;ROW())</f>
        <v>0</v>
      </c>
      <c r="AU50" s="12" cm="1">
        <f t="array" aca="1" ref="AU50" ca="1">INDIRECT("'"&amp;AU$2&amp;"'!G"&amp;ROW())</f>
        <v>0</v>
      </c>
      <c r="AV50" s="12" cm="1">
        <f t="array" aca="1" ref="AV50" ca="1">INDIRECT("'"&amp;AV$2&amp;"'!G"&amp;ROW())</f>
        <v>0</v>
      </c>
      <c r="AW50" s="12" cm="1">
        <f t="array" aca="1" ref="AW50" ca="1">INDIRECT("'"&amp;AW$2&amp;"'!G"&amp;ROW())</f>
        <v>0</v>
      </c>
      <c r="AX50" s="12" cm="1">
        <f t="array" aca="1" ref="AX50" ca="1">INDIRECT("'"&amp;AX$2&amp;"'!G"&amp;ROW())</f>
        <v>0</v>
      </c>
      <c r="AY50" s="12" cm="1">
        <f t="array" aca="1" ref="AY50" ca="1">INDIRECT("'"&amp;AY$2&amp;"'!G"&amp;ROW())</f>
        <v>0</v>
      </c>
      <c r="AZ50" s="12" cm="1">
        <f t="array" aca="1" ref="AZ50" ca="1">INDIRECT("'"&amp;AZ$2&amp;"'!G"&amp;ROW())</f>
        <v>0</v>
      </c>
      <c r="BA50" s="12" cm="1">
        <f t="array" aca="1" ref="BA50" ca="1">INDIRECT("'"&amp;BA$2&amp;"'!G"&amp;ROW())</f>
        <v>0</v>
      </c>
      <c r="BB50">
        <f>'TALLER EPT '!G50</f>
        <v>0</v>
      </c>
      <c r="BC50" s="12" cm="1">
        <f t="array" aca="1" ref="BC50" ca="1">INDIRECT("'"&amp;BC$2&amp;"'!G"&amp;ROW())</f>
        <v>0</v>
      </c>
      <c r="BD50" s="12" cm="1">
        <f t="array" aca="1" ref="BD50" ca="1">INDIRECT("'"&amp;BD$2&amp;"'!G"&amp;ROW())</f>
        <v>0</v>
      </c>
      <c r="BE50" s="17">
        <f>'CIRCULACIÓN '!G50</f>
        <v>0</v>
      </c>
      <c r="BF50" s="12" cm="1">
        <f t="array" aca="1" ref="BF50" ca="1">INDIRECT("'"&amp;BF$2&amp;"'!G"&amp;ROW())</f>
        <v>0</v>
      </c>
      <c r="BG50" s="12" cm="1">
        <f t="array" aca="1" ref="BG50" ca="1">INDIRECT("'"&amp;BG$2&amp;"'!G"&amp;ROW())</f>
        <v>0</v>
      </c>
      <c r="BH50" s="17">
        <f>INGRESO!G50</f>
        <v>0</v>
      </c>
    </row>
    <row r="51" spans="1:60">
      <c r="A51" t="s">
        <v>1004</v>
      </c>
      <c r="G51" s="337">
        <f t="shared" ca="1" si="0"/>
        <v>6</v>
      </c>
      <c r="H51" s="12" cm="1">
        <f t="array" aca="1" ref="H51" ca="1">INDIRECT("'"&amp;H$2&amp;"'!G"&amp;ROW())</f>
        <v>0</v>
      </c>
      <c r="I51" s="12" cm="1">
        <f t="array" aca="1" ref="I51" ca="1">INDIRECT("'"&amp;I$2&amp;"'!G"&amp;ROW())</f>
        <v>0</v>
      </c>
      <c r="J51" s="12" cm="1">
        <f t="array" aca="1" ref="J51" ca="1">INDIRECT("'"&amp;J$2&amp;"'!G"&amp;ROW())</f>
        <v>0</v>
      </c>
      <c r="K51" s="12" cm="1">
        <f t="array" aca="1" ref="K51" ca="1">INDIRECT("'"&amp;K$2&amp;"'!G"&amp;ROW())</f>
        <v>0</v>
      </c>
      <c r="L51" s="12" cm="1">
        <f t="array" aca="1" ref="L51" ca="1">INDIRECT("'"&amp;L$2&amp;"'!G"&amp;ROW())</f>
        <v>0</v>
      </c>
      <c r="M51" s="12" cm="1">
        <f t="array" aca="1" ref="M51" ca="1">INDIRECT("'"&amp;M$2&amp;"'!G"&amp;ROW())</f>
        <v>0</v>
      </c>
      <c r="N51" s="12" cm="1">
        <f t="array" aca="1" ref="N51" ca="1">INDIRECT("'"&amp;N$2&amp;"'!G"&amp;ROW())</f>
        <v>0</v>
      </c>
      <c r="O51" s="12" cm="1">
        <f t="array" aca="1" ref="O51" ca="1">INDIRECT("'"&amp;O$2&amp;"'!G"&amp;ROW())</f>
        <v>0</v>
      </c>
      <c r="P51" s="17">
        <f>'SECRETARÍA '!G51</f>
        <v>0</v>
      </c>
      <c r="Q51" s="12" cm="1">
        <f t="array" aca="1" ref="Q51" ca="1">INDIRECT("'"&amp;Q$2&amp;"'!G"&amp;ROW())</f>
        <v>0</v>
      </c>
      <c r="R51" s="12" cm="1">
        <f t="array" aca="1" ref="R51" ca="1">INDIRECT("'"&amp;R$2&amp;"'!G"&amp;ROW())</f>
        <v>0</v>
      </c>
      <c r="S51" s="12" cm="1">
        <f t="array" aca="1" ref="S51" ca="1">INDIRECT("'"&amp;S$2&amp;"'!G"&amp;ROW())</f>
        <v>0</v>
      </c>
      <c r="T51" s="12" cm="1">
        <f t="array" aca="1" ref="T51" ca="1">INDIRECT("'"&amp;T$2&amp;"'!G"&amp;ROW())</f>
        <v>0</v>
      </c>
      <c r="U51" s="12" cm="1">
        <f t="array" aca="1" ref="U51" ca="1">INDIRECT("'"&amp;U$2&amp;"'!G"&amp;ROW())</f>
        <v>0</v>
      </c>
      <c r="V51" s="12" cm="1">
        <f t="array" aca="1" ref="V51" ca="1">INDIRECT("'"&amp;V$2&amp;"'!G"&amp;ROW())</f>
        <v>0</v>
      </c>
      <c r="W51" s="12" cm="1">
        <f t="array" aca="1" ref="W51" ca="1">INDIRECT("'"&amp;W$2&amp;"'!G"&amp;ROW())</f>
        <v>0</v>
      </c>
      <c r="X51" s="12" cm="1">
        <f t="array" aca="1" ref="X51" ca="1">INDIRECT("'"&amp;X$2&amp;"'!G"&amp;ROW())</f>
        <v>0</v>
      </c>
      <c r="Y51" s="12" cm="1">
        <f t="array" aca="1" ref="Y51" ca="1">INDIRECT("'"&amp;Y$2&amp;"'!G"&amp;ROW())</f>
        <v>0</v>
      </c>
      <c r="Z51" s="12" cm="1">
        <f t="array" aca="1" ref="Z51" ca="1">INDIRECT("'"&amp;Z$2&amp;"'!G"&amp;ROW())</f>
        <v>0</v>
      </c>
      <c r="AA51" s="12" cm="1">
        <f t="array" aca="1" ref="AA51" ca="1">INDIRECT("'"&amp;AA$2&amp;"'!G"&amp;ROW())</f>
        <v>0</v>
      </c>
      <c r="AB51" s="17">
        <f>'SSHH ADM.-HOMBRES'!G51</f>
        <v>2</v>
      </c>
      <c r="AC51" s="12" cm="1">
        <f t="array" aca="1" ref="AC51" ca="1">INDIRECT("'"&amp;AC$2&amp;"'!G"&amp;ROW())</f>
        <v>2</v>
      </c>
      <c r="AD51" s="12" cm="1">
        <f t="array" aca="1" ref="AD51" ca="1">INDIRECT("'"&amp;AD$2&amp;"'!G"&amp;ROW())</f>
        <v>2</v>
      </c>
      <c r="AE51" s="12" cm="1">
        <f t="array" aca="1" ref="AE51" ca="1">INDIRECT("'"&amp;AE$2&amp;"'!G"&amp;ROW())</f>
        <v>0</v>
      </c>
      <c r="AF51" s="12" cm="1">
        <f t="array" aca="1" ref="AF51" ca="1">INDIRECT("'"&amp;AF$2&amp;"'!G"&amp;ROW())</f>
        <v>0</v>
      </c>
      <c r="AG51" s="12" cm="1">
        <f t="array" aca="1" ref="AG51" ca="1">INDIRECT("'"&amp;AG$2&amp;"'!G"&amp;ROW())</f>
        <v>0</v>
      </c>
      <c r="AH51" s="12" cm="1">
        <f t="array" aca="1" ref="AH51" ca="1">INDIRECT("'"&amp;AH$2&amp;"'!G"&amp;ROW())</f>
        <v>0</v>
      </c>
      <c r="AI51" s="12" cm="1">
        <f t="array" aca="1" ref="AI51" ca="1">INDIRECT("'"&amp;AI$2&amp;"'!G"&amp;ROW())</f>
        <v>0</v>
      </c>
      <c r="AJ51" s="12" cm="1">
        <f t="array" aca="1" ref="AJ51" ca="1">INDIRECT("'"&amp;AJ$2&amp;"'!G"&amp;ROW())</f>
        <v>0</v>
      </c>
      <c r="AK51" s="12" cm="1">
        <f t="array" aca="1" ref="AK51" ca="1">INDIRECT("'"&amp;AK$2&amp;"'!G"&amp;ROW())</f>
        <v>0</v>
      </c>
      <c r="AL51" s="12" cm="1">
        <f t="array" aca="1" ref="AL51" ca="1">INDIRECT("'"&amp;AL$2&amp;"'!G"&amp;ROW())</f>
        <v>0</v>
      </c>
      <c r="AM51" s="12" cm="1">
        <f t="array" aca="1" ref="AM51" ca="1">INDIRECT("'"&amp;AM$2&amp;"'!G"&amp;ROW())</f>
        <v>0</v>
      </c>
      <c r="AN51" s="12" cm="1">
        <f t="array" aca="1" ref="AN51" ca="1">INDIRECT("'"&amp;AN$2&amp;"'!G"&amp;ROW())</f>
        <v>0</v>
      </c>
      <c r="AO51" s="12" cm="1">
        <f t="array" aca="1" ref="AO51" ca="1">INDIRECT("'"&amp;AO$2&amp;"'!G"&amp;ROW())</f>
        <v>0</v>
      </c>
      <c r="AP51" s="12" cm="1">
        <f t="array" aca="1" ref="AP51" ca="1">INDIRECT("'"&amp;AP$2&amp;"'!G"&amp;ROW())</f>
        <v>0</v>
      </c>
      <c r="AQ51" s="12" cm="1">
        <f t="array" aca="1" ref="AQ51" ca="1">INDIRECT("'"&amp;AQ$2&amp;"'!G"&amp;ROW())</f>
        <v>0</v>
      </c>
      <c r="AR51" s="12" cm="1">
        <f t="array" aca="1" ref="AR51" ca="1">INDIRECT("'"&amp;AR$2&amp;"'!G"&amp;ROW())</f>
        <v>0</v>
      </c>
      <c r="AS51" s="12" cm="1">
        <f t="array" aca="1" ref="AS51" ca="1">INDIRECT("'"&amp;AS$2&amp;"'!G"&amp;ROW())</f>
        <v>0</v>
      </c>
      <c r="AT51" s="12" cm="1">
        <f t="array" aca="1" ref="AT51" ca="1">INDIRECT("'"&amp;AT$2&amp;"'!G"&amp;ROW())</f>
        <v>0</v>
      </c>
      <c r="AU51" s="12" cm="1">
        <f t="array" aca="1" ref="AU51" ca="1">INDIRECT("'"&amp;AU$2&amp;"'!G"&amp;ROW())</f>
        <v>0</v>
      </c>
      <c r="AV51" s="12" cm="1">
        <f t="array" aca="1" ref="AV51" ca="1">INDIRECT("'"&amp;AV$2&amp;"'!G"&amp;ROW())</f>
        <v>0</v>
      </c>
      <c r="AW51" s="12" cm="1">
        <f t="array" aca="1" ref="AW51" ca="1">INDIRECT("'"&amp;AW$2&amp;"'!G"&amp;ROW())</f>
        <v>0</v>
      </c>
      <c r="AX51" s="12" cm="1">
        <f t="array" aca="1" ref="AX51" ca="1">INDIRECT("'"&amp;AX$2&amp;"'!G"&amp;ROW())</f>
        <v>0</v>
      </c>
      <c r="AY51" s="12" cm="1">
        <f t="array" aca="1" ref="AY51" ca="1">INDIRECT("'"&amp;AY$2&amp;"'!G"&amp;ROW())</f>
        <v>0</v>
      </c>
      <c r="AZ51" s="12" cm="1">
        <f t="array" aca="1" ref="AZ51" ca="1">INDIRECT("'"&amp;AZ$2&amp;"'!G"&amp;ROW())</f>
        <v>0</v>
      </c>
      <c r="BA51" s="12" cm="1">
        <f t="array" aca="1" ref="BA51" ca="1">INDIRECT("'"&amp;BA$2&amp;"'!G"&amp;ROW())</f>
        <v>0</v>
      </c>
      <c r="BB51">
        <f>'TALLER EPT '!G51</f>
        <v>0</v>
      </c>
      <c r="BC51" s="12" cm="1">
        <f t="array" aca="1" ref="BC51" ca="1">INDIRECT("'"&amp;BC$2&amp;"'!G"&amp;ROW())</f>
        <v>0</v>
      </c>
      <c r="BD51" s="12" cm="1">
        <f t="array" aca="1" ref="BD51" ca="1">INDIRECT("'"&amp;BD$2&amp;"'!G"&amp;ROW())</f>
        <v>0</v>
      </c>
      <c r="BE51" s="17">
        <f>'CIRCULACIÓN '!G51</f>
        <v>0</v>
      </c>
      <c r="BF51" s="12" cm="1">
        <f t="array" aca="1" ref="BF51" ca="1">INDIRECT("'"&amp;BF$2&amp;"'!G"&amp;ROW())</f>
        <v>0</v>
      </c>
      <c r="BG51" s="12" cm="1">
        <f t="array" aca="1" ref="BG51" ca="1">INDIRECT("'"&amp;BG$2&amp;"'!G"&amp;ROW())</f>
        <v>0</v>
      </c>
      <c r="BH51" s="17">
        <f>INGRESO!G51</f>
        <v>0</v>
      </c>
    </row>
    <row r="52" spans="1:60" s="17" customFormat="1">
      <c r="A52" s="17" t="s">
        <v>1008</v>
      </c>
      <c r="G52" s="338">
        <f ca="1">SUM(H52:BH52)</f>
        <v>0</v>
      </c>
      <c r="H52" s="12" cm="1">
        <f t="array" aca="1" ref="H52" ca="1">INDIRECT("'"&amp;H$2&amp;"'!G"&amp;ROW())</f>
        <v>0</v>
      </c>
      <c r="I52" s="12" cm="1">
        <f t="array" aca="1" ref="I52" ca="1">INDIRECT("'"&amp;I$2&amp;"'!G"&amp;ROW())</f>
        <v>0</v>
      </c>
      <c r="J52" s="12" cm="1">
        <f t="array" aca="1" ref="J52" ca="1">INDIRECT("'"&amp;J$2&amp;"'!G"&amp;ROW())</f>
        <v>0</v>
      </c>
      <c r="K52" s="12" cm="1">
        <f t="array" aca="1" ref="K52" ca="1">INDIRECT("'"&amp;K$2&amp;"'!G"&amp;ROW())</f>
        <v>0</v>
      </c>
      <c r="L52" s="12" cm="1">
        <f t="array" aca="1" ref="L52" ca="1">INDIRECT("'"&amp;L$2&amp;"'!G"&amp;ROW())</f>
        <v>0</v>
      </c>
      <c r="M52" s="12" cm="1">
        <f t="array" aca="1" ref="M52" ca="1">INDIRECT("'"&amp;M$2&amp;"'!G"&amp;ROW())</f>
        <v>0</v>
      </c>
      <c r="N52" s="12" cm="1">
        <f t="array" aca="1" ref="N52" ca="1">INDIRECT("'"&amp;N$2&amp;"'!G"&amp;ROW())</f>
        <v>0</v>
      </c>
      <c r="O52" s="12" cm="1">
        <f t="array" aca="1" ref="O52" ca="1">INDIRECT("'"&amp;O$2&amp;"'!G"&amp;ROW())</f>
        <v>0</v>
      </c>
      <c r="P52" s="17">
        <f>'SECRETARÍA '!G52</f>
        <v>0</v>
      </c>
      <c r="Q52" s="12" cm="1">
        <f t="array" aca="1" ref="Q52" ca="1">INDIRECT("'"&amp;Q$2&amp;"'!G"&amp;ROW())</f>
        <v>0</v>
      </c>
      <c r="R52" s="12" cm="1">
        <f t="array" aca="1" ref="R52" ca="1">INDIRECT("'"&amp;R$2&amp;"'!G"&amp;ROW())</f>
        <v>0</v>
      </c>
      <c r="S52" s="12" cm="1">
        <f t="array" aca="1" ref="S52" ca="1">INDIRECT("'"&amp;S$2&amp;"'!G"&amp;ROW())</f>
        <v>0</v>
      </c>
      <c r="T52" s="12" cm="1">
        <f t="array" aca="1" ref="T52" ca="1">INDIRECT("'"&amp;T$2&amp;"'!G"&amp;ROW())</f>
        <v>0</v>
      </c>
      <c r="U52" s="12" cm="1">
        <f t="array" aca="1" ref="U52" ca="1">INDIRECT("'"&amp;U$2&amp;"'!G"&amp;ROW())</f>
        <v>0</v>
      </c>
      <c r="V52" s="12" cm="1">
        <f t="array" aca="1" ref="V52" ca="1">INDIRECT("'"&amp;V$2&amp;"'!G"&amp;ROW())</f>
        <v>0</v>
      </c>
      <c r="W52" s="12" cm="1">
        <f t="array" aca="1" ref="W52" ca="1">INDIRECT("'"&amp;W$2&amp;"'!G"&amp;ROW())</f>
        <v>0</v>
      </c>
      <c r="X52" s="12" cm="1">
        <f t="array" aca="1" ref="X52" ca="1">INDIRECT("'"&amp;X$2&amp;"'!G"&amp;ROW())</f>
        <v>0</v>
      </c>
      <c r="Y52" s="12" cm="1">
        <f t="array" aca="1" ref="Y52" ca="1">INDIRECT("'"&amp;Y$2&amp;"'!G"&amp;ROW())</f>
        <v>0</v>
      </c>
      <c r="Z52" s="12" cm="1">
        <f t="array" aca="1" ref="Z52" ca="1">INDIRECT("'"&amp;Z$2&amp;"'!G"&amp;ROW())</f>
        <v>0</v>
      </c>
      <c r="AA52" s="12" cm="1">
        <f t="array" aca="1" ref="AA52" ca="1">INDIRECT("'"&amp;AA$2&amp;"'!G"&amp;ROW())</f>
        <v>0</v>
      </c>
      <c r="AB52" s="17">
        <f>'SSHH ADM.-HOMBRES'!G52</f>
        <v>0</v>
      </c>
      <c r="AC52" s="12" cm="1">
        <f t="array" aca="1" ref="AC52" ca="1">INDIRECT("'"&amp;AC$2&amp;"'!G"&amp;ROW())</f>
        <v>0</v>
      </c>
      <c r="AD52" s="12" cm="1">
        <f t="array" aca="1" ref="AD52" ca="1">INDIRECT("'"&amp;AD$2&amp;"'!G"&amp;ROW())</f>
        <v>0</v>
      </c>
      <c r="AE52" s="12" cm="1">
        <f t="array" aca="1" ref="AE52" ca="1">INDIRECT("'"&amp;AE$2&amp;"'!G"&amp;ROW())</f>
        <v>0</v>
      </c>
      <c r="AF52" s="12" cm="1">
        <f t="array" aca="1" ref="AF52" ca="1">INDIRECT("'"&amp;AF$2&amp;"'!G"&amp;ROW())</f>
        <v>0</v>
      </c>
      <c r="AG52" s="12" cm="1">
        <f t="array" aca="1" ref="AG52" ca="1">INDIRECT("'"&amp;AG$2&amp;"'!G"&amp;ROW())</f>
        <v>0</v>
      </c>
      <c r="AH52" s="12" cm="1">
        <f t="array" aca="1" ref="AH52" ca="1">INDIRECT("'"&amp;AH$2&amp;"'!G"&amp;ROW())</f>
        <v>0</v>
      </c>
      <c r="AI52" s="12" cm="1">
        <f t="array" aca="1" ref="AI52" ca="1">INDIRECT("'"&amp;AI$2&amp;"'!G"&amp;ROW())</f>
        <v>0</v>
      </c>
      <c r="AJ52" s="12" cm="1">
        <f t="array" aca="1" ref="AJ52" ca="1">INDIRECT("'"&amp;AJ$2&amp;"'!G"&amp;ROW())</f>
        <v>0</v>
      </c>
      <c r="AK52" s="12" cm="1">
        <f t="array" aca="1" ref="AK52" ca="1">INDIRECT("'"&amp;AK$2&amp;"'!G"&amp;ROW())</f>
        <v>0</v>
      </c>
      <c r="AL52" s="12" cm="1">
        <f t="array" aca="1" ref="AL52" ca="1">INDIRECT("'"&amp;AL$2&amp;"'!G"&amp;ROW())</f>
        <v>0</v>
      </c>
      <c r="AM52" s="12" cm="1">
        <f t="array" aca="1" ref="AM52" ca="1">INDIRECT("'"&amp;AM$2&amp;"'!G"&amp;ROW())</f>
        <v>0</v>
      </c>
      <c r="AN52" s="12" cm="1">
        <f t="array" aca="1" ref="AN52" ca="1">INDIRECT("'"&amp;AN$2&amp;"'!G"&amp;ROW())</f>
        <v>0</v>
      </c>
      <c r="AO52" s="12" cm="1">
        <f t="array" aca="1" ref="AO52" ca="1">INDIRECT("'"&amp;AO$2&amp;"'!G"&amp;ROW())</f>
        <v>0</v>
      </c>
      <c r="AP52" s="12" cm="1">
        <f t="array" aca="1" ref="AP52" ca="1">INDIRECT("'"&amp;AP$2&amp;"'!G"&amp;ROW())</f>
        <v>0</v>
      </c>
      <c r="AQ52" s="12" cm="1">
        <f t="array" aca="1" ref="AQ52" ca="1">INDIRECT("'"&amp;AQ$2&amp;"'!G"&amp;ROW())</f>
        <v>0</v>
      </c>
      <c r="AR52" s="12" cm="1">
        <f t="array" aca="1" ref="AR52" ca="1">INDIRECT("'"&amp;AR$2&amp;"'!G"&amp;ROW())</f>
        <v>0</v>
      </c>
      <c r="AS52" s="12" cm="1">
        <f t="array" aca="1" ref="AS52" ca="1">INDIRECT("'"&amp;AS$2&amp;"'!G"&amp;ROW())</f>
        <v>0</v>
      </c>
      <c r="AT52" s="12" cm="1">
        <f t="array" aca="1" ref="AT52" ca="1">INDIRECT("'"&amp;AT$2&amp;"'!G"&amp;ROW())</f>
        <v>0</v>
      </c>
      <c r="AU52" s="12" cm="1">
        <f t="array" aca="1" ref="AU52" ca="1">INDIRECT("'"&amp;AU$2&amp;"'!G"&amp;ROW())</f>
        <v>0</v>
      </c>
      <c r="AV52" s="12" cm="1">
        <f t="array" aca="1" ref="AV52" ca="1">INDIRECT("'"&amp;AV$2&amp;"'!G"&amp;ROW())</f>
        <v>0</v>
      </c>
      <c r="AW52" s="12" cm="1">
        <f t="array" aca="1" ref="AW52" ca="1">INDIRECT("'"&amp;AW$2&amp;"'!G"&amp;ROW())</f>
        <v>0</v>
      </c>
      <c r="AX52" s="12" cm="1">
        <f t="array" aca="1" ref="AX52" ca="1">INDIRECT("'"&amp;AX$2&amp;"'!G"&amp;ROW())</f>
        <v>0</v>
      </c>
      <c r="AY52" s="12" cm="1">
        <f t="array" aca="1" ref="AY52" ca="1">INDIRECT("'"&amp;AY$2&amp;"'!G"&amp;ROW())</f>
        <v>0</v>
      </c>
      <c r="AZ52" s="12" cm="1">
        <f t="array" aca="1" ref="AZ52" ca="1">INDIRECT("'"&amp;AZ$2&amp;"'!G"&amp;ROW())</f>
        <v>0</v>
      </c>
      <c r="BA52" s="12" cm="1">
        <f t="array" aca="1" ref="BA52" ca="1">INDIRECT("'"&amp;BA$2&amp;"'!G"&amp;ROW())</f>
        <v>0</v>
      </c>
      <c r="BB52">
        <f>'TALLER EPT '!G52</f>
        <v>0</v>
      </c>
      <c r="BC52" s="12" cm="1">
        <f t="array" aca="1" ref="BC52" ca="1">INDIRECT("'"&amp;BC$2&amp;"'!G"&amp;ROW())</f>
        <v>0</v>
      </c>
      <c r="BD52" s="12" cm="1">
        <f t="array" aca="1" ref="BD52" ca="1">INDIRECT("'"&amp;BD$2&amp;"'!G"&amp;ROW())</f>
        <v>0</v>
      </c>
      <c r="BE52" s="17">
        <f>'CIRCULACIÓN '!G52</f>
        <v>0</v>
      </c>
      <c r="BF52" s="12" cm="1">
        <f t="array" aca="1" ref="BF52" ca="1">INDIRECT("'"&amp;BF$2&amp;"'!G"&amp;ROW())</f>
        <v>0</v>
      </c>
      <c r="BG52" s="12" cm="1">
        <f t="array" aca="1" ref="BG52" ca="1">INDIRECT("'"&amp;BG$2&amp;"'!G"&amp;ROW())</f>
        <v>0</v>
      </c>
      <c r="BH52" s="17">
        <f>INGRESO!G52</f>
        <v>0</v>
      </c>
    </row>
    <row r="53" spans="1:60">
      <c r="A53" t="s">
        <v>1011</v>
      </c>
      <c r="G53" s="337">
        <f t="shared" ref="G53:G116" ca="1" si="1">SUM(H53:BH53)</f>
        <v>101</v>
      </c>
      <c r="H53" s="12" cm="1">
        <f t="array" aca="1" ref="H53" ca="1">INDIRECT("'"&amp;H$2&amp;"'!G"&amp;ROW())</f>
        <v>0</v>
      </c>
      <c r="I53" s="12" cm="1">
        <f t="array" aca="1" ref="I53" ca="1">INDIRECT("'"&amp;I$2&amp;"'!G"&amp;ROW())</f>
        <v>2</v>
      </c>
      <c r="J53" s="12" cm="1">
        <f t="array" aca="1" ref="J53" ca="1">INDIRECT("'"&amp;J$2&amp;"'!G"&amp;ROW())</f>
        <v>0</v>
      </c>
      <c r="K53" s="12" cm="1">
        <f t="array" aca="1" ref="K53" ca="1">INDIRECT("'"&amp;K$2&amp;"'!G"&amp;ROW())</f>
        <v>1</v>
      </c>
      <c r="L53" s="12" cm="1">
        <f t="array" aca="1" ref="L53" ca="1">INDIRECT("'"&amp;L$2&amp;"'!G"&amp;ROW())</f>
        <v>0</v>
      </c>
      <c r="M53" s="12" cm="1">
        <f t="array" aca="1" ref="M53" ca="1">INDIRECT("'"&amp;M$2&amp;"'!G"&amp;ROW())</f>
        <v>0</v>
      </c>
      <c r="N53" s="12" cm="1">
        <f t="array" aca="1" ref="N53" ca="1">INDIRECT("'"&amp;N$2&amp;"'!G"&amp;ROW())</f>
        <v>0</v>
      </c>
      <c r="O53" s="12" cm="1">
        <f t="array" aca="1" ref="O53" ca="1">INDIRECT("'"&amp;O$2&amp;"'!G"&amp;ROW())</f>
        <v>0</v>
      </c>
      <c r="P53" s="17">
        <f>'SECRETARÍA '!G53</f>
        <v>0</v>
      </c>
      <c r="Q53" s="12" cm="1">
        <f t="array" aca="1" ref="Q53" ca="1">INDIRECT("'"&amp;Q$2&amp;"'!G"&amp;ROW())</f>
        <v>0</v>
      </c>
      <c r="R53" s="12" cm="1">
        <f t="array" aca="1" ref="R53" ca="1">INDIRECT("'"&amp;R$2&amp;"'!G"&amp;ROW())</f>
        <v>0</v>
      </c>
      <c r="S53" s="12" cm="1">
        <f t="array" aca="1" ref="S53" ca="1">INDIRECT("'"&amp;S$2&amp;"'!G"&amp;ROW())</f>
        <v>0</v>
      </c>
      <c r="T53" s="12" cm="1">
        <f t="array" aca="1" ref="T53" ca="1">INDIRECT("'"&amp;T$2&amp;"'!G"&amp;ROW())</f>
        <v>2</v>
      </c>
      <c r="U53" s="12" cm="1">
        <f t="array" aca="1" ref="U53" ca="1">INDIRECT("'"&amp;U$2&amp;"'!G"&amp;ROW())</f>
        <v>2</v>
      </c>
      <c r="V53" s="12" cm="1">
        <f t="array" aca="1" ref="V53" ca="1">INDIRECT("'"&amp;V$2&amp;"'!G"&amp;ROW())</f>
        <v>0</v>
      </c>
      <c r="W53" s="12" cm="1">
        <f t="array" aca="1" ref="W53" ca="1">INDIRECT("'"&amp;W$2&amp;"'!G"&amp;ROW())</f>
        <v>0</v>
      </c>
      <c r="X53" s="12" cm="1">
        <f t="array" aca="1" ref="X53" ca="1">INDIRECT("'"&amp;X$2&amp;"'!G"&amp;ROW())</f>
        <v>2</v>
      </c>
      <c r="Y53" s="12" cm="1">
        <f t="array" aca="1" ref="Y53" ca="1">INDIRECT("'"&amp;Y$2&amp;"'!G"&amp;ROW())</f>
        <v>0</v>
      </c>
      <c r="Z53" s="12" cm="1">
        <f t="array" aca="1" ref="Z53" ca="1">INDIRECT("'"&amp;Z$2&amp;"'!G"&amp;ROW())</f>
        <v>3</v>
      </c>
      <c r="AA53" s="12" cm="1">
        <f t="array" aca="1" ref="AA53" ca="1">INDIRECT("'"&amp;AA$2&amp;"'!G"&amp;ROW())</f>
        <v>0</v>
      </c>
      <c r="AB53" s="17">
        <f>'SSHH ADM.-HOMBRES'!G53</f>
        <v>17</v>
      </c>
      <c r="AC53" s="12" cm="1">
        <f t="array" aca="1" ref="AC53" ca="1">INDIRECT("'"&amp;AC$2&amp;"'!G"&amp;ROW())</f>
        <v>17</v>
      </c>
      <c r="AD53" s="12" cm="1">
        <f t="array" aca="1" ref="AD53" ca="1">INDIRECT("'"&amp;AD$2&amp;"'!G"&amp;ROW())</f>
        <v>17</v>
      </c>
      <c r="AE53" s="12" cm="1">
        <f t="array" aca="1" ref="AE53" ca="1">INDIRECT("'"&amp;AE$2&amp;"'!G"&amp;ROW())</f>
        <v>0</v>
      </c>
      <c r="AF53" s="12" cm="1">
        <f t="array" aca="1" ref="AF53" ca="1">INDIRECT("'"&amp;AF$2&amp;"'!G"&amp;ROW())</f>
        <v>0</v>
      </c>
      <c r="AG53" s="12" cm="1">
        <f t="array" aca="1" ref="AG53" ca="1">INDIRECT("'"&amp;AG$2&amp;"'!G"&amp;ROW())</f>
        <v>0</v>
      </c>
      <c r="AH53" s="12" cm="1">
        <f t="array" aca="1" ref="AH53" ca="1">INDIRECT("'"&amp;AH$2&amp;"'!G"&amp;ROW())</f>
        <v>0</v>
      </c>
      <c r="AI53" s="12" cm="1">
        <f t="array" aca="1" ref="AI53" ca="1">INDIRECT("'"&amp;AI$2&amp;"'!G"&amp;ROW())</f>
        <v>0</v>
      </c>
      <c r="AJ53" s="12" cm="1">
        <f t="array" aca="1" ref="AJ53" ca="1">INDIRECT("'"&amp;AJ$2&amp;"'!G"&amp;ROW())</f>
        <v>11</v>
      </c>
      <c r="AK53" s="12" cm="1">
        <f t="array" aca="1" ref="AK53" ca="1">INDIRECT("'"&amp;AK$2&amp;"'!G"&amp;ROW())</f>
        <v>0</v>
      </c>
      <c r="AL53" s="12" cm="1">
        <f t="array" aca="1" ref="AL53" ca="1">INDIRECT("'"&amp;AL$2&amp;"'!G"&amp;ROW())</f>
        <v>5</v>
      </c>
      <c r="AM53" s="12" cm="1">
        <f t="array" aca="1" ref="AM53" ca="1">INDIRECT("'"&amp;AM$2&amp;"'!G"&amp;ROW())</f>
        <v>0</v>
      </c>
      <c r="AN53" s="12" cm="1">
        <f t="array" aca="1" ref="AN53" ca="1">INDIRECT("'"&amp;AN$2&amp;"'!G"&amp;ROW())</f>
        <v>0</v>
      </c>
      <c r="AO53" s="12" cm="1">
        <f t="array" aca="1" ref="AO53" ca="1">INDIRECT("'"&amp;AO$2&amp;"'!G"&amp;ROW())</f>
        <v>2</v>
      </c>
      <c r="AP53" s="12" cm="1">
        <f t="array" aca="1" ref="AP53" ca="1">INDIRECT("'"&amp;AP$2&amp;"'!G"&amp;ROW())</f>
        <v>0</v>
      </c>
      <c r="AQ53" s="12" cm="1">
        <f t="array" aca="1" ref="AQ53" ca="1">INDIRECT("'"&amp;AQ$2&amp;"'!G"&amp;ROW())</f>
        <v>0</v>
      </c>
      <c r="AR53" s="12" cm="1">
        <f t="array" aca="1" ref="AR53" ca="1">INDIRECT("'"&amp;AR$2&amp;"'!G"&amp;ROW())</f>
        <v>0</v>
      </c>
      <c r="AS53" s="12" cm="1">
        <f t="array" aca="1" ref="AS53" ca="1">INDIRECT("'"&amp;AS$2&amp;"'!G"&amp;ROW())</f>
        <v>3</v>
      </c>
      <c r="AT53" s="12" cm="1">
        <f t="array" aca="1" ref="AT53" ca="1">INDIRECT("'"&amp;AT$2&amp;"'!G"&amp;ROW())</f>
        <v>5</v>
      </c>
      <c r="AU53" s="12" cm="1">
        <f t="array" aca="1" ref="AU53" ca="1">INDIRECT("'"&amp;AU$2&amp;"'!G"&amp;ROW())</f>
        <v>1</v>
      </c>
      <c r="AV53" s="12" cm="1">
        <f t="array" aca="1" ref="AV53" ca="1">INDIRECT("'"&amp;AV$2&amp;"'!G"&amp;ROW())</f>
        <v>1</v>
      </c>
      <c r="AW53" s="12" cm="1">
        <f t="array" aca="1" ref="AW53" ca="1">INDIRECT("'"&amp;AW$2&amp;"'!G"&amp;ROW())</f>
        <v>1</v>
      </c>
      <c r="AX53" s="12" cm="1">
        <f t="array" aca="1" ref="AX53" ca="1">INDIRECT("'"&amp;AX$2&amp;"'!G"&amp;ROW())</f>
        <v>1</v>
      </c>
      <c r="AY53" s="12" cm="1">
        <f t="array" aca="1" ref="AY53" ca="1">INDIRECT("'"&amp;AY$2&amp;"'!G"&amp;ROW())</f>
        <v>1</v>
      </c>
      <c r="AZ53" s="12" cm="1">
        <f t="array" aca="1" ref="AZ53" ca="1">INDIRECT("'"&amp;AZ$2&amp;"'!G"&amp;ROW())</f>
        <v>1</v>
      </c>
      <c r="BA53" s="12" cm="1">
        <f t="array" aca="1" ref="BA53" ca="1">INDIRECT("'"&amp;BA$2&amp;"'!G"&amp;ROW())</f>
        <v>1</v>
      </c>
      <c r="BB53">
        <f>'TALLER EPT '!G53</f>
        <v>1</v>
      </c>
      <c r="BC53" s="12" cm="1">
        <f t="array" aca="1" ref="BC53" ca="1">INDIRECT("'"&amp;BC$2&amp;"'!G"&amp;ROW())</f>
        <v>1</v>
      </c>
      <c r="BD53" s="12" cm="1">
        <f t="array" aca="1" ref="BD53" ca="1">INDIRECT("'"&amp;BD$2&amp;"'!G"&amp;ROW())</f>
        <v>3</v>
      </c>
      <c r="BE53" s="17">
        <f>'CIRCULACIÓN '!G53</f>
        <v>0</v>
      </c>
      <c r="BF53" s="12" cm="1">
        <f t="array" aca="1" ref="BF53" ca="1">INDIRECT("'"&amp;BF$2&amp;"'!G"&amp;ROW())</f>
        <v>0</v>
      </c>
      <c r="BG53" s="12" cm="1">
        <f t="array" aca="1" ref="BG53" ca="1">INDIRECT("'"&amp;BG$2&amp;"'!G"&amp;ROW())</f>
        <v>0</v>
      </c>
      <c r="BH53" s="17">
        <f>INGRESO!G53</f>
        <v>0</v>
      </c>
    </row>
    <row r="54" spans="1:60">
      <c r="A54" t="s">
        <v>1013</v>
      </c>
      <c r="G54" s="337">
        <f t="shared" ca="1" si="1"/>
        <v>101</v>
      </c>
      <c r="H54" s="12" cm="1">
        <f t="array" aca="1" ref="H54" ca="1">INDIRECT("'"&amp;H$2&amp;"'!G"&amp;ROW())</f>
        <v>0</v>
      </c>
      <c r="I54" s="12" cm="1">
        <f t="array" aca="1" ref="I54" ca="1">INDIRECT("'"&amp;I$2&amp;"'!G"&amp;ROW())</f>
        <v>2</v>
      </c>
      <c r="J54" s="12" cm="1">
        <f t="array" aca="1" ref="J54" ca="1">INDIRECT("'"&amp;J$2&amp;"'!G"&amp;ROW())</f>
        <v>0</v>
      </c>
      <c r="K54" s="12" cm="1">
        <f t="array" aca="1" ref="K54" ca="1">INDIRECT("'"&amp;K$2&amp;"'!G"&amp;ROW())</f>
        <v>1</v>
      </c>
      <c r="L54" s="12" cm="1">
        <f t="array" aca="1" ref="L54" ca="1">INDIRECT("'"&amp;L$2&amp;"'!G"&amp;ROW())</f>
        <v>0</v>
      </c>
      <c r="M54" s="12" cm="1">
        <f t="array" aca="1" ref="M54" ca="1">INDIRECT("'"&amp;M$2&amp;"'!G"&amp;ROW())</f>
        <v>0</v>
      </c>
      <c r="N54" s="12" cm="1">
        <f t="array" aca="1" ref="N54" ca="1">INDIRECT("'"&amp;N$2&amp;"'!G"&amp;ROW())</f>
        <v>0</v>
      </c>
      <c r="O54" s="12" cm="1">
        <f t="array" aca="1" ref="O54" ca="1">INDIRECT("'"&amp;O$2&amp;"'!G"&amp;ROW())</f>
        <v>0</v>
      </c>
      <c r="P54" s="17">
        <f>'SECRETARÍA '!G54</f>
        <v>0</v>
      </c>
      <c r="Q54" s="12" cm="1">
        <f t="array" aca="1" ref="Q54" ca="1">INDIRECT("'"&amp;Q$2&amp;"'!G"&amp;ROW())</f>
        <v>0</v>
      </c>
      <c r="R54" s="12" cm="1">
        <f t="array" aca="1" ref="R54" ca="1">INDIRECT("'"&amp;R$2&amp;"'!G"&amp;ROW())</f>
        <v>0</v>
      </c>
      <c r="S54" s="12" cm="1">
        <f t="array" aca="1" ref="S54" ca="1">INDIRECT("'"&amp;S$2&amp;"'!G"&amp;ROW())</f>
        <v>0</v>
      </c>
      <c r="T54" s="12" cm="1">
        <f t="array" aca="1" ref="T54" ca="1">INDIRECT("'"&amp;T$2&amp;"'!G"&amp;ROW())</f>
        <v>2</v>
      </c>
      <c r="U54" s="12" cm="1">
        <f t="array" aca="1" ref="U54" ca="1">INDIRECT("'"&amp;U$2&amp;"'!G"&amp;ROW())</f>
        <v>2</v>
      </c>
      <c r="V54" s="12" cm="1">
        <f t="array" aca="1" ref="V54" ca="1">INDIRECT("'"&amp;V$2&amp;"'!G"&amp;ROW())</f>
        <v>0</v>
      </c>
      <c r="W54" s="12" cm="1">
        <f t="array" aca="1" ref="W54" ca="1">INDIRECT("'"&amp;W$2&amp;"'!G"&amp;ROW())</f>
        <v>0</v>
      </c>
      <c r="X54" s="12" cm="1">
        <f t="array" aca="1" ref="X54" ca="1">INDIRECT("'"&amp;X$2&amp;"'!G"&amp;ROW())</f>
        <v>2</v>
      </c>
      <c r="Y54" s="12" cm="1">
        <f t="array" aca="1" ref="Y54" ca="1">INDIRECT("'"&amp;Y$2&amp;"'!G"&amp;ROW())</f>
        <v>0</v>
      </c>
      <c r="Z54" s="12" cm="1">
        <f t="array" aca="1" ref="Z54" ca="1">INDIRECT("'"&amp;Z$2&amp;"'!G"&amp;ROW())</f>
        <v>3</v>
      </c>
      <c r="AA54" s="12" cm="1">
        <f t="array" aca="1" ref="AA54" ca="1">INDIRECT("'"&amp;AA$2&amp;"'!G"&amp;ROW())</f>
        <v>0</v>
      </c>
      <c r="AB54" s="17">
        <f>'SSHH ADM.-HOMBRES'!G54</f>
        <v>17</v>
      </c>
      <c r="AC54" s="12" cm="1">
        <f t="array" aca="1" ref="AC54" ca="1">INDIRECT("'"&amp;AC$2&amp;"'!G"&amp;ROW())</f>
        <v>17</v>
      </c>
      <c r="AD54" s="12" cm="1">
        <f t="array" aca="1" ref="AD54" ca="1">INDIRECT("'"&amp;AD$2&amp;"'!G"&amp;ROW())</f>
        <v>17</v>
      </c>
      <c r="AE54" s="12" cm="1">
        <f t="array" aca="1" ref="AE54" ca="1">INDIRECT("'"&amp;AE$2&amp;"'!G"&amp;ROW())</f>
        <v>0</v>
      </c>
      <c r="AF54" s="12" cm="1">
        <f t="array" aca="1" ref="AF54" ca="1">INDIRECT("'"&amp;AF$2&amp;"'!G"&amp;ROW())</f>
        <v>0</v>
      </c>
      <c r="AG54" s="12" cm="1">
        <f t="array" aca="1" ref="AG54" ca="1">INDIRECT("'"&amp;AG$2&amp;"'!G"&amp;ROW())</f>
        <v>0</v>
      </c>
      <c r="AH54" s="12" cm="1">
        <f t="array" aca="1" ref="AH54" ca="1">INDIRECT("'"&amp;AH$2&amp;"'!G"&amp;ROW())</f>
        <v>0</v>
      </c>
      <c r="AI54" s="12" cm="1">
        <f t="array" aca="1" ref="AI54" ca="1">INDIRECT("'"&amp;AI$2&amp;"'!G"&amp;ROW())</f>
        <v>0</v>
      </c>
      <c r="AJ54" s="12" cm="1">
        <f t="array" aca="1" ref="AJ54" ca="1">INDIRECT("'"&amp;AJ$2&amp;"'!G"&amp;ROW())</f>
        <v>11</v>
      </c>
      <c r="AK54" s="12" cm="1">
        <f t="array" aca="1" ref="AK54" ca="1">INDIRECT("'"&amp;AK$2&amp;"'!G"&amp;ROW())</f>
        <v>0</v>
      </c>
      <c r="AL54" s="12" cm="1">
        <f t="array" aca="1" ref="AL54" ca="1">INDIRECT("'"&amp;AL$2&amp;"'!G"&amp;ROW())</f>
        <v>5</v>
      </c>
      <c r="AM54" s="12" cm="1">
        <f t="array" aca="1" ref="AM54" ca="1">INDIRECT("'"&amp;AM$2&amp;"'!G"&amp;ROW())</f>
        <v>0</v>
      </c>
      <c r="AN54" s="12" cm="1">
        <f t="array" aca="1" ref="AN54" ca="1">INDIRECT("'"&amp;AN$2&amp;"'!G"&amp;ROW())</f>
        <v>0</v>
      </c>
      <c r="AO54" s="12" cm="1">
        <f t="array" aca="1" ref="AO54" ca="1">INDIRECT("'"&amp;AO$2&amp;"'!G"&amp;ROW())</f>
        <v>2</v>
      </c>
      <c r="AP54" s="12" cm="1">
        <f t="array" aca="1" ref="AP54" ca="1">INDIRECT("'"&amp;AP$2&amp;"'!G"&amp;ROW())</f>
        <v>0</v>
      </c>
      <c r="AQ54" s="12" cm="1">
        <f t="array" aca="1" ref="AQ54" ca="1">INDIRECT("'"&amp;AQ$2&amp;"'!G"&amp;ROW())</f>
        <v>0</v>
      </c>
      <c r="AR54" s="12" cm="1">
        <f t="array" aca="1" ref="AR54" ca="1">INDIRECT("'"&amp;AR$2&amp;"'!G"&amp;ROW())</f>
        <v>0</v>
      </c>
      <c r="AS54" s="12" cm="1">
        <f t="array" aca="1" ref="AS54" ca="1">INDIRECT("'"&amp;AS$2&amp;"'!G"&amp;ROW())</f>
        <v>3</v>
      </c>
      <c r="AT54" s="12" cm="1">
        <f t="array" aca="1" ref="AT54" ca="1">INDIRECT("'"&amp;AT$2&amp;"'!G"&amp;ROW())</f>
        <v>5</v>
      </c>
      <c r="AU54" s="12" cm="1">
        <f t="array" aca="1" ref="AU54" ca="1">INDIRECT("'"&amp;AU$2&amp;"'!G"&amp;ROW())</f>
        <v>1</v>
      </c>
      <c r="AV54" s="12" cm="1">
        <f t="array" aca="1" ref="AV54" ca="1">INDIRECT("'"&amp;AV$2&amp;"'!G"&amp;ROW())</f>
        <v>1</v>
      </c>
      <c r="AW54" s="12" cm="1">
        <f t="array" aca="1" ref="AW54" ca="1">INDIRECT("'"&amp;AW$2&amp;"'!G"&amp;ROW())</f>
        <v>1</v>
      </c>
      <c r="AX54" s="12" cm="1">
        <f t="array" aca="1" ref="AX54" ca="1">INDIRECT("'"&amp;AX$2&amp;"'!G"&amp;ROW())</f>
        <v>1</v>
      </c>
      <c r="AY54" s="12" cm="1">
        <f t="array" aca="1" ref="AY54" ca="1">INDIRECT("'"&amp;AY$2&amp;"'!G"&amp;ROW())</f>
        <v>1</v>
      </c>
      <c r="AZ54" s="12" cm="1">
        <f t="array" aca="1" ref="AZ54" ca="1">INDIRECT("'"&amp;AZ$2&amp;"'!G"&amp;ROW())</f>
        <v>1</v>
      </c>
      <c r="BA54" s="12" cm="1">
        <f t="array" aca="1" ref="BA54" ca="1">INDIRECT("'"&amp;BA$2&amp;"'!G"&amp;ROW())</f>
        <v>1</v>
      </c>
      <c r="BB54">
        <f>'TALLER EPT '!G54</f>
        <v>1</v>
      </c>
      <c r="BC54" s="12" cm="1">
        <f t="array" aca="1" ref="BC54" ca="1">INDIRECT("'"&amp;BC$2&amp;"'!G"&amp;ROW())</f>
        <v>1</v>
      </c>
      <c r="BD54" s="12" cm="1">
        <f t="array" aca="1" ref="BD54" ca="1">INDIRECT("'"&amp;BD$2&amp;"'!G"&amp;ROW())</f>
        <v>3</v>
      </c>
      <c r="BE54" s="17">
        <f>'CIRCULACIÓN '!G54</f>
        <v>0</v>
      </c>
      <c r="BF54" s="12" cm="1">
        <f t="array" aca="1" ref="BF54" ca="1">INDIRECT("'"&amp;BF$2&amp;"'!G"&amp;ROW())</f>
        <v>0</v>
      </c>
      <c r="BG54" s="12" cm="1">
        <f t="array" aca="1" ref="BG54" ca="1">INDIRECT("'"&amp;BG$2&amp;"'!G"&amp;ROW())</f>
        <v>0</v>
      </c>
      <c r="BH54" s="17">
        <f>INGRESO!G54</f>
        <v>0</v>
      </c>
    </row>
    <row r="55" spans="1:60">
      <c r="A55" t="s">
        <v>1016</v>
      </c>
      <c r="G55" s="337">
        <f t="shared" ca="1" si="1"/>
        <v>101</v>
      </c>
      <c r="H55" s="12" cm="1">
        <f t="array" aca="1" ref="H55" ca="1">INDIRECT("'"&amp;H$2&amp;"'!G"&amp;ROW())</f>
        <v>0</v>
      </c>
      <c r="I55" s="12" cm="1">
        <f t="array" aca="1" ref="I55" ca="1">INDIRECT("'"&amp;I$2&amp;"'!G"&amp;ROW())</f>
        <v>2</v>
      </c>
      <c r="J55" s="12" cm="1">
        <f t="array" aca="1" ref="J55" ca="1">INDIRECT("'"&amp;J$2&amp;"'!G"&amp;ROW())</f>
        <v>0</v>
      </c>
      <c r="K55" s="12" cm="1">
        <f t="array" aca="1" ref="K55" ca="1">INDIRECT("'"&amp;K$2&amp;"'!G"&amp;ROW())</f>
        <v>1</v>
      </c>
      <c r="L55" s="12" cm="1">
        <f t="array" aca="1" ref="L55" ca="1">INDIRECT("'"&amp;L$2&amp;"'!G"&amp;ROW())</f>
        <v>0</v>
      </c>
      <c r="M55" s="12" cm="1">
        <f t="array" aca="1" ref="M55" ca="1">INDIRECT("'"&amp;M$2&amp;"'!G"&amp;ROW())</f>
        <v>0</v>
      </c>
      <c r="N55" s="12" cm="1">
        <f t="array" aca="1" ref="N55" ca="1">INDIRECT("'"&amp;N$2&amp;"'!G"&amp;ROW())</f>
        <v>0</v>
      </c>
      <c r="O55" s="12" cm="1">
        <f t="array" aca="1" ref="O55" ca="1">INDIRECT("'"&amp;O$2&amp;"'!G"&amp;ROW())</f>
        <v>0</v>
      </c>
      <c r="P55" s="17">
        <f>'SECRETARÍA '!G55</f>
        <v>0</v>
      </c>
      <c r="Q55" s="12" cm="1">
        <f t="array" aca="1" ref="Q55" ca="1">INDIRECT("'"&amp;Q$2&amp;"'!G"&amp;ROW())</f>
        <v>0</v>
      </c>
      <c r="R55" s="12" cm="1">
        <f t="array" aca="1" ref="R55" ca="1">INDIRECT("'"&amp;R$2&amp;"'!G"&amp;ROW())</f>
        <v>0</v>
      </c>
      <c r="S55" s="12" cm="1">
        <f t="array" aca="1" ref="S55" ca="1">INDIRECT("'"&amp;S$2&amp;"'!G"&amp;ROW())</f>
        <v>0</v>
      </c>
      <c r="T55" s="12" cm="1">
        <f t="array" aca="1" ref="T55" ca="1">INDIRECT("'"&amp;T$2&amp;"'!G"&amp;ROW())</f>
        <v>2</v>
      </c>
      <c r="U55" s="12" cm="1">
        <f t="array" aca="1" ref="U55" ca="1">INDIRECT("'"&amp;U$2&amp;"'!G"&amp;ROW())</f>
        <v>2</v>
      </c>
      <c r="V55" s="12" cm="1">
        <f t="array" aca="1" ref="V55" ca="1">INDIRECT("'"&amp;V$2&amp;"'!G"&amp;ROW())</f>
        <v>0</v>
      </c>
      <c r="W55" s="12" cm="1">
        <f t="array" aca="1" ref="W55" ca="1">INDIRECT("'"&amp;W$2&amp;"'!G"&amp;ROW())</f>
        <v>0</v>
      </c>
      <c r="X55" s="12" cm="1">
        <f t="array" aca="1" ref="X55" ca="1">INDIRECT("'"&amp;X$2&amp;"'!G"&amp;ROW())</f>
        <v>2</v>
      </c>
      <c r="Y55" s="12" cm="1">
        <f t="array" aca="1" ref="Y55" ca="1">INDIRECT("'"&amp;Y$2&amp;"'!G"&amp;ROW())</f>
        <v>0</v>
      </c>
      <c r="Z55" s="12" cm="1">
        <f t="array" aca="1" ref="Z55" ca="1">INDIRECT("'"&amp;Z$2&amp;"'!G"&amp;ROW())</f>
        <v>3</v>
      </c>
      <c r="AA55" s="12" cm="1">
        <f t="array" aca="1" ref="AA55" ca="1">INDIRECT("'"&amp;AA$2&amp;"'!G"&amp;ROW())</f>
        <v>0</v>
      </c>
      <c r="AB55" s="17">
        <f>'SSHH ADM.-HOMBRES'!G55</f>
        <v>17</v>
      </c>
      <c r="AC55" s="12" cm="1">
        <f t="array" aca="1" ref="AC55" ca="1">INDIRECT("'"&amp;AC$2&amp;"'!G"&amp;ROW())</f>
        <v>17</v>
      </c>
      <c r="AD55" s="12" cm="1">
        <f t="array" aca="1" ref="AD55" ca="1">INDIRECT("'"&amp;AD$2&amp;"'!G"&amp;ROW())</f>
        <v>17</v>
      </c>
      <c r="AE55" s="12" cm="1">
        <f t="array" aca="1" ref="AE55" ca="1">INDIRECT("'"&amp;AE$2&amp;"'!G"&amp;ROW())</f>
        <v>0</v>
      </c>
      <c r="AF55" s="12" cm="1">
        <f t="array" aca="1" ref="AF55" ca="1">INDIRECT("'"&amp;AF$2&amp;"'!G"&amp;ROW())</f>
        <v>0</v>
      </c>
      <c r="AG55" s="12" cm="1">
        <f t="array" aca="1" ref="AG55" ca="1">INDIRECT("'"&amp;AG$2&amp;"'!G"&amp;ROW())</f>
        <v>0</v>
      </c>
      <c r="AH55" s="12" cm="1">
        <f t="array" aca="1" ref="AH55" ca="1">INDIRECT("'"&amp;AH$2&amp;"'!G"&amp;ROW())</f>
        <v>0</v>
      </c>
      <c r="AI55" s="12" cm="1">
        <f t="array" aca="1" ref="AI55" ca="1">INDIRECT("'"&amp;AI$2&amp;"'!G"&amp;ROW())</f>
        <v>0</v>
      </c>
      <c r="AJ55" s="12" cm="1">
        <f t="array" aca="1" ref="AJ55" ca="1">INDIRECT("'"&amp;AJ$2&amp;"'!G"&amp;ROW())</f>
        <v>11</v>
      </c>
      <c r="AK55" s="12" cm="1">
        <f t="array" aca="1" ref="AK55" ca="1">INDIRECT("'"&amp;AK$2&amp;"'!G"&amp;ROW())</f>
        <v>0</v>
      </c>
      <c r="AL55" s="12" cm="1">
        <f t="array" aca="1" ref="AL55" ca="1">INDIRECT("'"&amp;AL$2&amp;"'!G"&amp;ROW())</f>
        <v>5</v>
      </c>
      <c r="AM55" s="12" cm="1">
        <f t="array" aca="1" ref="AM55" ca="1">INDIRECT("'"&amp;AM$2&amp;"'!G"&amp;ROW())</f>
        <v>0</v>
      </c>
      <c r="AN55" s="12" cm="1">
        <f t="array" aca="1" ref="AN55" ca="1">INDIRECT("'"&amp;AN$2&amp;"'!G"&amp;ROW())</f>
        <v>0</v>
      </c>
      <c r="AO55" s="12" cm="1">
        <f t="array" aca="1" ref="AO55" ca="1">INDIRECT("'"&amp;AO$2&amp;"'!G"&amp;ROW())</f>
        <v>2</v>
      </c>
      <c r="AP55" s="12" cm="1">
        <f t="array" aca="1" ref="AP55" ca="1">INDIRECT("'"&amp;AP$2&amp;"'!G"&amp;ROW())</f>
        <v>0</v>
      </c>
      <c r="AQ55" s="12" cm="1">
        <f t="array" aca="1" ref="AQ55" ca="1">INDIRECT("'"&amp;AQ$2&amp;"'!G"&amp;ROW())</f>
        <v>0</v>
      </c>
      <c r="AR55" s="12" cm="1">
        <f t="array" aca="1" ref="AR55" ca="1">INDIRECT("'"&amp;AR$2&amp;"'!G"&amp;ROW())</f>
        <v>0</v>
      </c>
      <c r="AS55" s="12" cm="1">
        <f t="array" aca="1" ref="AS55" ca="1">INDIRECT("'"&amp;AS$2&amp;"'!G"&amp;ROW())</f>
        <v>3</v>
      </c>
      <c r="AT55" s="12" cm="1">
        <f t="array" aca="1" ref="AT55" ca="1">INDIRECT("'"&amp;AT$2&amp;"'!G"&amp;ROW())</f>
        <v>5</v>
      </c>
      <c r="AU55" s="12" cm="1">
        <f t="array" aca="1" ref="AU55" ca="1">INDIRECT("'"&amp;AU$2&amp;"'!G"&amp;ROW())</f>
        <v>1</v>
      </c>
      <c r="AV55" s="12" cm="1">
        <f t="array" aca="1" ref="AV55" ca="1">INDIRECT("'"&amp;AV$2&amp;"'!G"&amp;ROW())</f>
        <v>1</v>
      </c>
      <c r="AW55" s="12" cm="1">
        <f t="array" aca="1" ref="AW55" ca="1">INDIRECT("'"&amp;AW$2&amp;"'!G"&amp;ROW())</f>
        <v>1</v>
      </c>
      <c r="AX55" s="12" cm="1">
        <f t="array" aca="1" ref="AX55" ca="1">INDIRECT("'"&amp;AX$2&amp;"'!G"&amp;ROW())</f>
        <v>1</v>
      </c>
      <c r="AY55" s="12" cm="1">
        <f t="array" aca="1" ref="AY55" ca="1">INDIRECT("'"&amp;AY$2&amp;"'!G"&amp;ROW())</f>
        <v>1</v>
      </c>
      <c r="AZ55" s="12" cm="1">
        <f t="array" aca="1" ref="AZ55" ca="1">INDIRECT("'"&amp;AZ$2&amp;"'!G"&amp;ROW())</f>
        <v>1</v>
      </c>
      <c r="BA55" s="12" cm="1">
        <f t="array" aca="1" ref="BA55" ca="1">INDIRECT("'"&amp;BA$2&amp;"'!G"&amp;ROW())</f>
        <v>1</v>
      </c>
      <c r="BB55">
        <f>'TALLER EPT '!G55</f>
        <v>1</v>
      </c>
      <c r="BC55" s="12" cm="1">
        <f t="array" aca="1" ref="BC55" ca="1">INDIRECT("'"&amp;BC$2&amp;"'!G"&amp;ROW())</f>
        <v>1</v>
      </c>
      <c r="BD55" s="12" cm="1">
        <f t="array" aca="1" ref="BD55" ca="1">INDIRECT("'"&amp;BD$2&amp;"'!G"&amp;ROW())</f>
        <v>3</v>
      </c>
      <c r="BE55" s="17">
        <f>'CIRCULACIÓN '!G55</f>
        <v>0</v>
      </c>
      <c r="BF55" s="12" cm="1">
        <f t="array" aca="1" ref="BF55" ca="1">INDIRECT("'"&amp;BF$2&amp;"'!G"&amp;ROW())</f>
        <v>0</v>
      </c>
      <c r="BG55" s="12" cm="1">
        <f t="array" aca="1" ref="BG55" ca="1">INDIRECT("'"&amp;BG$2&amp;"'!G"&amp;ROW())</f>
        <v>0</v>
      </c>
      <c r="BH55" s="17">
        <f>INGRESO!G55</f>
        <v>0</v>
      </c>
    </row>
    <row r="56" spans="1:60">
      <c r="A56" t="s">
        <v>1019</v>
      </c>
      <c r="G56" s="337">
        <f t="shared" ca="1" si="1"/>
        <v>24</v>
      </c>
      <c r="H56" s="12" cm="1">
        <f t="array" aca="1" ref="H56" ca="1">INDIRECT("'"&amp;H$2&amp;"'!G"&amp;ROW())</f>
        <v>0</v>
      </c>
      <c r="I56" s="12" cm="1">
        <f t="array" aca="1" ref="I56" ca="1">INDIRECT("'"&amp;I$2&amp;"'!G"&amp;ROW())</f>
        <v>0</v>
      </c>
      <c r="J56" s="12" cm="1">
        <f t="array" aca="1" ref="J56" ca="1">INDIRECT("'"&amp;J$2&amp;"'!G"&amp;ROW())</f>
        <v>0</v>
      </c>
      <c r="K56" s="12" cm="1">
        <f t="array" aca="1" ref="K56" ca="1">INDIRECT("'"&amp;K$2&amp;"'!G"&amp;ROW())</f>
        <v>0</v>
      </c>
      <c r="L56" s="12" cm="1">
        <f t="array" aca="1" ref="L56" ca="1">INDIRECT("'"&amp;L$2&amp;"'!G"&amp;ROW())</f>
        <v>0</v>
      </c>
      <c r="M56" s="12" cm="1">
        <f t="array" aca="1" ref="M56" ca="1">INDIRECT("'"&amp;M$2&amp;"'!G"&amp;ROW())</f>
        <v>0</v>
      </c>
      <c r="N56" s="12" cm="1">
        <f t="array" aca="1" ref="N56" ca="1">INDIRECT("'"&amp;N$2&amp;"'!G"&amp;ROW())</f>
        <v>0</v>
      </c>
      <c r="O56" s="12" cm="1">
        <f t="array" aca="1" ref="O56" ca="1">INDIRECT("'"&amp;O$2&amp;"'!G"&amp;ROW())</f>
        <v>0</v>
      </c>
      <c r="P56" s="17">
        <f>'SECRETARÍA '!G56</f>
        <v>0</v>
      </c>
      <c r="Q56" s="12" cm="1">
        <f t="array" aca="1" ref="Q56" ca="1">INDIRECT("'"&amp;Q$2&amp;"'!G"&amp;ROW())</f>
        <v>0</v>
      </c>
      <c r="R56" s="12" cm="1">
        <f t="array" aca="1" ref="R56" ca="1">INDIRECT("'"&amp;R$2&amp;"'!G"&amp;ROW())</f>
        <v>0</v>
      </c>
      <c r="S56" s="12" cm="1">
        <f t="array" aca="1" ref="S56" ca="1">INDIRECT("'"&amp;S$2&amp;"'!G"&amp;ROW())</f>
        <v>0</v>
      </c>
      <c r="T56" s="12" cm="1">
        <f t="array" aca="1" ref="T56" ca="1">INDIRECT("'"&amp;T$2&amp;"'!G"&amp;ROW())</f>
        <v>0</v>
      </c>
      <c r="U56" s="12" cm="1">
        <f t="array" aca="1" ref="U56" ca="1">INDIRECT("'"&amp;U$2&amp;"'!G"&amp;ROW())</f>
        <v>0</v>
      </c>
      <c r="V56" s="12" cm="1">
        <f t="array" aca="1" ref="V56" ca="1">INDIRECT("'"&amp;V$2&amp;"'!G"&amp;ROW())</f>
        <v>0</v>
      </c>
      <c r="W56" s="12" cm="1">
        <f t="array" aca="1" ref="W56" ca="1">INDIRECT("'"&amp;W$2&amp;"'!G"&amp;ROW())</f>
        <v>0</v>
      </c>
      <c r="X56" s="12" cm="1">
        <f t="array" aca="1" ref="X56" ca="1">INDIRECT("'"&amp;X$2&amp;"'!G"&amp;ROW())</f>
        <v>0</v>
      </c>
      <c r="Y56" s="12" cm="1">
        <f t="array" aca="1" ref="Y56" ca="1">INDIRECT("'"&amp;Y$2&amp;"'!G"&amp;ROW())</f>
        <v>0</v>
      </c>
      <c r="Z56" s="12" cm="1">
        <f t="array" aca="1" ref="Z56" ca="1">INDIRECT("'"&amp;Z$2&amp;"'!G"&amp;ROW())</f>
        <v>0</v>
      </c>
      <c r="AA56" s="12" cm="1">
        <f t="array" aca="1" ref="AA56" ca="1">INDIRECT("'"&amp;AA$2&amp;"'!G"&amp;ROW())</f>
        <v>0</v>
      </c>
      <c r="AB56" s="17">
        <f>'SSHH ADM.-HOMBRES'!G56</f>
        <v>4</v>
      </c>
      <c r="AC56" s="12" cm="1">
        <f t="array" aca="1" ref="AC56" ca="1">INDIRECT("'"&amp;AC$2&amp;"'!G"&amp;ROW())</f>
        <v>4</v>
      </c>
      <c r="AD56" s="12" cm="1">
        <f t="array" aca="1" ref="AD56" ca="1">INDIRECT("'"&amp;AD$2&amp;"'!G"&amp;ROW())</f>
        <v>5</v>
      </c>
      <c r="AE56" s="12" cm="1">
        <f t="array" aca="1" ref="AE56" ca="1">INDIRECT("'"&amp;AE$2&amp;"'!G"&amp;ROW())</f>
        <v>0</v>
      </c>
      <c r="AF56" s="12" cm="1">
        <f t="array" aca="1" ref="AF56" ca="1">INDIRECT("'"&amp;AF$2&amp;"'!G"&amp;ROW())</f>
        <v>0</v>
      </c>
      <c r="AG56" s="12" cm="1">
        <f t="array" aca="1" ref="AG56" ca="1">INDIRECT("'"&amp;AG$2&amp;"'!G"&amp;ROW())</f>
        <v>0</v>
      </c>
      <c r="AH56" s="12" cm="1">
        <f t="array" aca="1" ref="AH56" ca="1">INDIRECT("'"&amp;AH$2&amp;"'!G"&amp;ROW())</f>
        <v>0</v>
      </c>
      <c r="AI56" s="12" cm="1">
        <f t="array" aca="1" ref="AI56" ca="1">INDIRECT("'"&amp;AI$2&amp;"'!G"&amp;ROW())</f>
        <v>0</v>
      </c>
      <c r="AJ56" s="12" cm="1">
        <f t="array" aca="1" ref="AJ56" ca="1">INDIRECT("'"&amp;AJ$2&amp;"'!G"&amp;ROW())</f>
        <v>3</v>
      </c>
      <c r="AK56" s="12" cm="1">
        <f t="array" aca="1" ref="AK56" ca="1">INDIRECT("'"&amp;AK$2&amp;"'!G"&amp;ROW())</f>
        <v>0</v>
      </c>
      <c r="AL56" s="12" cm="1">
        <f t="array" aca="1" ref="AL56" ca="1">INDIRECT("'"&amp;AL$2&amp;"'!G"&amp;ROW())</f>
        <v>3</v>
      </c>
      <c r="AM56" s="12" cm="1">
        <f t="array" aca="1" ref="AM56" ca="1">INDIRECT("'"&amp;AM$2&amp;"'!G"&amp;ROW())</f>
        <v>0</v>
      </c>
      <c r="AN56" s="12" cm="1">
        <f t="array" aca="1" ref="AN56" ca="1">INDIRECT("'"&amp;AN$2&amp;"'!G"&amp;ROW())</f>
        <v>0</v>
      </c>
      <c r="AO56" s="12" cm="1">
        <f t="array" aca="1" ref="AO56" ca="1">INDIRECT("'"&amp;AO$2&amp;"'!G"&amp;ROW())</f>
        <v>2</v>
      </c>
      <c r="AP56" s="12" cm="1">
        <f t="array" aca="1" ref="AP56" ca="1">INDIRECT("'"&amp;AP$2&amp;"'!G"&amp;ROW())</f>
        <v>0</v>
      </c>
      <c r="AQ56" s="12" cm="1">
        <f t="array" aca="1" ref="AQ56" ca="1">INDIRECT("'"&amp;AQ$2&amp;"'!G"&amp;ROW())</f>
        <v>0</v>
      </c>
      <c r="AR56" s="12" cm="1">
        <f t="array" aca="1" ref="AR56" ca="1">INDIRECT("'"&amp;AR$2&amp;"'!G"&amp;ROW())</f>
        <v>0</v>
      </c>
      <c r="AS56" s="12" cm="1">
        <f t="array" aca="1" ref="AS56" ca="1">INDIRECT("'"&amp;AS$2&amp;"'!G"&amp;ROW())</f>
        <v>3</v>
      </c>
      <c r="AT56" s="12" cm="1">
        <f t="array" aca="1" ref="AT56" ca="1">INDIRECT("'"&amp;AT$2&amp;"'!G"&amp;ROW())</f>
        <v>0</v>
      </c>
      <c r="AU56" s="12" cm="1">
        <f t="array" aca="1" ref="AU56" ca="1">INDIRECT("'"&amp;AU$2&amp;"'!G"&amp;ROW())</f>
        <v>0</v>
      </c>
      <c r="AV56" s="12" cm="1">
        <f t="array" aca="1" ref="AV56" ca="1">INDIRECT("'"&amp;AV$2&amp;"'!G"&amp;ROW())</f>
        <v>0</v>
      </c>
      <c r="AW56" s="12" cm="1">
        <f t="array" aca="1" ref="AW56" ca="1">INDIRECT("'"&amp;AW$2&amp;"'!G"&amp;ROW())</f>
        <v>0</v>
      </c>
      <c r="AX56" s="12" cm="1">
        <f t="array" aca="1" ref="AX56" ca="1">INDIRECT("'"&amp;AX$2&amp;"'!G"&amp;ROW())</f>
        <v>0</v>
      </c>
      <c r="AY56" s="12" cm="1">
        <f t="array" aca="1" ref="AY56" ca="1">INDIRECT("'"&amp;AY$2&amp;"'!G"&amp;ROW())</f>
        <v>0</v>
      </c>
      <c r="AZ56" s="12" cm="1">
        <f t="array" aca="1" ref="AZ56" ca="1">INDIRECT("'"&amp;AZ$2&amp;"'!G"&amp;ROW())</f>
        <v>0</v>
      </c>
      <c r="BA56" s="12" cm="1">
        <f t="array" aca="1" ref="BA56" ca="1">INDIRECT("'"&amp;BA$2&amp;"'!G"&amp;ROW())</f>
        <v>0</v>
      </c>
      <c r="BB56">
        <f>'TALLER EPT '!G56</f>
        <v>0</v>
      </c>
      <c r="BC56" s="12" cm="1">
        <f t="array" aca="1" ref="BC56" ca="1">INDIRECT("'"&amp;BC$2&amp;"'!G"&amp;ROW())</f>
        <v>0</v>
      </c>
      <c r="BD56" s="12" cm="1">
        <f t="array" aca="1" ref="BD56" ca="1">INDIRECT("'"&amp;BD$2&amp;"'!G"&amp;ROW())</f>
        <v>0</v>
      </c>
      <c r="BE56" s="17">
        <f>'CIRCULACIÓN '!G56</f>
        <v>0</v>
      </c>
      <c r="BF56" s="12" cm="1">
        <f t="array" aca="1" ref="BF56" ca="1">INDIRECT("'"&amp;BF$2&amp;"'!G"&amp;ROW())</f>
        <v>0</v>
      </c>
      <c r="BG56" s="12" cm="1">
        <f t="array" aca="1" ref="BG56" ca="1">INDIRECT("'"&amp;BG$2&amp;"'!G"&amp;ROW())</f>
        <v>0</v>
      </c>
      <c r="BH56" s="17">
        <f>INGRESO!G56</f>
        <v>0</v>
      </c>
    </row>
    <row r="57" spans="1:60">
      <c r="A57" t="s">
        <v>1021</v>
      </c>
      <c r="G57" s="337">
        <f t="shared" ca="1" si="1"/>
        <v>24</v>
      </c>
      <c r="H57" s="12" cm="1">
        <f t="array" aca="1" ref="H57" ca="1">INDIRECT("'"&amp;H$2&amp;"'!G"&amp;ROW())</f>
        <v>0</v>
      </c>
      <c r="I57" s="12" cm="1">
        <f t="array" aca="1" ref="I57" ca="1">INDIRECT("'"&amp;I$2&amp;"'!G"&amp;ROW())</f>
        <v>0</v>
      </c>
      <c r="J57" s="12" cm="1">
        <f t="array" aca="1" ref="J57" ca="1">INDIRECT("'"&amp;J$2&amp;"'!G"&amp;ROW())</f>
        <v>0</v>
      </c>
      <c r="K57" s="12" cm="1">
        <f t="array" aca="1" ref="K57" ca="1">INDIRECT("'"&amp;K$2&amp;"'!G"&amp;ROW())</f>
        <v>0</v>
      </c>
      <c r="L57" s="12" cm="1">
        <f t="array" aca="1" ref="L57" ca="1">INDIRECT("'"&amp;L$2&amp;"'!G"&amp;ROW())</f>
        <v>0</v>
      </c>
      <c r="M57" s="12" cm="1">
        <f t="array" aca="1" ref="M57" ca="1">INDIRECT("'"&amp;M$2&amp;"'!G"&amp;ROW())</f>
        <v>0</v>
      </c>
      <c r="N57" s="12" cm="1">
        <f t="array" aca="1" ref="N57" ca="1">INDIRECT("'"&amp;N$2&amp;"'!G"&amp;ROW())</f>
        <v>0</v>
      </c>
      <c r="O57" s="12" cm="1">
        <f t="array" aca="1" ref="O57" ca="1">INDIRECT("'"&amp;O$2&amp;"'!G"&amp;ROW())</f>
        <v>0</v>
      </c>
      <c r="P57" s="17">
        <f>'SECRETARÍA '!G57</f>
        <v>0</v>
      </c>
      <c r="Q57" s="12" cm="1">
        <f t="array" aca="1" ref="Q57" ca="1">INDIRECT("'"&amp;Q$2&amp;"'!G"&amp;ROW())</f>
        <v>0</v>
      </c>
      <c r="R57" s="12" cm="1">
        <f t="array" aca="1" ref="R57" ca="1">INDIRECT("'"&amp;R$2&amp;"'!G"&amp;ROW())</f>
        <v>0</v>
      </c>
      <c r="S57" s="12" cm="1">
        <f t="array" aca="1" ref="S57" ca="1">INDIRECT("'"&amp;S$2&amp;"'!G"&amp;ROW())</f>
        <v>0</v>
      </c>
      <c r="T57" s="12" cm="1">
        <f t="array" aca="1" ref="T57" ca="1">INDIRECT("'"&amp;T$2&amp;"'!G"&amp;ROW())</f>
        <v>0</v>
      </c>
      <c r="U57" s="12" cm="1">
        <f t="array" aca="1" ref="U57" ca="1">INDIRECT("'"&amp;U$2&amp;"'!G"&amp;ROW())</f>
        <v>0</v>
      </c>
      <c r="V57" s="12" cm="1">
        <f t="array" aca="1" ref="V57" ca="1">INDIRECT("'"&amp;V$2&amp;"'!G"&amp;ROW())</f>
        <v>0</v>
      </c>
      <c r="W57" s="12" cm="1">
        <f t="array" aca="1" ref="W57" ca="1">INDIRECT("'"&amp;W$2&amp;"'!G"&amp;ROW())</f>
        <v>0</v>
      </c>
      <c r="X57" s="12" cm="1">
        <f t="array" aca="1" ref="X57" ca="1">INDIRECT("'"&amp;X$2&amp;"'!G"&amp;ROW())</f>
        <v>0</v>
      </c>
      <c r="Y57" s="12" cm="1">
        <f t="array" aca="1" ref="Y57" ca="1">INDIRECT("'"&amp;Y$2&amp;"'!G"&amp;ROW())</f>
        <v>0</v>
      </c>
      <c r="Z57" s="12" cm="1">
        <f t="array" aca="1" ref="Z57" ca="1">INDIRECT("'"&amp;Z$2&amp;"'!G"&amp;ROW())</f>
        <v>0</v>
      </c>
      <c r="AA57" s="12" cm="1">
        <f t="array" aca="1" ref="AA57" ca="1">INDIRECT("'"&amp;AA$2&amp;"'!G"&amp;ROW())</f>
        <v>0</v>
      </c>
      <c r="AB57" s="17">
        <f>'SSHH ADM.-HOMBRES'!G57</f>
        <v>4</v>
      </c>
      <c r="AC57" s="12" cm="1">
        <f t="array" aca="1" ref="AC57" ca="1">INDIRECT("'"&amp;AC$2&amp;"'!G"&amp;ROW())</f>
        <v>4</v>
      </c>
      <c r="AD57" s="12" cm="1">
        <f t="array" aca="1" ref="AD57" ca="1">INDIRECT("'"&amp;AD$2&amp;"'!G"&amp;ROW())</f>
        <v>5</v>
      </c>
      <c r="AE57" s="12" cm="1">
        <f t="array" aca="1" ref="AE57" ca="1">INDIRECT("'"&amp;AE$2&amp;"'!G"&amp;ROW())</f>
        <v>0</v>
      </c>
      <c r="AF57" s="12" cm="1">
        <f t="array" aca="1" ref="AF57" ca="1">INDIRECT("'"&amp;AF$2&amp;"'!G"&amp;ROW())</f>
        <v>0</v>
      </c>
      <c r="AG57" s="12" cm="1">
        <f t="array" aca="1" ref="AG57" ca="1">INDIRECT("'"&amp;AG$2&amp;"'!G"&amp;ROW())</f>
        <v>0</v>
      </c>
      <c r="AH57" s="12" cm="1">
        <f t="array" aca="1" ref="AH57" ca="1">INDIRECT("'"&amp;AH$2&amp;"'!G"&amp;ROW())</f>
        <v>0</v>
      </c>
      <c r="AI57" s="12" cm="1">
        <f t="array" aca="1" ref="AI57" ca="1">INDIRECT("'"&amp;AI$2&amp;"'!G"&amp;ROW())</f>
        <v>0</v>
      </c>
      <c r="AJ57" s="12" cm="1">
        <f t="array" aca="1" ref="AJ57" ca="1">INDIRECT("'"&amp;AJ$2&amp;"'!G"&amp;ROW())</f>
        <v>3</v>
      </c>
      <c r="AK57" s="12" cm="1">
        <f t="array" aca="1" ref="AK57" ca="1">INDIRECT("'"&amp;AK$2&amp;"'!G"&amp;ROW())</f>
        <v>0</v>
      </c>
      <c r="AL57" s="12" cm="1">
        <f t="array" aca="1" ref="AL57" ca="1">INDIRECT("'"&amp;AL$2&amp;"'!G"&amp;ROW())</f>
        <v>3</v>
      </c>
      <c r="AM57" s="12" cm="1">
        <f t="array" aca="1" ref="AM57" ca="1">INDIRECT("'"&amp;AM$2&amp;"'!G"&amp;ROW())</f>
        <v>0</v>
      </c>
      <c r="AN57" s="12" cm="1">
        <f t="array" aca="1" ref="AN57" ca="1">INDIRECT("'"&amp;AN$2&amp;"'!G"&amp;ROW())</f>
        <v>0</v>
      </c>
      <c r="AO57" s="12" cm="1">
        <f t="array" aca="1" ref="AO57" ca="1">INDIRECT("'"&amp;AO$2&amp;"'!G"&amp;ROW())</f>
        <v>2</v>
      </c>
      <c r="AP57" s="12" cm="1">
        <f t="array" aca="1" ref="AP57" ca="1">INDIRECT("'"&amp;AP$2&amp;"'!G"&amp;ROW())</f>
        <v>0</v>
      </c>
      <c r="AQ57" s="12" cm="1">
        <f t="array" aca="1" ref="AQ57" ca="1">INDIRECT("'"&amp;AQ$2&amp;"'!G"&amp;ROW())</f>
        <v>0</v>
      </c>
      <c r="AR57" s="12" cm="1">
        <f t="array" aca="1" ref="AR57" ca="1">INDIRECT("'"&amp;AR$2&amp;"'!G"&amp;ROW())</f>
        <v>0</v>
      </c>
      <c r="AS57" s="12" cm="1">
        <f t="array" aca="1" ref="AS57" ca="1">INDIRECT("'"&amp;AS$2&amp;"'!G"&amp;ROW())</f>
        <v>3</v>
      </c>
      <c r="AT57" s="12" cm="1">
        <f t="array" aca="1" ref="AT57" ca="1">INDIRECT("'"&amp;AT$2&amp;"'!G"&amp;ROW())</f>
        <v>0</v>
      </c>
      <c r="AU57" s="12" cm="1">
        <f t="array" aca="1" ref="AU57" ca="1">INDIRECT("'"&amp;AU$2&amp;"'!G"&amp;ROW())</f>
        <v>0</v>
      </c>
      <c r="AV57" s="12" cm="1">
        <f t="array" aca="1" ref="AV57" ca="1">INDIRECT("'"&amp;AV$2&amp;"'!G"&amp;ROW())</f>
        <v>0</v>
      </c>
      <c r="AW57" s="12" cm="1">
        <f t="array" aca="1" ref="AW57" ca="1">INDIRECT("'"&amp;AW$2&amp;"'!G"&amp;ROW())</f>
        <v>0</v>
      </c>
      <c r="AX57" s="12" cm="1">
        <f t="array" aca="1" ref="AX57" ca="1">INDIRECT("'"&amp;AX$2&amp;"'!G"&amp;ROW())</f>
        <v>0</v>
      </c>
      <c r="AY57" s="12" cm="1">
        <f t="array" aca="1" ref="AY57" ca="1">INDIRECT("'"&amp;AY$2&amp;"'!G"&amp;ROW())</f>
        <v>0</v>
      </c>
      <c r="AZ57" s="12" cm="1">
        <f t="array" aca="1" ref="AZ57" ca="1">INDIRECT("'"&amp;AZ$2&amp;"'!G"&amp;ROW())</f>
        <v>0</v>
      </c>
      <c r="BA57" s="12" cm="1">
        <f t="array" aca="1" ref="BA57" ca="1">INDIRECT("'"&amp;BA$2&amp;"'!G"&amp;ROW())</f>
        <v>0</v>
      </c>
      <c r="BB57">
        <f>'TALLER EPT '!G57</f>
        <v>0</v>
      </c>
      <c r="BC57" s="12" cm="1">
        <f t="array" aca="1" ref="BC57" ca="1">INDIRECT("'"&amp;BC$2&amp;"'!G"&amp;ROW())</f>
        <v>0</v>
      </c>
      <c r="BD57" s="12" cm="1">
        <f t="array" aca="1" ref="BD57" ca="1">INDIRECT("'"&amp;BD$2&amp;"'!G"&amp;ROW())</f>
        <v>0</v>
      </c>
      <c r="BE57" s="17">
        <f>'CIRCULACIÓN '!G57</f>
        <v>0</v>
      </c>
      <c r="BF57" s="12" cm="1">
        <f t="array" aca="1" ref="BF57" ca="1">INDIRECT("'"&amp;BF$2&amp;"'!G"&amp;ROW())</f>
        <v>0</v>
      </c>
      <c r="BG57" s="12" cm="1">
        <f t="array" aca="1" ref="BG57" ca="1">INDIRECT("'"&amp;BG$2&amp;"'!G"&amp;ROW())</f>
        <v>0</v>
      </c>
      <c r="BH57" s="17">
        <f>INGRESO!G57</f>
        <v>0</v>
      </c>
    </row>
    <row r="58" spans="1:60">
      <c r="A58" s="1" t="s">
        <v>1057</v>
      </c>
      <c r="G58" s="337">
        <f t="shared" ca="1" si="1"/>
        <v>0</v>
      </c>
      <c r="H58" s="12" cm="1">
        <f t="array" aca="1" ref="H58" ca="1">INDIRECT("'"&amp;H$2&amp;"'!G"&amp;ROW())</f>
        <v>0</v>
      </c>
      <c r="I58" s="12" cm="1">
        <f t="array" aca="1" ref="I58" ca="1">INDIRECT("'"&amp;I$2&amp;"'!G"&amp;ROW())</f>
        <v>0</v>
      </c>
      <c r="J58" s="12" cm="1">
        <f t="array" aca="1" ref="J58" ca="1">INDIRECT("'"&amp;J$2&amp;"'!G"&amp;ROW())</f>
        <v>0</v>
      </c>
      <c r="K58" s="12" cm="1">
        <f t="array" aca="1" ref="K58" ca="1">INDIRECT("'"&amp;K$2&amp;"'!G"&amp;ROW())</f>
        <v>0</v>
      </c>
      <c r="L58" s="12" cm="1">
        <f t="array" aca="1" ref="L58" ca="1">INDIRECT("'"&amp;L$2&amp;"'!G"&amp;ROW())</f>
        <v>0</v>
      </c>
      <c r="M58" s="12" cm="1">
        <f t="array" aca="1" ref="M58" ca="1">INDIRECT("'"&amp;M$2&amp;"'!G"&amp;ROW())</f>
        <v>0</v>
      </c>
      <c r="N58" s="12" cm="1">
        <f t="array" aca="1" ref="N58" ca="1">INDIRECT("'"&amp;N$2&amp;"'!G"&amp;ROW())</f>
        <v>0</v>
      </c>
      <c r="O58" s="12" cm="1">
        <f t="array" aca="1" ref="O58" ca="1">INDIRECT("'"&amp;O$2&amp;"'!G"&amp;ROW())</f>
        <v>0</v>
      </c>
      <c r="P58" s="17">
        <f>'SECRETARÍA '!G58</f>
        <v>0</v>
      </c>
      <c r="Q58" s="12" cm="1">
        <f t="array" aca="1" ref="Q58" ca="1">INDIRECT("'"&amp;Q$2&amp;"'!G"&amp;ROW())</f>
        <v>0</v>
      </c>
      <c r="R58" s="12" cm="1">
        <f t="array" aca="1" ref="R58" ca="1">INDIRECT("'"&amp;R$2&amp;"'!G"&amp;ROW())</f>
        <v>0</v>
      </c>
      <c r="S58" s="12" cm="1">
        <f t="array" aca="1" ref="S58" ca="1">INDIRECT("'"&amp;S$2&amp;"'!G"&amp;ROW())</f>
        <v>0</v>
      </c>
      <c r="T58" s="12" cm="1">
        <f t="array" aca="1" ref="T58" ca="1">INDIRECT("'"&amp;T$2&amp;"'!G"&amp;ROW())</f>
        <v>0</v>
      </c>
      <c r="U58" s="12" cm="1">
        <f t="array" aca="1" ref="U58" ca="1">INDIRECT("'"&amp;U$2&amp;"'!G"&amp;ROW())</f>
        <v>0</v>
      </c>
      <c r="V58" s="12" cm="1">
        <f t="array" aca="1" ref="V58" ca="1">INDIRECT("'"&amp;V$2&amp;"'!G"&amp;ROW())</f>
        <v>0</v>
      </c>
      <c r="W58" s="12" cm="1">
        <f t="array" aca="1" ref="W58" ca="1">INDIRECT("'"&amp;W$2&amp;"'!G"&amp;ROW())</f>
        <v>0</v>
      </c>
      <c r="X58" s="12" cm="1">
        <f t="array" aca="1" ref="X58" ca="1">INDIRECT("'"&amp;X$2&amp;"'!G"&amp;ROW())</f>
        <v>0</v>
      </c>
      <c r="Y58" s="12" cm="1">
        <f t="array" aca="1" ref="Y58" ca="1">INDIRECT("'"&amp;Y$2&amp;"'!G"&amp;ROW())</f>
        <v>0</v>
      </c>
      <c r="Z58" s="12" cm="1">
        <f t="array" aca="1" ref="Z58" ca="1">INDIRECT("'"&amp;Z$2&amp;"'!G"&amp;ROW())</f>
        <v>0</v>
      </c>
      <c r="AA58" s="12" cm="1">
        <f t="array" aca="1" ref="AA58" ca="1">INDIRECT("'"&amp;AA$2&amp;"'!G"&amp;ROW())</f>
        <v>0</v>
      </c>
      <c r="AB58" s="17">
        <f>'SSHH ADM.-HOMBRES'!G58</f>
        <v>0</v>
      </c>
      <c r="AC58" s="12" cm="1">
        <f t="array" aca="1" ref="AC58" ca="1">INDIRECT("'"&amp;AC$2&amp;"'!G"&amp;ROW())</f>
        <v>0</v>
      </c>
      <c r="AD58" s="12" cm="1">
        <f t="array" aca="1" ref="AD58" ca="1">INDIRECT("'"&amp;AD$2&amp;"'!G"&amp;ROW())</f>
        <v>0</v>
      </c>
      <c r="AE58" s="12" cm="1">
        <f t="array" aca="1" ref="AE58" ca="1">INDIRECT("'"&amp;AE$2&amp;"'!G"&amp;ROW())</f>
        <v>0</v>
      </c>
      <c r="AF58" s="12" cm="1">
        <f t="array" aca="1" ref="AF58" ca="1">INDIRECT("'"&amp;AF$2&amp;"'!G"&amp;ROW())</f>
        <v>0</v>
      </c>
      <c r="AG58" s="12" cm="1">
        <f t="array" aca="1" ref="AG58" ca="1">INDIRECT("'"&amp;AG$2&amp;"'!G"&amp;ROW())</f>
        <v>0</v>
      </c>
      <c r="AH58" s="12" cm="1">
        <f t="array" aca="1" ref="AH58" ca="1">INDIRECT("'"&amp;AH$2&amp;"'!G"&amp;ROW())</f>
        <v>0</v>
      </c>
      <c r="AI58" s="12" cm="1">
        <f t="array" aca="1" ref="AI58" ca="1">INDIRECT("'"&amp;AI$2&amp;"'!G"&amp;ROW())</f>
        <v>0</v>
      </c>
      <c r="AJ58" s="12" cm="1">
        <f t="array" aca="1" ref="AJ58" ca="1">INDIRECT("'"&amp;AJ$2&amp;"'!G"&amp;ROW())</f>
        <v>0</v>
      </c>
      <c r="AK58" s="12" cm="1">
        <f t="array" aca="1" ref="AK58" ca="1">INDIRECT("'"&amp;AK$2&amp;"'!G"&amp;ROW())</f>
        <v>0</v>
      </c>
      <c r="AL58" s="12" cm="1">
        <f t="array" aca="1" ref="AL58" ca="1">INDIRECT("'"&amp;AL$2&amp;"'!G"&amp;ROW())</f>
        <v>0</v>
      </c>
      <c r="AM58" s="12" cm="1">
        <f t="array" aca="1" ref="AM58" ca="1">INDIRECT("'"&amp;AM$2&amp;"'!G"&amp;ROW())</f>
        <v>0</v>
      </c>
      <c r="AN58" s="12" cm="1">
        <f t="array" aca="1" ref="AN58" ca="1">INDIRECT("'"&amp;AN$2&amp;"'!G"&amp;ROW())</f>
        <v>0</v>
      </c>
      <c r="AO58" s="12" cm="1">
        <f t="array" aca="1" ref="AO58" ca="1">INDIRECT("'"&amp;AO$2&amp;"'!G"&amp;ROW())</f>
        <v>0</v>
      </c>
      <c r="AP58" s="12" cm="1">
        <f t="array" aca="1" ref="AP58" ca="1">INDIRECT("'"&amp;AP$2&amp;"'!G"&amp;ROW())</f>
        <v>0</v>
      </c>
      <c r="AQ58" s="12" cm="1">
        <f t="array" aca="1" ref="AQ58" ca="1">INDIRECT("'"&amp;AQ$2&amp;"'!G"&amp;ROW())</f>
        <v>0</v>
      </c>
      <c r="AR58" s="12" cm="1">
        <f t="array" aca="1" ref="AR58" ca="1">INDIRECT("'"&amp;AR$2&amp;"'!G"&amp;ROW())</f>
        <v>0</v>
      </c>
      <c r="AS58" s="12" cm="1">
        <f t="array" aca="1" ref="AS58" ca="1">INDIRECT("'"&amp;AS$2&amp;"'!G"&amp;ROW())</f>
        <v>0</v>
      </c>
      <c r="AT58" s="12" cm="1">
        <f t="array" aca="1" ref="AT58" ca="1">INDIRECT("'"&amp;AT$2&amp;"'!G"&amp;ROW())</f>
        <v>0</v>
      </c>
      <c r="AU58" s="12" cm="1">
        <f t="array" aca="1" ref="AU58" ca="1">INDIRECT("'"&amp;AU$2&amp;"'!G"&amp;ROW())</f>
        <v>0</v>
      </c>
      <c r="AV58" s="12" cm="1">
        <f t="array" aca="1" ref="AV58" ca="1">INDIRECT("'"&amp;AV$2&amp;"'!G"&amp;ROW())</f>
        <v>0</v>
      </c>
      <c r="AW58" s="12" cm="1">
        <f t="array" aca="1" ref="AW58" ca="1">INDIRECT("'"&amp;AW$2&amp;"'!G"&amp;ROW())</f>
        <v>0</v>
      </c>
      <c r="AX58" s="12" cm="1">
        <f t="array" aca="1" ref="AX58" ca="1">INDIRECT("'"&amp;AX$2&amp;"'!G"&amp;ROW())</f>
        <v>0</v>
      </c>
      <c r="AY58" s="12" cm="1">
        <f t="array" aca="1" ref="AY58" ca="1">INDIRECT("'"&amp;AY$2&amp;"'!G"&amp;ROW())</f>
        <v>0</v>
      </c>
      <c r="AZ58" s="12" cm="1">
        <f t="array" aca="1" ref="AZ58" ca="1">INDIRECT("'"&amp;AZ$2&amp;"'!G"&amp;ROW())</f>
        <v>0</v>
      </c>
      <c r="BA58" s="12" cm="1">
        <f t="array" aca="1" ref="BA58" ca="1">INDIRECT("'"&amp;BA$2&amp;"'!G"&amp;ROW())</f>
        <v>0</v>
      </c>
      <c r="BB58">
        <f>'TALLER EPT '!G58</f>
        <v>0</v>
      </c>
      <c r="BC58" s="12" cm="1">
        <f t="array" aca="1" ref="BC58" ca="1">INDIRECT("'"&amp;BC$2&amp;"'!G"&amp;ROW())</f>
        <v>0</v>
      </c>
      <c r="BD58" s="12" cm="1">
        <f t="array" aca="1" ref="BD58" ca="1">INDIRECT("'"&amp;BD$2&amp;"'!G"&amp;ROW())</f>
        <v>0</v>
      </c>
      <c r="BE58" s="17">
        <f>'CIRCULACIÓN '!G58</f>
        <v>0</v>
      </c>
      <c r="BF58" s="12" cm="1">
        <f t="array" aca="1" ref="BF58" ca="1">INDIRECT("'"&amp;BF$2&amp;"'!G"&amp;ROW())</f>
        <v>0</v>
      </c>
      <c r="BG58" s="12" cm="1">
        <f t="array" aca="1" ref="BG58" ca="1">INDIRECT("'"&amp;BG$2&amp;"'!G"&amp;ROW())</f>
        <v>0</v>
      </c>
      <c r="BH58" s="17">
        <f>INGRESO!G58</f>
        <v>0</v>
      </c>
    </row>
    <row r="59" spans="1:60" s="17" customFormat="1">
      <c r="A59" s="17" t="s">
        <v>1060</v>
      </c>
      <c r="G59" s="338">
        <f t="shared" ca="1" si="1"/>
        <v>352</v>
      </c>
      <c r="H59" s="12" cm="1">
        <f t="array" aca="1" ref="H59" ca="1">INDIRECT("'"&amp;H$2&amp;"'!G"&amp;ROW())</f>
        <v>5</v>
      </c>
      <c r="I59" s="12" cm="1">
        <f t="array" aca="1" ref="I59" ca="1">INDIRECT("'"&amp;I$2&amp;"'!G"&amp;ROW())</f>
        <v>8</v>
      </c>
      <c r="J59" s="12" cm="1">
        <f t="array" aca="1" ref="J59" ca="1">INDIRECT("'"&amp;J$2&amp;"'!G"&amp;ROW())</f>
        <v>4</v>
      </c>
      <c r="K59" s="12" cm="1">
        <f t="array" aca="1" ref="K59" ca="1">INDIRECT("'"&amp;K$2&amp;"'!G"&amp;ROW())</f>
        <v>4</v>
      </c>
      <c r="L59" s="12" cm="1">
        <f t="array" aca="1" ref="L59" ca="1">INDIRECT("'"&amp;L$2&amp;"'!G"&amp;ROW())</f>
        <v>9</v>
      </c>
      <c r="M59" s="12" cm="1">
        <f t="array" aca="1" ref="M59" ca="1">INDIRECT("'"&amp;M$2&amp;"'!G"&amp;ROW())</f>
        <v>18</v>
      </c>
      <c r="N59" s="12" cm="1">
        <f t="array" aca="1" ref="N59" ca="1">INDIRECT("'"&amp;N$2&amp;"'!G"&amp;ROW())</f>
        <v>0</v>
      </c>
      <c r="O59" s="12" cm="1">
        <f t="array" aca="1" ref="O59" ca="1">INDIRECT("'"&amp;O$2&amp;"'!G"&amp;ROW())</f>
        <v>11</v>
      </c>
      <c r="P59" s="17">
        <f>'SECRETARÍA '!G59</f>
        <v>11</v>
      </c>
      <c r="Q59" s="12" cm="1">
        <f t="array" aca="1" ref="Q59" ca="1">INDIRECT("'"&amp;Q$2&amp;"'!G"&amp;ROW())</f>
        <v>11</v>
      </c>
      <c r="R59" s="12" cm="1">
        <f t="array" aca="1" ref="R59" ca="1">INDIRECT("'"&amp;R$2&amp;"'!G"&amp;ROW())</f>
        <v>5</v>
      </c>
      <c r="S59" s="12" cm="1">
        <f t="array" aca="1" ref="S59" ca="1">INDIRECT("'"&amp;S$2&amp;"'!G"&amp;ROW())</f>
        <v>13</v>
      </c>
      <c r="T59" s="12" cm="1">
        <f t="array" aca="1" ref="T59" ca="1">INDIRECT("'"&amp;T$2&amp;"'!G"&amp;ROW())</f>
        <v>5</v>
      </c>
      <c r="U59" s="12" cm="1">
        <f t="array" aca="1" ref="U59" ca="1">INDIRECT("'"&amp;U$2&amp;"'!G"&amp;ROW())</f>
        <v>5</v>
      </c>
      <c r="V59" s="12" cm="1">
        <f t="array" aca="1" ref="V59" ca="1">INDIRECT("'"&amp;V$2&amp;"'!G"&amp;ROW())</f>
        <v>14</v>
      </c>
      <c r="W59" s="12" cm="1">
        <f t="array" aca="1" ref="W59" ca="1">INDIRECT("'"&amp;W$2&amp;"'!G"&amp;ROW())</f>
        <v>13</v>
      </c>
      <c r="X59" s="12" cm="1">
        <f t="array" aca="1" ref="X59" ca="1">INDIRECT("'"&amp;X$2&amp;"'!G"&amp;ROW())</f>
        <v>17</v>
      </c>
      <c r="Y59" s="12" cm="1">
        <f t="array" aca="1" ref="Y59" ca="1">INDIRECT("'"&amp;Y$2&amp;"'!G"&amp;ROW())</f>
        <v>8</v>
      </c>
      <c r="Z59" s="12" cm="1">
        <f t="array" aca="1" ref="Z59" ca="1">INDIRECT("'"&amp;Z$2&amp;"'!G"&amp;ROW())</f>
        <v>19</v>
      </c>
      <c r="AA59" s="12" cm="1">
        <f t="array" aca="1" ref="AA59" ca="1">INDIRECT("'"&amp;AA$2&amp;"'!G"&amp;ROW())</f>
        <v>3</v>
      </c>
      <c r="AB59" s="17">
        <f>'SSHH ADM.-HOMBRES'!G59</f>
        <v>16</v>
      </c>
      <c r="AC59" s="12" cm="1">
        <f t="array" aca="1" ref="AC59" ca="1">INDIRECT("'"&amp;AC$2&amp;"'!G"&amp;ROW())</f>
        <v>16</v>
      </c>
      <c r="AD59" s="12" cm="1">
        <f t="array" aca="1" ref="AD59" ca="1">INDIRECT("'"&amp;AD$2&amp;"'!G"&amp;ROW())</f>
        <v>10</v>
      </c>
      <c r="AE59" s="12" cm="1">
        <f t="array" aca="1" ref="AE59" ca="1">INDIRECT("'"&amp;AE$2&amp;"'!G"&amp;ROW())</f>
        <v>0</v>
      </c>
      <c r="AF59" s="12" cm="1">
        <f t="array" aca="1" ref="AF59" ca="1">INDIRECT("'"&amp;AF$2&amp;"'!G"&amp;ROW())</f>
        <v>0</v>
      </c>
      <c r="AG59" s="12" cm="1">
        <f t="array" aca="1" ref="AG59" ca="1">INDIRECT("'"&amp;AG$2&amp;"'!G"&amp;ROW())</f>
        <v>0</v>
      </c>
      <c r="AH59" s="12" cm="1">
        <f t="array" aca="1" ref="AH59" ca="1">INDIRECT("'"&amp;AH$2&amp;"'!G"&amp;ROW())</f>
        <v>0</v>
      </c>
      <c r="AI59" s="12" cm="1">
        <f t="array" aca="1" ref="AI59" ca="1">INDIRECT("'"&amp;AI$2&amp;"'!G"&amp;ROW())</f>
        <v>0</v>
      </c>
      <c r="AJ59" s="12" cm="1">
        <f t="array" aca="1" ref="AJ59" ca="1">INDIRECT("'"&amp;AJ$2&amp;"'!G"&amp;ROW())</f>
        <v>15</v>
      </c>
      <c r="AK59" s="12" cm="1">
        <f t="array" aca="1" ref="AK59" ca="1">INDIRECT("'"&amp;AK$2&amp;"'!G"&amp;ROW())</f>
        <v>0</v>
      </c>
      <c r="AL59" s="12" cm="1">
        <f t="array" aca="1" ref="AL59" ca="1">INDIRECT("'"&amp;AL$2&amp;"'!G"&amp;ROW())</f>
        <v>14</v>
      </c>
      <c r="AM59" s="12" cm="1">
        <f t="array" aca="1" ref="AM59" ca="1">INDIRECT("'"&amp;AM$2&amp;"'!G"&amp;ROW())</f>
        <v>0</v>
      </c>
      <c r="AN59" s="12" cm="1">
        <f t="array" aca="1" ref="AN59" ca="1">INDIRECT("'"&amp;AN$2&amp;"'!G"&amp;ROW())</f>
        <v>10</v>
      </c>
      <c r="AO59" s="12" cm="1">
        <f t="array" aca="1" ref="AO59" ca="1">INDIRECT("'"&amp;AO$2&amp;"'!G"&amp;ROW())</f>
        <v>6</v>
      </c>
      <c r="AP59" s="12" cm="1">
        <f t="array" aca="1" ref="AP59" ca="1">INDIRECT("'"&amp;AP$2&amp;"'!G"&amp;ROW())</f>
        <v>2</v>
      </c>
      <c r="AQ59" s="12" cm="1">
        <f t="array" aca="1" ref="AQ59" ca="1">INDIRECT("'"&amp;AQ$2&amp;"'!G"&amp;ROW())</f>
        <v>2</v>
      </c>
      <c r="AR59" s="12" cm="1">
        <f t="array" aca="1" ref="AR59" ca="1">INDIRECT("'"&amp;AR$2&amp;"'!G"&amp;ROW())</f>
        <v>0</v>
      </c>
      <c r="AS59" s="12" cm="1">
        <f t="array" aca="1" ref="AS59" ca="1">INDIRECT("'"&amp;AS$2&amp;"'!G"&amp;ROW())</f>
        <v>6</v>
      </c>
      <c r="AT59" s="12" cm="1">
        <f t="array" aca="1" ref="AT59" ca="1">INDIRECT("'"&amp;AT$2&amp;"'!G"&amp;ROW())</f>
        <v>3</v>
      </c>
      <c r="AU59" s="12" cm="1">
        <f t="array" aca="1" ref="AU59" ca="1">INDIRECT("'"&amp;AU$2&amp;"'!G"&amp;ROW())</f>
        <v>5</v>
      </c>
      <c r="AV59" s="12" cm="1">
        <f t="array" aca="1" ref="AV59" ca="1">INDIRECT("'"&amp;AV$2&amp;"'!G"&amp;ROW())</f>
        <v>5</v>
      </c>
      <c r="AW59" s="12" cm="1">
        <f t="array" aca="1" ref="AW59" ca="1">INDIRECT("'"&amp;AW$2&amp;"'!G"&amp;ROW())</f>
        <v>5</v>
      </c>
      <c r="AX59" s="12" cm="1">
        <f t="array" aca="1" ref="AX59" ca="1">INDIRECT("'"&amp;AX$2&amp;"'!G"&amp;ROW())</f>
        <v>5</v>
      </c>
      <c r="AY59" s="12" cm="1">
        <f t="array" aca="1" ref="AY59" ca="1">INDIRECT("'"&amp;AY$2&amp;"'!G"&amp;ROW())</f>
        <v>5</v>
      </c>
      <c r="AZ59" s="12" cm="1">
        <f t="array" aca="1" ref="AZ59" ca="1">INDIRECT("'"&amp;AZ$2&amp;"'!G"&amp;ROW())</f>
        <v>5</v>
      </c>
      <c r="BA59" s="12" cm="1">
        <f t="array" aca="1" ref="BA59" ca="1">INDIRECT("'"&amp;BA$2&amp;"'!G"&amp;ROW())</f>
        <v>5</v>
      </c>
      <c r="BB59">
        <f>'TALLER EPT '!G59</f>
        <v>14</v>
      </c>
      <c r="BC59" s="12" cm="1">
        <f t="array" aca="1" ref="BC59" ca="1">INDIRECT("'"&amp;BC$2&amp;"'!G"&amp;ROW())</f>
        <v>2</v>
      </c>
      <c r="BD59" s="12" cm="1">
        <f t="array" aca="1" ref="BD59" ca="1">INDIRECT("'"&amp;BD$2&amp;"'!G"&amp;ROW())</f>
        <v>10</v>
      </c>
      <c r="BE59" s="17">
        <f>'CIRCULACIÓN '!G59</f>
        <v>4</v>
      </c>
      <c r="BF59" s="12" cm="1">
        <f t="array" aca="1" ref="BF59" ca="1">INDIRECT("'"&amp;BF$2&amp;"'!G"&amp;ROW())</f>
        <v>1</v>
      </c>
      <c r="BG59" s="12" cm="1">
        <f t="array" aca="1" ref="BG59" ca="1">INDIRECT("'"&amp;BG$2&amp;"'!G"&amp;ROW())</f>
        <v>1</v>
      </c>
      <c r="BH59" s="17">
        <f>INGRESO!G59</f>
        <v>2</v>
      </c>
    </row>
    <row r="60" spans="1:60">
      <c r="A60" t="s">
        <v>1062</v>
      </c>
      <c r="G60" s="337">
        <f t="shared" ca="1" si="1"/>
        <v>352</v>
      </c>
      <c r="H60" s="12" cm="1">
        <f t="array" aca="1" ref="H60" ca="1">INDIRECT("'"&amp;H$2&amp;"'!G"&amp;ROW())</f>
        <v>5</v>
      </c>
      <c r="I60" s="12" cm="1">
        <f t="array" aca="1" ref="I60" ca="1">INDIRECT("'"&amp;I$2&amp;"'!G"&amp;ROW())</f>
        <v>8</v>
      </c>
      <c r="J60" s="12" cm="1">
        <f t="array" aca="1" ref="J60" ca="1">INDIRECT("'"&amp;J$2&amp;"'!G"&amp;ROW())</f>
        <v>4</v>
      </c>
      <c r="K60" s="12" cm="1">
        <f t="array" aca="1" ref="K60" ca="1">INDIRECT("'"&amp;K$2&amp;"'!G"&amp;ROW())</f>
        <v>4</v>
      </c>
      <c r="L60" s="12" cm="1">
        <f t="array" aca="1" ref="L60" ca="1">INDIRECT("'"&amp;L$2&amp;"'!G"&amp;ROW())</f>
        <v>9</v>
      </c>
      <c r="M60" s="12" cm="1">
        <f t="array" aca="1" ref="M60" ca="1">INDIRECT("'"&amp;M$2&amp;"'!G"&amp;ROW())</f>
        <v>18</v>
      </c>
      <c r="N60" s="12" cm="1">
        <f t="array" aca="1" ref="N60" ca="1">INDIRECT("'"&amp;N$2&amp;"'!G"&amp;ROW())</f>
        <v>0</v>
      </c>
      <c r="O60" s="12" cm="1">
        <f t="array" aca="1" ref="O60" ca="1">INDIRECT("'"&amp;O$2&amp;"'!G"&amp;ROW())</f>
        <v>11</v>
      </c>
      <c r="P60" s="17">
        <f>'SECRETARÍA '!G60</f>
        <v>11</v>
      </c>
      <c r="Q60" s="12" cm="1">
        <f t="array" aca="1" ref="Q60" ca="1">INDIRECT("'"&amp;Q$2&amp;"'!G"&amp;ROW())</f>
        <v>11</v>
      </c>
      <c r="R60" s="12" cm="1">
        <f t="array" aca="1" ref="R60" ca="1">INDIRECT("'"&amp;R$2&amp;"'!G"&amp;ROW())</f>
        <v>5</v>
      </c>
      <c r="S60" s="12" cm="1">
        <f t="array" aca="1" ref="S60" ca="1">INDIRECT("'"&amp;S$2&amp;"'!G"&amp;ROW())</f>
        <v>13</v>
      </c>
      <c r="T60" s="12" cm="1">
        <f t="array" aca="1" ref="T60" ca="1">INDIRECT("'"&amp;T$2&amp;"'!G"&amp;ROW())</f>
        <v>5</v>
      </c>
      <c r="U60" s="12" cm="1">
        <f t="array" aca="1" ref="U60" ca="1">INDIRECT("'"&amp;U$2&amp;"'!G"&amp;ROW())</f>
        <v>5</v>
      </c>
      <c r="V60" s="12" cm="1">
        <f t="array" aca="1" ref="V60" ca="1">INDIRECT("'"&amp;V$2&amp;"'!G"&amp;ROW())</f>
        <v>14</v>
      </c>
      <c r="W60" s="12" cm="1">
        <f t="array" aca="1" ref="W60" ca="1">INDIRECT("'"&amp;W$2&amp;"'!G"&amp;ROW())</f>
        <v>13</v>
      </c>
      <c r="X60" s="12" cm="1">
        <f t="array" aca="1" ref="X60" ca="1">INDIRECT("'"&amp;X$2&amp;"'!G"&amp;ROW())</f>
        <v>17</v>
      </c>
      <c r="Y60" s="12" cm="1">
        <f t="array" aca="1" ref="Y60" ca="1">INDIRECT("'"&amp;Y$2&amp;"'!G"&amp;ROW())</f>
        <v>8</v>
      </c>
      <c r="Z60" s="12" cm="1">
        <f t="array" aca="1" ref="Z60" ca="1">INDIRECT("'"&amp;Z$2&amp;"'!G"&amp;ROW())</f>
        <v>19</v>
      </c>
      <c r="AA60" s="12" cm="1">
        <f t="array" aca="1" ref="AA60" ca="1">INDIRECT("'"&amp;AA$2&amp;"'!G"&amp;ROW())</f>
        <v>3</v>
      </c>
      <c r="AB60" s="17">
        <f>'SSHH ADM.-HOMBRES'!G60</f>
        <v>16</v>
      </c>
      <c r="AC60" s="12" cm="1">
        <f t="array" aca="1" ref="AC60" ca="1">INDIRECT("'"&amp;AC$2&amp;"'!G"&amp;ROW())</f>
        <v>16</v>
      </c>
      <c r="AD60" s="12" cm="1">
        <f t="array" aca="1" ref="AD60" ca="1">INDIRECT("'"&amp;AD$2&amp;"'!G"&amp;ROW())</f>
        <v>10</v>
      </c>
      <c r="AE60" s="12" cm="1">
        <f t="array" aca="1" ref="AE60" ca="1">INDIRECT("'"&amp;AE$2&amp;"'!G"&amp;ROW())</f>
        <v>0</v>
      </c>
      <c r="AF60" s="12" cm="1">
        <f t="array" aca="1" ref="AF60" ca="1">INDIRECT("'"&amp;AF$2&amp;"'!G"&amp;ROW())</f>
        <v>0</v>
      </c>
      <c r="AG60" s="12" cm="1">
        <f t="array" aca="1" ref="AG60" ca="1">INDIRECT("'"&amp;AG$2&amp;"'!G"&amp;ROW())</f>
        <v>0</v>
      </c>
      <c r="AH60" s="12" cm="1">
        <f t="array" aca="1" ref="AH60" ca="1">INDIRECT("'"&amp;AH$2&amp;"'!G"&amp;ROW())</f>
        <v>0</v>
      </c>
      <c r="AI60" s="12" cm="1">
        <f t="array" aca="1" ref="AI60" ca="1">INDIRECT("'"&amp;AI$2&amp;"'!G"&amp;ROW())</f>
        <v>0</v>
      </c>
      <c r="AJ60" s="12" cm="1">
        <f t="array" aca="1" ref="AJ60" ca="1">INDIRECT("'"&amp;AJ$2&amp;"'!G"&amp;ROW())</f>
        <v>15</v>
      </c>
      <c r="AK60" s="12" cm="1">
        <f t="array" aca="1" ref="AK60" ca="1">INDIRECT("'"&amp;AK$2&amp;"'!G"&amp;ROW())</f>
        <v>0</v>
      </c>
      <c r="AL60" s="12" cm="1">
        <f t="array" aca="1" ref="AL60" ca="1">INDIRECT("'"&amp;AL$2&amp;"'!G"&amp;ROW())</f>
        <v>14</v>
      </c>
      <c r="AM60" s="12" cm="1">
        <f t="array" aca="1" ref="AM60" ca="1">INDIRECT("'"&amp;AM$2&amp;"'!G"&amp;ROW())</f>
        <v>0</v>
      </c>
      <c r="AN60" s="12" cm="1">
        <f t="array" aca="1" ref="AN60" ca="1">INDIRECT("'"&amp;AN$2&amp;"'!G"&amp;ROW())</f>
        <v>10</v>
      </c>
      <c r="AO60" s="12" cm="1">
        <f t="array" aca="1" ref="AO60" ca="1">INDIRECT("'"&amp;AO$2&amp;"'!G"&amp;ROW())</f>
        <v>6</v>
      </c>
      <c r="AP60" s="12" cm="1">
        <f t="array" aca="1" ref="AP60" ca="1">INDIRECT("'"&amp;AP$2&amp;"'!G"&amp;ROW())</f>
        <v>2</v>
      </c>
      <c r="AQ60" s="12" cm="1">
        <f t="array" aca="1" ref="AQ60" ca="1">INDIRECT("'"&amp;AQ$2&amp;"'!G"&amp;ROW())</f>
        <v>2</v>
      </c>
      <c r="AR60" s="12" cm="1">
        <f t="array" aca="1" ref="AR60" ca="1">INDIRECT("'"&amp;AR$2&amp;"'!G"&amp;ROW())</f>
        <v>0</v>
      </c>
      <c r="AS60" s="12" cm="1">
        <f t="array" aca="1" ref="AS60" ca="1">INDIRECT("'"&amp;AS$2&amp;"'!G"&amp;ROW())</f>
        <v>6</v>
      </c>
      <c r="AT60" s="12" cm="1">
        <f t="array" aca="1" ref="AT60" ca="1">INDIRECT("'"&amp;AT$2&amp;"'!G"&amp;ROW())</f>
        <v>3</v>
      </c>
      <c r="AU60" s="12" cm="1">
        <f t="array" aca="1" ref="AU60" ca="1">INDIRECT("'"&amp;AU$2&amp;"'!G"&amp;ROW())</f>
        <v>5</v>
      </c>
      <c r="AV60" s="12" cm="1">
        <f t="array" aca="1" ref="AV60" ca="1">INDIRECT("'"&amp;AV$2&amp;"'!G"&amp;ROW())</f>
        <v>5</v>
      </c>
      <c r="AW60" s="12" cm="1">
        <f t="array" aca="1" ref="AW60" ca="1">INDIRECT("'"&amp;AW$2&amp;"'!G"&amp;ROW())</f>
        <v>5</v>
      </c>
      <c r="AX60" s="12" cm="1">
        <f t="array" aca="1" ref="AX60" ca="1">INDIRECT("'"&amp;AX$2&amp;"'!G"&amp;ROW())</f>
        <v>5</v>
      </c>
      <c r="AY60" s="12" cm="1">
        <f t="array" aca="1" ref="AY60" ca="1">INDIRECT("'"&amp;AY$2&amp;"'!G"&amp;ROW())</f>
        <v>5</v>
      </c>
      <c r="AZ60" s="12" cm="1">
        <f t="array" aca="1" ref="AZ60" ca="1">INDIRECT("'"&amp;AZ$2&amp;"'!G"&amp;ROW())</f>
        <v>5</v>
      </c>
      <c r="BA60" s="12" cm="1">
        <f t="array" aca="1" ref="BA60" ca="1">INDIRECT("'"&amp;BA$2&amp;"'!G"&amp;ROW())</f>
        <v>5</v>
      </c>
      <c r="BB60">
        <f>'TALLER EPT '!G60</f>
        <v>14</v>
      </c>
      <c r="BC60" s="12" cm="1">
        <f t="array" aca="1" ref="BC60" ca="1">INDIRECT("'"&amp;BC$2&amp;"'!G"&amp;ROW())</f>
        <v>2</v>
      </c>
      <c r="BD60" s="12" cm="1">
        <f t="array" aca="1" ref="BD60" ca="1">INDIRECT("'"&amp;BD$2&amp;"'!G"&amp;ROW())</f>
        <v>10</v>
      </c>
      <c r="BE60" s="17">
        <f>'CIRCULACIÓN '!G60</f>
        <v>4</v>
      </c>
      <c r="BF60" s="12" cm="1">
        <f t="array" aca="1" ref="BF60" ca="1">INDIRECT("'"&amp;BF$2&amp;"'!G"&amp;ROW())</f>
        <v>1</v>
      </c>
      <c r="BG60" s="12" cm="1">
        <f t="array" aca="1" ref="BG60" ca="1">INDIRECT("'"&amp;BG$2&amp;"'!G"&amp;ROW())</f>
        <v>1</v>
      </c>
      <c r="BH60" s="17">
        <f>INGRESO!G60</f>
        <v>2</v>
      </c>
    </row>
    <row r="61" spans="1:60">
      <c r="A61" t="s">
        <v>1064</v>
      </c>
      <c r="G61" s="337">
        <f t="shared" ca="1" si="1"/>
        <v>352</v>
      </c>
      <c r="H61" s="12" cm="1">
        <f t="array" aca="1" ref="H61" ca="1">INDIRECT("'"&amp;H$2&amp;"'!G"&amp;ROW())</f>
        <v>5</v>
      </c>
      <c r="I61" s="12" cm="1">
        <f t="array" aca="1" ref="I61" ca="1">INDIRECT("'"&amp;I$2&amp;"'!G"&amp;ROW())</f>
        <v>8</v>
      </c>
      <c r="J61" s="12" cm="1">
        <f t="array" aca="1" ref="J61" ca="1">INDIRECT("'"&amp;J$2&amp;"'!G"&amp;ROW())</f>
        <v>4</v>
      </c>
      <c r="K61" s="12" cm="1">
        <f t="array" aca="1" ref="K61" ca="1">INDIRECT("'"&amp;K$2&amp;"'!G"&amp;ROW())</f>
        <v>4</v>
      </c>
      <c r="L61" s="12" cm="1">
        <f t="array" aca="1" ref="L61" ca="1">INDIRECT("'"&amp;L$2&amp;"'!G"&amp;ROW())</f>
        <v>9</v>
      </c>
      <c r="M61" s="12" cm="1">
        <f t="array" aca="1" ref="M61" ca="1">INDIRECT("'"&amp;M$2&amp;"'!G"&amp;ROW())</f>
        <v>18</v>
      </c>
      <c r="N61" s="12" cm="1">
        <f t="array" aca="1" ref="N61" ca="1">INDIRECT("'"&amp;N$2&amp;"'!G"&amp;ROW())</f>
        <v>0</v>
      </c>
      <c r="O61" s="12" cm="1">
        <f t="array" aca="1" ref="O61" ca="1">INDIRECT("'"&amp;O$2&amp;"'!G"&amp;ROW())</f>
        <v>11</v>
      </c>
      <c r="P61" s="17">
        <f>'SECRETARÍA '!G61</f>
        <v>11</v>
      </c>
      <c r="Q61" s="12" cm="1">
        <f t="array" aca="1" ref="Q61" ca="1">INDIRECT("'"&amp;Q$2&amp;"'!G"&amp;ROW())</f>
        <v>11</v>
      </c>
      <c r="R61" s="12" cm="1">
        <f t="array" aca="1" ref="R61" ca="1">INDIRECT("'"&amp;R$2&amp;"'!G"&amp;ROW())</f>
        <v>5</v>
      </c>
      <c r="S61" s="12" cm="1">
        <f t="array" aca="1" ref="S61" ca="1">INDIRECT("'"&amp;S$2&amp;"'!G"&amp;ROW())</f>
        <v>13</v>
      </c>
      <c r="T61" s="12" cm="1">
        <f t="array" aca="1" ref="T61" ca="1">INDIRECT("'"&amp;T$2&amp;"'!G"&amp;ROW())</f>
        <v>5</v>
      </c>
      <c r="U61" s="12" cm="1">
        <f t="array" aca="1" ref="U61" ca="1">INDIRECT("'"&amp;U$2&amp;"'!G"&amp;ROW())</f>
        <v>5</v>
      </c>
      <c r="V61" s="12" cm="1">
        <f t="array" aca="1" ref="V61" ca="1">INDIRECT("'"&amp;V$2&amp;"'!G"&amp;ROW())</f>
        <v>14</v>
      </c>
      <c r="W61" s="12" cm="1">
        <f t="array" aca="1" ref="W61" ca="1">INDIRECT("'"&amp;W$2&amp;"'!G"&amp;ROW())</f>
        <v>13</v>
      </c>
      <c r="X61" s="12" cm="1">
        <f t="array" aca="1" ref="X61" ca="1">INDIRECT("'"&amp;X$2&amp;"'!G"&amp;ROW())</f>
        <v>17</v>
      </c>
      <c r="Y61" s="12" cm="1">
        <f t="array" aca="1" ref="Y61" ca="1">INDIRECT("'"&amp;Y$2&amp;"'!G"&amp;ROW())</f>
        <v>8</v>
      </c>
      <c r="Z61" s="12" cm="1">
        <f t="array" aca="1" ref="Z61" ca="1">INDIRECT("'"&amp;Z$2&amp;"'!G"&amp;ROW())</f>
        <v>19</v>
      </c>
      <c r="AA61" s="12" cm="1">
        <f t="array" aca="1" ref="AA61" ca="1">INDIRECT("'"&amp;AA$2&amp;"'!G"&amp;ROW())</f>
        <v>3</v>
      </c>
      <c r="AB61" s="17">
        <f>'SSHH ADM.-HOMBRES'!G61</f>
        <v>16</v>
      </c>
      <c r="AC61" s="12" cm="1">
        <f t="array" aca="1" ref="AC61" ca="1">INDIRECT("'"&amp;AC$2&amp;"'!G"&amp;ROW())</f>
        <v>16</v>
      </c>
      <c r="AD61" s="12" cm="1">
        <f t="array" aca="1" ref="AD61" ca="1">INDIRECT("'"&amp;AD$2&amp;"'!G"&amp;ROW())</f>
        <v>10</v>
      </c>
      <c r="AE61" s="12" cm="1">
        <f t="array" aca="1" ref="AE61" ca="1">INDIRECT("'"&amp;AE$2&amp;"'!G"&amp;ROW())</f>
        <v>0</v>
      </c>
      <c r="AF61" s="12" cm="1">
        <f t="array" aca="1" ref="AF61" ca="1">INDIRECT("'"&amp;AF$2&amp;"'!G"&amp;ROW())</f>
        <v>0</v>
      </c>
      <c r="AG61" s="12" cm="1">
        <f t="array" aca="1" ref="AG61" ca="1">INDIRECT("'"&amp;AG$2&amp;"'!G"&amp;ROW())</f>
        <v>0</v>
      </c>
      <c r="AH61" s="12" cm="1">
        <f t="array" aca="1" ref="AH61" ca="1">INDIRECT("'"&amp;AH$2&amp;"'!G"&amp;ROW())</f>
        <v>0</v>
      </c>
      <c r="AI61" s="12" cm="1">
        <f t="array" aca="1" ref="AI61" ca="1">INDIRECT("'"&amp;AI$2&amp;"'!G"&amp;ROW())</f>
        <v>0</v>
      </c>
      <c r="AJ61" s="12" cm="1">
        <f t="array" aca="1" ref="AJ61" ca="1">INDIRECT("'"&amp;AJ$2&amp;"'!G"&amp;ROW())</f>
        <v>15</v>
      </c>
      <c r="AK61" s="12" cm="1">
        <f t="array" aca="1" ref="AK61" ca="1">INDIRECT("'"&amp;AK$2&amp;"'!G"&amp;ROW())</f>
        <v>0</v>
      </c>
      <c r="AL61" s="12" cm="1">
        <f t="array" aca="1" ref="AL61" ca="1">INDIRECT("'"&amp;AL$2&amp;"'!G"&amp;ROW())</f>
        <v>14</v>
      </c>
      <c r="AM61" s="12" cm="1">
        <f t="array" aca="1" ref="AM61" ca="1">INDIRECT("'"&amp;AM$2&amp;"'!G"&amp;ROW())</f>
        <v>0</v>
      </c>
      <c r="AN61" s="12" cm="1">
        <f t="array" aca="1" ref="AN61" ca="1">INDIRECT("'"&amp;AN$2&amp;"'!G"&amp;ROW())</f>
        <v>10</v>
      </c>
      <c r="AO61" s="12" cm="1">
        <f t="array" aca="1" ref="AO61" ca="1">INDIRECT("'"&amp;AO$2&amp;"'!G"&amp;ROW())</f>
        <v>6</v>
      </c>
      <c r="AP61" s="12" cm="1">
        <f t="array" aca="1" ref="AP61" ca="1">INDIRECT("'"&amp;AP$2&amp;"'!G"&amp;ROW())</f>
        <v>2</v>
      </c>
      <c r="AQ61" s="12" cm="1">
        <f t="array" aca="1" ref="AQ61" ca="1">INDIRECT("'"&amp;AQ$2&amp;"'!G"&amp;ROW())</f>
        <v>2</v>
      </c>
      <c r="AR61" s="12" cm="1">
        <f t="array" aca="1" ref="AR61" ca="1">INDIRECT("'"&amp;AR$2&amp;"'!G"&amp;ROW())</f>
        <v>0</v>
      </c>
      <c r="AS61" s="12" cm="1">
        <f t="array" aca="1" ref="AS61" ca="1">INDIRECT("'"&amp;AS$2&amp;"'!G"&amp;ROW())</f>
        <v>6</v>
      </c>
      <c r="AT61" s="12" cm="1">
        <f t="array" aca="1" ref="AT61" ca="1">INDIRECT("'"&amp;AT$2&amp;"'!G"&amp;ROW())</f>
        <v>3</v>
      </c>
      <c r="AU61" s="12" cm="1">
        <f t="array" aca="1" ref="AU61" ca="1">INDIRECT("'"&amp;AU$2&amp;"'!G"&amp;ROW())</f>
        <v>5</v>
      </c>
      <c r="AV61" s="12" cm="1">
        <f t="array" aca="1" ref="AV61" ca="1">INDIRECT("'"&amp;AV$2&amp;"'!G"&amp;ROW())</f>
        <v>5</v>
      </c>
      <c r="AW61" s="12" cm="1">
        <f t="array" aca="1" ref="AW61" ca="1">INDIRECT("'"&amp;AW$2&amp;"'!G"&amp;ROW())</f>
        <v>5</v>
      </c>
      <c r="AX61" s="12" cm="1">
        <f t="array" aca="1" ref="AX61" ca="1">INDIRECT("'"&amp;AX$2&amp;"'!G"&amp;ROW())</f>
        <v>5</v>
      </c>
      <c r="AY61" s="12" cm="1">
        <f t="array" aca="1" ref="AY61" ca="1">INDIRECT("'"&amp;AY$2&amp;"'!G"&amp;ROW())</f>
        <v>5</v>
      </c>
      <c r="AZ61" s="12" cm="1">
        <f t="array" aca="1" ref="AZ61" ca="1">INDIRECT("'"&amp;AZ$2&amp;"'!G"&amp;ROW())</f>
        <v>5</v>
      </c>
      <c r="BA61" s="12" cm="1">
        <f t="array" aca="1" ref="BA61" ca="1">INDIRECT("'"&amp;BA$2&amp;"'!G"&amp;ROW())</f>
        <v>5</v>
      </c>
      <c r="BB61">
        <f>'TALLER EPT '!G61</f>
        <v>14</v>
      </c>
      <c r="BC61" s="12" cm="1">
        <f t="array" aca="1" ref="BC61" ca="1">INDIRECT("'"&amp;BC$2&amp;"'!G"&amp;ROW())</f>
        <v>2</v>
      </c>
      <c r="BD61" s="12" cm="1">
        <f t="array" aca="1" ref="BD61" ca="1">INDIRECT("'"&amp;BD$2&amp;"'!G"&amp;ROW())</f>
        <v>10</v>
      </c>
      <c r="BE61" s="17">
        <f>'CIRCULACIÓN '!G61</f>
        <v>4</v>
      </c>
      <c r="BF61" s="12" cm="1">
        <f t="array" aca="1" ref="BF61" ca="1">INDIRECT("'"&amp;BF$2&amp;"'!G"&amp;ROW())</f>
        <v>1</v>
      </c>
      <c r="BG61" s="12" cm="1">
        <f t="array" aca="1" ref="BG61" ca="1">INDIRECT("'"&amp;BG$2&amp;"'!G"&amp;ROW())</f>
        <v>1</v>
      </c>
      <c r="BH61" s="17">
        <f>INGRESO!G61</f>
        <v>2</v>
      </c>
    </row>
    <row r="62" spans="1:60">
      <c r="A62" t="s">
        <v>1066</v>
      </c>
      <c r="G62" s="337">
        <f t="shared" ca="1" si="1"/>
        <v>30</v>
      </c>
      <c r="H62" s="12" cm="1">
        <f t="array" aca="1" ref="H62" ca="1">INDIRECT("'"&amp;H$2&amp;"'!G"&amp;ROW())</f>
        <v>0</v>
      </c>
      <c r="I62" s="12" cm="1">
        <f t="array" aca="1" ref="I62" ca="1">INDIRECT("'"&amp;I$2&amp;"'!G"&amp;ROW())</f>
        <v>0</v>
      </c>
      <c r="J62" s="12" cm="1">
        <f t="array" aca="1" ref="J62" ca="1">INDIRECT("'"&amp;J$2&amp;"'!G"&amp;ROW())</f>
        <v>0</v>
      </c>
      <c r="K62" s="12" cm="1">
        <f t="array" aca="1" ref="K62" ca="1">INDIRECT("'"&amp;K$2&amp;"'!G"&amp;ROW())</f>
        <v>0</v>
      </c>
      <c r="L62" s="12" cm="1">
        <f t="array" aca="1" ref="L62" ca="1">INDIRECT("'"&amp;L$2&amp;"'!G"&amp;ROW())</f>
        <v>0</v>
      </c>
      <c r="M62" s="12" cm="1">
        <f t="array" aca="1" ref="M62" ca="1">INDIRECT("'"&amp;M$2&amp;"'!G"&amp;ROW())</f>
        <v>0</v>
      </c>
      <c r="N62" s="12" cm="1">
        <f t="array" aca="1" ref="N62" ca="1">INDIRECT("'"&amp;N$2&amp;"'!G"&amp;ROW())</f>
        <v>0</v>
      </c>
      <c r="O62" s="12" cm="1">
        <f t="array" aca="1" ref="O62" ca="1">INDIRECT("'"&amp;O$2&amp;"'!G"&amp;ROW())</f>
        <v>0</v>
      </c>
      <c r="P62" s="17">
        <f>'SECRETARÍA '!G62</f>
        <v>0</v>
      </c>
      <c r="Q62" s="12" cm="1">
        <f t="array" aca="1" ref="Q62" ca="1">INDIRECT("'"&amp;Q$2&amp;"'!G"&amp;ROW())</f>
        <v>0</v>
      </c>
      <c r="R62" s="12" cm="1">
        <f t="array" aca="1" ref="R62" ca="1">INDIRECT("'"&amp;R$2&amp;"'!G"&amp;ROW())</f>
        <v>0</v>
      </c>
      <c r="S62" s="12" cm="1">
        <f t="array" aca="1" ref="S62" ca="1">INDIRECT("'"&amp;S$2&amp;"'!G"&amp;ROW())</f>
        <v>0</v>
      </c>
      <c r="T62" s="12" cm="1">
        <f t="array" aca="1" ref="T62" ca="1">INDIRECT("'"&amp;T$2&amp;"'!G"&amp;ROW())</f>
        <v>0</v>
      </c>
      <c r="U62" s="12" cm="1">
        <f t="array" aca="1" ref="U62" ca="1">INDIRECT("'"&amp;U$2&amp;"'!G"&amp;ROW())</f>
        <v>0</v>
      </c>
      <c r="V62" s="12" cm="1">
        <f t="array" aca="1" ref="V62" ca="1">INDIRECT("'"&amp;V$2&amp;"'!G"&amp;ROW())</f>
        <v>0</v>
      </c>
      <c r="W62" s="12" cm="1">
        <f t="array" aca="1" ref="W62" ca="1">INDIRECT("'"&amp;W$2&amp;"'!G"&amp;ROW())</f>
        <v>0</v>
      </c>
      <c r="X62" s="12" cm="1">
        <f t="array" aca="1" ref="X62" ca="1">INDIRECT("'"&amp;X$2&amp;"'!G"&amp;ROW())</f>
        <v>0</v>
      </c>
      <c r="Y62" s="12" cm="1">
        <f t="array" aca="1" ref="Y62" ca="1">INDIRECT("'"&amp;Y$2&amp;"'!G"&amp;ROW())</f>
        <v>0</v>
      </c>
      <c r="Z62" s="12" cm="1">
        <f t="array" aca="1" ref="Z62" ca="1">INDIRECT("'"&amp;Z$2&amp;"'!G"&amp;ROW())</f>
        <v>0</v>
      </c>
      <c r="AA62" s="12" cm="1">
        <f t="array" aca="1" ref="AA62" ca="1">INDIRECT("'"&amp;AA$2&amp;"'!G"&amp;ROW())</f>
        <v>0</v>
      </c>
      <c r="AB62" s="17">
        <f>'SSHH ADM.-HOMBRES'!G62</f>
        <v>0</v>
      </c>
      <c r="AC62" s="12" cm="1">
        <f t="array" aca="1" ref="AC62" ca="1">INDIRECT("'"&amp;AC$2&amp;"'!G"&amp;ROW())</f>
        <v>0</v>
      </c>
      <c r="AD62" s="12" cm="1">
        <f t="array" aca="1" ref="AD62" ca="1">INDIRECT("'"&amp;AD$2&amp;"'!G"&amp;ROW())</f>
        <v>0</v>
      </c>
      <c r="AE62" s="12" cm="1">
        <f t="array" aca="1" ref="AE62" ca="1">INDIRECT("'"&amp;AE$2&amp;"'!G"&amp;ROW())</f>
        <v>0</v>
      </c>
      <c r="AF62" s="12" cm="1">
        <f t="array" aca="1" ref="AF62" ca="1">INDIRECT("'"&amp;AF$2&amp;"'!G"&amp;ROW())</f>
        <v>0</v>
      </c>
      <c r="AG62" s="12" cm="1">
        <f t="array" aca="1" ref="AG62" ca="1">INDIRECT("'"&amp;AG$2&amp;"'!G"&amp;ROW())</f>
        <v>0</v>
      </c>
      <c r="AH62" s="12" cm="1">
        <f t="array" aca="1" ref="AH62" ca="1">INDIRECT("'"&amp;AH$2&amp;"'!G"&amp;ROW())</f>
        <v>0</v>
      </c>
      <c r="AI62" s="12" cm="1">
        <f t="array" aca="1" ref="AI62" ca="1">INDIRECT("'"&amp;AI$2&amp;"'!G"&amp;ROW())</f>
        <v>0</v>
      </c>
      <c r="AJ62" s="12" cm="1">
        <f t="array" aca="1" ref="AJ62" ca="1">INDIRECT("'"&amp;AJ$2&amp;"'!G"&amp;ROW())</f>
        <v>0</v>
      </c>
      <c r="AK62" s="12" cm="1">
        <f t="array" aca="1" ref="AK62" ca="1">INDIRECT("'"&amp;AK$2&amp;"'!G"&amp;ROW())</f>
        <v>0</v>
      </c>
      <c r="AL62" s="12" cm="1">
        <f t="array" aca="1" ref="AL62" ca="1">INDIRECT("'"&amp;AL$2&amp;"'!G"&amp;ROW())</f>
        <v>0</v>
      </c>
      <c r="AM62" s="12" cm="1">
        <f t="array" aca="1" ref="AM62" ca="1">INDIRECT("'"&amp;AM$2&amp;"'!G"&amp;ROW())</f>
        <v>0</v>
      </c>
      <c r="AN62" s="12" cm="1">
        <f t="array" aca="1" ref="AN62" ca="1">INDIRECT("'"&amp;AN$2&amp;"'!G"&amp;ROW())</f>
        <v>7</v>
      </c>
      <c r="AO62" s="12" cm="1">
        <f t="array" aca="1" ref="AO62" ca="1">INDIRECT("'"&amp;AO$2&amp;"'!G"&amp;ROW())</f>
        <v>0</v>
      </c>
      <c r="AP62" s="12" cm="1">
        <f t="array" aca="1" ref="AP62" ca="1">INDIRECT("'"&amp;AP$2&amp;"'!G"&amp;ROW())</f>
        <v>4</v>
      </c>
      <c r="AQ62" s="12" cm="1">
        <f t="array" aca="1" ref="AQ62" ca="1">INDIRECT("'"&amp;AQ$2&amp;"'!G"&amp;ROW())</f>
        <v>0</v>
      </c>
      <c r="AR62" s="12" cm="1">
        <f t="array" aca="1" ref="AR62" ca="1">INDIRECT("'"&amp;AR$2&amp;"'!G"&amp;ROW())</f>
        <v>0</v>
      </c>
      <c r="AS62" s="12" cm="1">
        <f t="array" aca="1" ref="AS62" ca="1">INDIRECT("'"&amp;AS$2&amp;"'!G"&amp;ROW())</f>
        <v>0</v>
      </c>
      <c r="AT62" s="12" cm="1">
        <f t="array" aca="1" ref="AT62" ca="1">INDIRECT("'"&amp;AT$2&amp;"'!G"&amp;ROW())</f>
        <v>3</v>
      </c>
      <c r="AU62" s="12" cm="1">
        <f t="array" aca="1" ref="AU62" ca="1">INDIRECT("'"&amp;AU$2&amp;"'!G"&amp;ROW())</f>
        <v>1</v>
      </c>
      <c r="AV62" s="12" cm="1">
        <f t="array" aca="1" ref="AV62" ca="1">INDIRECT("'"&amp;AV$2&amp;"'!G"&amp;ROW())</f>
        <v>1</v>
      </c>
      <c r="AW62" s="12" cm="1">
        <f t="array" aca="1" ref="AW62" ca="1">INDIRECT("'"&amp;AW$2&amp;"'!G"&amp;ROW())</f>
        <v>1</v>
      </c>
      <c r="AX62" s="12" cm="1">
        <f t="array" aca="1" ref="AX62" ca="1">INDIRECT("'"&amp;AX$2&amp;"'!G"&amp;ROW())</f>
        <v>1</v>
      </c>
      <c r="AY62" s="12" cm="1">
        <f t="array" aca="1" ref="AY62" ca="1">INDIRECT("'"&amp;AY$2&amp;"'!G"&amp;ROW())</f>
        <v>1</v>
      </c>
      <c r="AZ62" s="12" cm="1">
        <f t="array" aca="1" ref="AZ62" ca="1">INDIRECT("'"&amp;AZ$2&amp;"'!G"&amp;ROW())</f>
        <v>1</v>
      </c>
      <c r="BA62" s="12" cm="1">
        <f t="array" aca="1" ref="BA62" ca="1">INDIRECT("'"&amp;BA$2&amp;"'!G"&amp;ROW())</f>
        <v>1</v>
      </c>
      <c r="BB62">
        <f>'TALLER EPT '!G62</f>
        <v>9</v>
      </c>
      <c r="BC62" s="12" cm="1">
        <f t="array" aca="1" ref="BC62" ca="1">INDIRECT("'"&amp;BC$2&amp;"'!G"&amp;ROW())</f>
        <v>0</v>
      </c>
      <c r="BD62" s="12" cm="1">
        <f t="array" aca="1" ref="BD62" ca="1">INDIRECT("'"&amp;BD$2&amp;"'!G"&amp;ROW())</f>
        <v>0</v>
      </c>
      <c r="BE62" s="17">
        <f>'CIRCULACIÓN '!G62</f>
        <v>0</v>
      </c>
      <c r="BF62" s="12" cm="1">
        <f t="array" aca="1" ref="BF62" ca="1">INDIRECT("'"&amp;BF$2&amp;"'!G"&amp;ROW())</f>
        <v>0</v>
      </c>
      <c r="BG62" s="12" cm="1">
        <f t="array" aca="1" ref="BG62" ca="1">INDIRECT("'"&amp;BG$2&amp;"'!G"&amp;ROW())</f>
        <v>0</v>
      </c>
      <c r="BH62" s="17">
        <f>INGRESO!G62</f>
        <v>0</v>
      </c>
    </row>
    <row r="63" spans="1:60">
      <c r="A63" s="1" t="s">
        <v>1067</v>
      </c>
      <c r="G63" s="337">
        <f t="shared" ca="1" si="1"/>
        <v>0</v>
      </c>
      <c r="H63" s="12" cm="1">
        <f t="array" aca="1" ref="H63" ca="1">INDIRECT("'"&amp;H$2&amp;"'!G"&amp;ROW())</f>
        <v>0</v>
      </c>
      <c r="I63" s="12" cm="1">
        <f t="array" aca="1" ref="I63" ca="1">INDIRECT("'"&amp;I$2&amp;"'!G"&amp;ROW())</f>
        <v>0</v>
      </c>
      <c r="J63" s="12" cm="1">
        <f t="array" aca="1" ref="J63" ca="1">INDIRECT("'"&amp;J$2&amp;"'!G"&amp;ROW())</f>
        <v>0</v>
      </c>
      <c r="K63" s="12" cm="1">
        <f t="array" aca="1" ref="K63" ca="1">INDIRECT("'"&amp;K$2&amp;"'!G"&amp;ROW())</f>
        <v>0</v>
      </c>
      <c r="L63" s="12" cm="1">
        <f t="array" aca="1" ref="L63" ca="1">INDIRECT("'"&amp;L$2&amp;"'!G"&amp;ROW())</f>
        <v>0</v>
      </c>
      <c r="M63" s="12" cm="1">
        <f t="array" aca="1" ref="M63" ca="1">INDIRECT("'"&amp;M$2&amp;"'!G"&amp;ROW())</f>
        <v>0</v>
      </c>
      <c r="N63" s="12" cm="1">
        <f t="array" aca="1" ref="N63" ca="1">INDIRECT("'"&amp;N$2&amp;"'!G"&amp;ROW())</f>
        <v>0</v>
      </c>
      <c r="O63" s="12" cm="1">
        <f t="array" aca="1" ref="O63" ca="1">INDIRECT("'"&amp;O$2&amp;"'!G"&amp;ROW())</f>
        <v>0</v>
      </c>
      <c r="P63" s="17">
        <f>'SECRETARÍA '!G63</f>
        <v>0</v>
      </c>
      <c r="Q63" s="12" cm="1">
        <f t="array" aca="1" ref="Q63" ca="1">INDIRECT("'"&amp;Q$2&amp;"'!G"&amp;ROW())</f>
        <v>0</v>
      </c>
      <c r="R63" s="12" cm="1">
        <f t="array" aca="1" ref="R63" ca="1">INDIRECT("'"&amp;R$2&amp;"'!G"&amp;ROW())</f>
        <v>0</v>
      </c>
      <c r="S63" s="12" cm="1">
        <f t="array" aca="1" ref="S63" ca="1">INDIRECT("'"&amp;S$2&amp;"'!G"&amp;ROW())</f>
        <v>0</v>
      </c>
      <c r="T63" s="12" cm="1">
        <f t="array" aca="1" ref="T63" ca="1">INDIRECT("'"&amp;T$2&amp;"'!G"&amp;ROW())</f>
        <v>0</v>
      </c>
      <c r="U63" s="12" cm="1">
        <f t="array" aca="1" ref="U63" ca="1">INDIRECT("'"&amp;U$2&amp;"'!G"&amp;ROW())</f>
        <v>0</v>
      </c>
      <c r="V63" s="12" cm="1">
        <f t="array" aca="1" ref="V63" ca="1">INDIRECT("'"&amp;V$2&amp;"'!G"&amp;ROW())</f>
        <v>0</v>
      </c>
      <c r="W63" s="12" cm="1">
        <f t="array" aca="1" ref="W63" ca="1">INDIRECT("'"&amp;W$2&amp;"'!G"&amp;ROW())</f>
        <v>0</v>
      </c>
      <c r="X63" s="12" cm="1">
        <f t="array" aca="1" ref="X63" ca="1">INDIRECT("'"&amp;X$2&amp;"'!G"&amp;ROW())</f>
        <v>0</v>
      </c>
      <c r="Y63" s="12" cm="1">
        <f t="array" aca="1" ref="Y63" ca="1">INDIRECT("'"&amp;Y$2&amp;"'!G"&amp;ROW())</f>
        <v>0</v>
      </c>
      <c r="Z63" s="12" cm="1">
        <f t="array" aca="1" ref="Z63" ca="1">INDIRECT("'"&amp;Z$2&amp;"'!G"&amp;ROW())</f>
        <v>0</v>
      </c>
      <c r="AA63" s="12" cm="1">
        <f t="array" aca="1" ref="AA63" ca="1">INDIRECT("'"&amp;AA$2&amp;"'!G"&amp;ROW())</f>
        <v>0</v>
      </c>
      <c r="AB63" s="17">
        <f>'SSHH ADM.-HOMBRES'!G63</f>
        <v>0</v>
      </c>
      <c r="AC63" s="12" cm="1">
        <f t="array" aca="1" ref="AC63" ca="1">INDIRECT("'"&amp;AC$2&amp;"'!G"&amp;ROW())</f>
        <v>0</v>
      </c>
      <c r="AD63" s="12" cm="1">
        <f t="array" aca="1" ref="AD63" ca="1">INDIRECT("'"&amp;AD$2&amp;"'!G"&amp;ROW())</f>
        <v>0</v>
      </c>
      <c r="AE63" s="12" cm="1">
        <f t="array" aca="1" ref="AE63" ca="1">INDIRECT("'"&amp;AE$2&amp;"'!G"&amp;ROW())</f>
        <v>0</v>
      </c>
      <c r="AF63" s="12" cm="1">
        <f t="array" aca="1" ref="AF63" ca="1">INDIRECT("'"&amp;AF$2&amp;"'!G"&amp;ROW())</f>
        <v>0</v>
      </c>
      <c r="AG63" s="12" cm="1">
        <f t="array" aca="1" ref="AG63" ca="1">INDIRECT("'"&amp;AG$2&amp;"'!G"&amp;ROW())</f>
        <v>0</v>
      </c>
      <c r="AH63" s="12" cm="1">
        <f t="array" aca="1" ref="AH63" ca="1">INDIRECT("'"&amp;AH$2&amp;"'!G"&amp;ROW())</f>
        <v>0</v>
      </c>
      <c r="AI63" s="12" cm="1">
        <f t="array" aca="1" ref="AI63" ca="1">INDIRECT("'"&amp;AI$2&amp;"'!G"&amp;ROW())</f>
        <v>0</v>
      </c>
      <c r="AJ63" s="12" cm="1">
        <f t="array" aca="1" ref="AJ63" ca="1">INDIRECT("'"&amp;AJ$2&amp;"'!G"&amp;ROW())</f>
        <v>0</v>
      </c>
      <c r="AK63" s="12" cm="1">
        <f t="array" aca="1" ref="AK63" ca="1">INDIRECT("'"&amp;AK$2&amp;"'!G"&amp;ROW())</f>
        <v>0</v>
      </c>
      <c r="AL63" s="12" cm="1">
        <f t="array" aca="1" ref="AL63" ca="1">INDIRECT("'"&amp;AL$2&amp;"'!G"&amp;ROW())</f>
        <v>0</v>
      </c>
      <c r="AM63" s="12" cm="1">
        <f t="array" aca="1" ref="AM63" ca="1">INDIRECT("'"&amp;AM$2&amp;"'!G"&amp;ROW())</f>
        <v>0</v>
      </c>
      <c r="AN63" s="12" cm="1">
        <f t="array" aca="1" ref="AN63" ca="1">INDIRECT("'"&amp;AN$2&amp;"'!G"&amp;ROW())</f>
        <v>0</v>
      </c>
      <c r="AO63" s="12" cm="1">
        <f t="array" aca="1" ref="AO63" ca="1">INDIRECT("'"&amp;AO$2&amp;"'!G"&amp;ROW())</f>
        <v>0</v>
      </c>
      <c r="AP63" s="12" cm="1">
        <f t="array" aca="1" ref="AP63" ca="1">INDIRECT("'"&amp;AP$2&amp;"'!G"&amp;ROW())</f>
        <v>0</v>
      </c>
      <c r="AQ63" s="12" cm="1">
        <f t="array" aca="1" ref="AQ63" ca="1">INDIRECT("'"&amp;AQ$2&amp;"'!G"&amp;ROW())</f>
        <v>0</v>
      </c>
      <c r="AR63" s="12" cm="1">
        <f t="array" aca="1" ref="AR63" ca="1">INDIRECT("'"&amp;AR$2&amp;"'!G"&amp;ROW())</f>
        <v>0</v>
      </c>
      <c r="AS63" s="12" cm="1">
        <f t="array" aca="1" ref="AS63" ca="1">INDIRECT("'"&amp;AS$2&amp;"'!G"&amp;ROW())</f>
        <v>0</v>
      </c>
      <c r="AT63" s="12" cm="1">
        <f t="array" aca="1" ref="AT63" ca="1">INDIRECT("'"&amp;AT$2&amp;"'!G"&amp;ROW())</f>
        <v>0</v>
      </c>
      <c r="AU63" s="12" cm="1">
        <f t="array" aca="1" ref="AU63" ca="1">INDIRECT("'"&amp;AU$2&amp;"'!G"&amp;ROW())</f>
        <v>0</v>
      </c>
      <c r="AV63" s="12" cm="1">
        <f t="array" aca="1" ref="AV63" ca="1">INDIRECT("'"&amp;AV$2&amp;"'!G"&amp;ROW())</f>
        <v>0</v>
      </c>
      <c r="AW63" s="12" cm="1">
        <f t="array" aca="1" ref="AW63" ca="1">INDIRECT("'"&amp;AW$2&amp;"'!G"&amp;ROW())</f>
        <v>0</v>
      </c>
      <c r="AX63" s="12" cm="1">
        <f t="array" aca="1" ref="AX63" ca="1">INDIRECT("'"&amp;AX$2&amp;"'!G"&amp;ROW())</f>
        <v>0</v>
      </c>
      <c r="AY63" s="12" cm="1">
        <f t="array" aca="1" ref="AY63" ca="1">INDIRECT("'"&amp;AY$2&amp;"'!G"&amp;ROW())</f>
        <v>0</v>
      </c>
      <c r="AZ63" s="12" cm="1">
        <f t="array" aca="1" ref="AZ63" ca="1">INDIRECT("'"&amp;AZ$2&amp;"'!G"&amp;ROW())</f>
        <v>0</v>
      </c>
      <c r="BA63" s="12" cm="1">
        <f t="array" aca="1" ref="BA63" ca="1">INDIRECT("'"&amp;BA$2&amp;"'!G"&amp;ROW())</f>
        <v>0</v>
      </c>
      <c r="BB63">
        <f>'TALLER EPT '!G63</f>
        <v>0</v>
      </c>
      <c r="BC63" s="12" cm="1">
        <f t="array" aca="1" ref="BC63" ca="1">INDIRECT("'"&amp;BC$2&amp;"'!G"&amp;ROW())</f>
        <v>0</v>
      </c>
      <c r="BD63" s="12" cm="1">
        <f t="array" aca="1" ref="BD63" ca="1">INDIRECT("'"&amp;BD$2&amp;"'!G"&amp;ROW())</f>
        <v>0</v>
      </c>
      <c r="BE63" s="17">
        <f>'CIRCULACIÓN '!G63</f>
        <v>0</v>
      </c>
      <c r="BF63" s="12" cm="1">
        <f t="array" aca="1" ref="BF63" ca="1">INDIRECT("'"&amp;BF$2&amp;"'!G"&amp;ROW())</f>
        <v>0</v>
      </c>
      <c r="BG63" s="12" cm="1">
        <f t="array" aca="1" ref="BG63" ca="1">INDIRECT("'"&amp;BG$2&amp;"'!G"&amp;ROW())</f>
        <v>0</v>
      </c>
      <c r="BH63" s="17">
        <f>INGRESO!G63</f>
        <v>0</v>
      </c>
    </row>
    <row r="64" spans="1:60">
      <c r="A64" t="s">
        <v>1069</v>
      </c>
      <c r="G64" s="337">
        <f t="shared" ca="1" si="1"/>
        <v>114</v>
      </c>
      <c r="H64" s="12" cm="1">
        <f t="array" aca="1" ref="H64" ca="1">INDIRECT("'"&amp;H$2&amp;"'!G"&amp;ROW())</f>
        <v>0</v>
      </c>
      <c r="I64" s="12" cm="1">
        <f t="array" aca="1" ref="I64" ca="1">INDIRECT("'"&amp;I$2&amp;"'!G"&amp;ROW())</f>
        <v>0</v>
      </c>
      <c r="J64" s="12" cm="1">
        <f t="array" aca="1" ref="J64" ca="1">INDIRECT("'"&amp;J$2&amp;"'!G"&amp;ROW())</f>
        <v>2</v>
      </c>
      <c r="K64" s="12" cm="1">
        <f t="array" aca="1" ref="K64" ca="1">INDIRECT("'"&amp;K$2&amp;"'!G"&amp;ROW())</f>
        <v>2</v>
      </c>
      <c r="L64" s="12" cm="1">
        <f t="array" aca="1" ref="L64" ca="1">INDIRECT("'"&amp;L$2&amp;"'!G"&amp;ROW())</f>
        <v>3</v>
      </c>
      <c r="M64" s="12" cm="1">
        <f t="array" aca="1" ref="M64" ca="1">INDIRECT("'"&amp;M$2&amp;"'!G"&amp;ROW())</f>
        <v>2</v>
      </c>
      <c r="N64" s="12" cm="1">
        <f t="array" aca="1" ref="N64" ca="1">INDIRECT("'"&amp;N$2&amp;"'!G"&amp;ROW())</f>
        <v>0</v>
      </c>
      <c r="O64" s="12" cm="1">
        <f t="array" aca="1" ref="O64" ca="1">INDIRECT("'"&amp;O$2&amp;"'!G"&amp;ROW())</f>
        <v>3</v>
      </c>
      <c r="P64" s="17">
        <f>'SECRETARÍA '!G64</f>
        <v>3</v>
      </c>
      <c r="Q64" s="12" cm="1">
        <f t="array" aca="1" ref="Q64" ca="1">INDIRECT("'"&amp;Q$2&amp;"'!G"&amp;ROW())</f>
        <v>3</v>
      </c>
      <c r="R64" s="12" cm="1">
        <f t="array" aca="1" ref="R64" ca="1">INDIRECT("'"&amp;R$2&amp;"'!G"&amp;ROW())</f>
        <v>1</v>
      </c>
      <c r="S64" s="12" cm="1">
        <f t="array" aca="1" ref="S64" ca="1">INDIRECT("'"&amp;S$2&amp;"'!G"&amp;ROW())</f>
        <v>4</v>
      </c>
      <c r="T64" s="12" cm="1">
        <f t="array" aca="1" ref="T64" ca="1">INDIRECT("'"&amp;T$2&amp;"'!G"&amp;ROW())</f>
        <v>2</v>
      </c>
      <c r="U64" s="12" cm="1">
        <f t="array" aca="1" ref="U64" ca="1">INDIRECT("'"&amp;U$2&amp;"'!G"&amp;ROW())</f>
        <v>2</v>
      </c>
      <c r="V64" s="12" cm="1">
        <f t="array" aca="1" ref="V64" ca="1">INDIRECT("'"&amp;V$2&amp;"'!G"&amp;ROW())</f>
        <v>4</v>
      </c>
      <c r="W64" s="12" cm="1">
        <f t="array" aca="1" ref="W64" ca="1">INDIRECT("'"&amp;W$2&amp;"'!G"&amp;ROW())</f>
        <v>2</v>
      </c>
      <c r="X64" s="12" cm="1">
        <f t="array" aca="1" ref="X64" ca="1">INDIRECT("'"&amp;X$2&amp;"'!G"&amp;ROW())</f>
        <v>4</v>
      </c>
      <c r="Y64" s="12" cm="1">
        <f t="array" aca="1" ref="Y64" ca="1">INDIRECT("'"&amp;Y$2&amp;"'!G"&amp;ROW())</f>
        <v>2</v>
      </c>
      <c r="Z64" s="12" cm="1">
        <f t="array" aca="1" ref="Z64" ca="1">INDIRECT("'"&amp;Z$2&amp;"'!G"&amp;ROW())</f>
        <v>3</v>
      </c>
      <c r="AA64" s="12" cm="1">
        <f t="array" aca="1" ref="AA64" ca="1">INDIRECT("'"&amp;AA$2&amp;"'!G"&amp;ROW())</f>
        <v>2</v>
      </c>
      <c r="AB64" s="17">
        <f>'SSHH ADM.-HOMBRES'!G64</f>
        <v>4</v>
      </c>
      <c r="AC64" s="12" cm="1">
        <f t="array" aca="1" ref="AC64" ca="1">INDIRECT("'"&amp;AC$2&amp;"'!G"&amp;ROW())</f>
        <v>4</v>
      </c>
      <c r="AD64" s="12" cm="1">
        <f t="array" aca="1" ref="AD64" ca="1">INDIRECT("'"&amp;AD$2&amp;"'!G"&amp;ROW())</f>
        <v>3</v>
      </c>
      <c r="AE64" s="12" cm="1">
        <f t="array" aca="1" ref="AE64" ca="1">INDIRECT("'"&amp;AE$2&amp;"'!G"&amp;ROW())</f>
        <v>0</v>
      </c>
      <c r="AF64" s="12" cm="1">
        <f t="array" aca="1" ref="AF64" ca="1">INDIRECT("'"&amp;AF$2&amp;"'!G"&amp;ROW())</f>
        <v>0</v>
      </c>
      <c r="AG64" s="12" cm="1">
        <f t="array" aca="1" ref="AG64" ca="1">INDIRECT("'"&amp;AG$2&amp;"'!G"&amp;ROW())</f>
        <v>0</v>
      </c>
      <c r="AH64" s="12" cm="1">
        <f t="array" aca="1" ref="AH64" ca="1">INDIRECT("'"&amp;AH$2&amp;"'!G"&amp;ROW())</f>
        <v>0</v>
      </c>
      <c r="AI64" s="12" cm="1">
        <f t="array" aca="1" ref="AI64" ca="1">INDIRECT("'"&amp;AI$2&amp;"'!G"&amp;ROW())</f>
        <v>0</v>
      </c>
      <c r="AJ64" s="12" cm="1">
        <f t="array" aca="1" ref="AJ64" ca="1">INDIRECT("'"&amp;AJ$2&amp;"'!G"&amp;ROW())</f>
        <v>7</v>
      </c>
      <c r="AK64" s="12" cm="1">
        <f t="array" aca="1" ref="AK64" ca="1">INDIRECT("'"&amp;AK$2&amp;"'!G"&amp;ROW())</f>
        <v>0</v>
      </c>
      <c r="AL64" s="12" cm="1">
        <f t="array" aca="1" ref="AL64" ca="1">INDIRECT("'"&amp;AL$2&amp;"'!G"&amp;ROW())</f>
        <v>3</v>
      </c>
      <c r="AM64" s="12" cm="1">
        <f t="array" aca="1" ref="AM64" ca="1">INDIRECT("'"&amp;AM$2&amp;"'!G"&amp;ROW())</f>
        <v>0</v>
      </c>
      <c r="AN64" s="12" cm="1">
        <f t="array" aca="1" ref="AN64" ca="1">INDIRECT("'"&amp;AN$2&amp;"'!G"&amp;ROW())</f>
        <v>3</v>
      </c>
      <c r="AO64" s="12" cm="1">
        <f t="array" aca="1" ref="AO64" ca="1">INDIRECT("'"&amp;AO$2&amp;"'!G"&amp;ROW())</f>
        <v>2</v>
      </c>
      <c r="AP64" s="12" cm="1">
        <f t="array" aca="1" ref="AP64" ca="1">INDIRECT("'"&amp;AP$2&amp;"'!G"&amp;ROW())</f>
        <v>2</v>
      </c>
      <c r="AQ64" s="12" cm="1">
        <f t="array" aca="1" ref="AQ64" ca="1">INDIRECT("'"&amp;AQ$2&amp;"'!G"&amp;ROW())</f>
        <v>0</v>
      </c>
      <c r="AR64" s="12" cm="1">
        <f t="array" aca="1" ref="AR64" ca="1">INDIRECT("'"&amp;AR$2&amp;"'!G"&amp;ROW())</f>
        <v>0</v>
      </c>
      <c r="AS64" s="12" cm="1">
        <f t="array" aca="1" ref="AS64" ca="1">INDIRECT("'"&amp;AS$2&amp;"'!G"&amp;ROW())</f>
        <v>2</v>
      </c>
      <c r="AT64" s="12" cm="1">
        <f t="array" aca="1" ref="AT64" ca="1">INDIRECT("'"&amp;AT$2&amp;"'!G"&amp;ROW())</f>
        <v>3</v>
      </c>
      <c r="AU64" s="12" cm="1">
        <f t="array" aca="1" ref="AU64" ca="1">INDIRECT("'"&amp;AU$2&amp;"'!G"&amp;ROW())</f>
        <v>3</v>
      </c>
      <c r="AV64" s="12" cm="1">
        <f t="array" aca="1" ref="AV64" ca="1">INDIRECT("'"&amp;AV$2&amp;"'!G"&amp;ROW())</f>
        <v>3</v>
      </c>
      <c r="AW64" s="12" cm="1">
        <f t="array" aca="1" ref="AW64" ca="1">INDIRECT("'"&amp;AW$2&amp;"'!G"&amp;ROW())</f>
        <v>3</v>
      </c>
      <c r="AX64" s="12" cm="1">
        <f t="array" aca="1" ref="AX64" ca="1">INDIRECT("'"&amp;AX$2&amp;"'!G"&amp;ROW())</f>
        <v>3</v>
      </c>
      <c r="AY64" s="12" cm="1">
        <f t="array" aca="1" ref="AY64" ca="1">INDIRECT("'"&amp;AY$2&amp;"'!G"&amp;ROW())</f>
        <v>3</v>
      </c>
      <c r="AZ64" s="12" cm="1">
        <f t="array" aca="1" ref="AZ64" ca="1">INDIRECT("'"&amp;AZ$2&amp;"'!G"&amp;ROW())</f>
        <v>3</v>
      </c>
      <c r="BA64" s="12" cm="1">
        <f t="array" aca="1" ref="BA64" ca="1">INDIRECT("'"&amp;BA$2&amp;"'!G"&amp;ROW())</f>
        <v>3</v>
      </c>
      <c r="BB64">
        <f>'TALLER EPT '!G64</f>
        <v>6</v>
      </c>
      <c r="BC64" s="12" cm="1">
        <f t="array" aca="1" ref="BC64" ca="1">INDIRECT("'"&amp;BC$2&amp;"'!G"&amp;ROW())</f>
        <v>1</v>
      </c>
      <c r="BD64" s="12" cm="1">
        <f t="array" aca="1" ref="BD64" ca="1">INDIRECT("'"&amp;BD$2&amp;"'!G"&amp;ROW())</f>
        <v>3</v>
      </c>
      <c r="BE64" s="17">
        <f>'CIRCULACIÓN '!G64</f>
        <v>2</v>
      </c>
      <c r="BF64" s="12" cm="1">
        <f t="array" aca="1" ref="BF64" ca="1">INDIRECT("'"&amp;BF$2&amp;"'!G"&amp;ROW())</f>
        <v>1</v>
      </c>
      <c r="BG64" s="12" cm="1">
        <f t="array" aca="1" ref="BG64" ca="1">INDIRECT("'"&amp;BG$2&amp;"'!G"&amp;ROW())</f>
        <v>1</v>
      </c>
      <c r="BH64" s="17">
        <f>INGRESO!G64</f>
        <v>2</v>
      </c>
    </row>
    <row r="65" spans="1:60">
      <c r="A65" t="s">
        <v>1071</v>
      </c>
      <c r="G65" s="337">
        <f t="shared" ca="1" si="1"/>
        <v>114</v>
      </c>
      <c r="H65" s="12" cm="1">
        <f t="array" aca="1" ref="H65" ca="1">INDIRECT("'"&amp;H$2&amp;"'!G"&amp;ROW())</f>
        <v>0</v>
      </c>
      <c r="I65" s="12" cm="1">
        <f t="array" aca="1" ref="I65" ca="1">INDIRECT("'"&amp;I$2&amp;"'!G"&amp;ROW())</f>
        <v>2</v>
      </c>
      <c r="J65" s="12" cm="1">
        <f t="array" aca="1" ref="J65" ca="1">INDIRECT("'"&amp;J$2&amp;"'!G"&amp;ROW())</f>
        <v>2</v>
      </c>
      <c r="K65" s="12" cm="1">
        <f t="array" aca="1" ref="K65" ca="1">INDIRECT("'"&amp;K$2&amp;"'!G"&amp;ROW())</f>
        <v>2</v>
      </c>
      <c r="L65" s="12" cm="1">
        <f t="array" aca="1" ref="L65" ca="1">INDIRECT("'"&amp;L$2&amp;"'!G"&amp;ROW())</f>
        <v>3</v>
      </c>
      <c r="M65" s="12" cm="1">
        <f t="array" aca="1" ref="M65" ca="1">INDIRECT("'"&amp;M$2&amp;"'!G"&amp;ROW())</f>
        <v>2</v>
      </c>
      <c r="N65" s="12" cm="1">
        <f t="array" aca="1" ref="N65" ca="1">INDIRECT("'"&amp;N$2&amp;"'!G"&amp;ROW())</f>
        <v>0</v>
      </c>
      <c r="O65" s="12" cm="1">
        <f t="array" aca="1" ref="O65" ca="1">INDIRECT("'"&amp;O$2&amp;"'!G"&amp;ROW())</f>
        <v>3</v>
      </c>
      <c r="P65" s="17">
        <f>'SECRETARÍA '!G65</f>
        <v>3</v>
      </c>
      <c r="Q65" s="12" cm="1">
        <f t="array" aca="1" ref="Q65" ca="1">INDIRECT("'"&amp;Q$2&amp;"'!G"&amp;ROW())</f>
        <v>3</v>
      </c>
      <c r="R65" s="12" cm="1">
        <f t="array" aca="1" ref="R65" ca="1">INDIRECT("'"&amp;R$2&amp;"'!G"&amp;ROW())</f>
        <v>1</v>
      </c>
      <c r="S65" s="12" cm="1">
        <f t="array" aca="1" ref="S65" ca="1">INDIRECT("'"&amp;S$2&amp;"'!G"&amp;ROW())</f>
        <v>4</v>
      </c>
      <c r="T65" s="12" cm="1">
        <f t="array" aca="1" ref="T65" ca="1">INDIRECT("'"&amp;T$2&amp;"'!G"&amp;ROW())</f>
        <v>2</v>
      </c>
      <c r="U65" s="12" cm="1">
        <f t="array" aca="1" ref="U65" ca="1">INDIRECT("'"&amp;U$2&amp;"'!G"&amp;ROW())</f>
        <v>2</v>
      </c>
      <c r="V65" s="12" cm="1">
        <f t="array" aca="1" ref="V65" ca="1">INDIRECT("'"&amp;V$2&amp;"'!G"&amp;ROW())</f>
        <v>4</v>
      </c>
      <c r="W65" s="12" cm="1">
        <f t="array" aca="1" ref="W65" ca="1">INDIRECT("'"&amp;W$2&amp;"'!G"&amp;ROW())</f>
        <v>2</v>
      </c>
      <c r="X65" s="12" cm="1">
        <f t="array" aca="1" ref="X65" ca="1">INDIRECT("'"&amp;X$2&amp;"'!G"&amp;ROW())</f>
        <v>4</v>
      </c>
      <c r="Y65" s="12" cm="1">
        <f t="array" aca="1" ref="Y65" ca="1">INDIRECT("'"&amp;Y$2&amp;"'!G"&amp;ROW())</f>
        <v>2</v>
      </c>
      <c r="Z65" s="12" cm="1">
        <f t="array" aca="1" ref="Z65" ca="1">INDIRECT("'"&amp;Z$2&amp;"'!G"&amp;ROW())</f>
        <v>3</v>
      </c>
      <c r="AA65" s="12" cm="1">
        <f t="array" aca="1" ref="AA65" ca="1">INDIRECT("'"&amp;AA$2&amp;"'!G"&amp;ROW())</f>
        <v>2</v>
      </c>
      <c r="AB65" s="17">
        <f>'SSHH ADM.-HOMBRES'!G65</f>
        <v>4</v>
      </c>
      <c r="AC65" s="12" cm="1">
        <f t="array" aca="1" ref="AC65" ca="1">INDIRECT("'"&amp;AC$2&amp;"'!G"&amp;ROW())</f>
        <v>4</v>
      </c>
      <c r="AD65" s="12" cm="1">
        <f t="array" aca="1" ref="AD65" ca="1">INDIRECT("'"&amp;AD$2&amp;"'!G"&amp;ROW())</f>
        <v>3</v>
      </c>
      <c r="AE65" s="12" cm="1">
        <f t="array" aca="1" ref="AE65" ca="1">INDIRECT("'"&amp;AE$2&amp;"'!G"&amp;ROW())</f>
        <v>0</v>
      </c>
      <c r="AF65" s="12" cm="1">
        <f t="array" aca="1" ref="AF65" ca="1">INDIRECT("'"&amp;AF$2&amp;"'!G"&amp;ROW())</f>
        <v>0</v>
      </c>
      <c r="AG65" s="12" cm="1">
        <f t="array" aca="1" ref="AG65" ca="1">INDIRECT("'"&amp;AG$2&amp;"'!G"&amp;ROW())</f>
        <v>0</v>
      </c>
      <c r="AH65" s="12" cm="1">
        <f t="array" aca="1" ref="AH65" ca="1">INDIRECT("'"&amp;AH$2&amp;"'!G"&amp;ROW())</f>
        <v>0</v>
      </c>
      <c r="AI65" s="12" cm="1">
        <f t="array" aca="1" ref="AI65" ca="1">INDIRECT("'"&amp;AI$2&amp;"'!G"&amp;ROW())</f>
        <v>0</v>
      </c>
      <c r="AJ65" s="12" cm="1">
        <f t="array" aca="1" ref="AJ65" ca="1">INDIRECT("'"&amp;AJ$2&amp;"'!G"&amp;ROW())</f>
        <v>7</v>
      </c>
      <c r="AK65" s="12" cm="1">
        <f t="array" aca="1" ref="AK65" ca="1">INDIRECT("'"&amp;AK$2&amp;"'!G"&amp;ROW())</f>
        <v>0</v>
      </c>
      <c r="AL65" s="12" cm="1">
        <f t="array" aca="1" ref="AL65" ca="1">INDIRECT("'"&amp;AL$2&amp;"'!G"&amp;ROW())</f>
        <v>3</v>
      </c>
      <c r="AM65" s="12" cm="1">
        <f t="array" aca="1" ref="AM65" ca="1">INDIRECT("'"&amp;AM$2&amp;"'!G"&amp;ROW())</f>
        <v>0</v>
      </c>
      <c r="AN65" s="12" cm="1">
        <f t="array" aca="1" ref="AN65" ca="1">INDIRECT("'"&amp;AN$2&amp;"'!G"&amp;ROW())</f>
        <v>3</v>
      </c>
      <c r="AO65" s="12" cm="1">
        <f t="array" aca="1" ref="AO65" ca="1">INDIRECT("'"&amp;AO$2&amp;"'!G"&amp;ROW())</f>
        <v>2</v>
      </c>
      <c r="AP65" s="12" cm="1">
        <f t="array" aca="1" ref="AP65" ca="1">INDIRECT("'"&amp;AP$2&amp;"'!G"&amp;ROW())</f>
        <v>2</v>
      </c>
      <c r="AQ65" s="12" cm="1">
        <f t="array" aca="1" ref="AQ65" ca="1">INDIRECT("'"&amp;AQ$2&amp;"'!G"&amp;ROW())</f>
        <v>0</v>
      </c>
      <c r="AR65" s="12" cm="1">
        <f t="array" aca="1" ref="AR65" ca="1">INDIRECT("'"&amp;AR$2&amp;"'!G"&amp;ROW())</f>
        <v>0</v>
      </c>
      <c r="AS65" s="12" cm="1">
        <f t="array" aca="1" ref="AS65" ca="1">INDIRECT("'"&amp;AS$2&amp;"'!G"&amp;ROW())</f>
        <v>2</v>
      </c>
      <c r="AT65" s="12" cm="1">
        <f t="array" aca="1" ref="AT65" ca="1">INDIRECT("'"&amp;AT$2&amp;"'!G"&amp;ROW())</f>
        <v>3</v>
      </c>
      <c r="AU65" s="12" cm="1">
        <f t="array" aca="1" ref="AU65" ca="1">INDIRECT("'"&amp;AU$2&amp;"'!G"&amp;ROW())</f>
        <v>3</v>
      </c>
      <c r="AV65" s="12" cm="1">
        <f t="array" aca="1" ref="AV65" ca="1">INDIRECT("'"&amp;AV$2&amp;"'!G"&amp;ROW())</f>
        <v>3</v>
      </c>
      <c r="AW65" s="12" cm="1">
        <f t="array" aca="1" ref="AW65" ca="1">INDIRECT("'"&amp;AW$2&amp;"'!G"&amp;ROW())</f>
        <v>3</v>
      </c>
      <c r="AX65" s="12" cm="1">
        <f t="array" aca="1" ref="AX65" ca="1">INDIRECT("'"&amp;AX$2&amp;"'!G"&amp;ROW())</f>
        <v>3</v>
      </c>
      <c r="AY65" s="12" cm="1">
        <f t="array" aca="1" ref="AY65" ca="1">INDIRECT("'"&amp;AY$2&amp;"'!G"&amp;ROW())</f>
        <v>3</v>
      </c>
      <c r="AZ65" s="12" cm="1">
        <f t="array" aca="1" ref="AZ65" ca="1">INDIRECT("'"&amp;AZ$2&amp;"'!G"&amp;ROW())</f>
        <v>3</v>
      </c>
      <c r="BA65" s="12" cm="1">
        <f t="array" aca="1" ref="BA65" ca="1">INDIRECT("'"&amp;BA$2&amp;"'!G"&amp;ROW())</f>
        <v>3</v>
      </c>
      <c r="BB65">
        <f>'TALLER EPT '!G65</f>
        <v>6</v>
      </c>
      <c r="BC65" s="12" cm="1">
        <f t="array" aca="1" ref="BC65" ca="1">INDIRECT("'"&amp;BC$2&amp;"'!G"&amp;ROW())</f>
        <v>1</v>
      </c>
      <c r="BD65" s="12" cm="1">
        <f t="array" aca="1" ref="BD65" ca="1">INDIRECT("'"&amp;BD$2&amp;"'!G"&amp;ROW())</f>
        <v>3</v>
      </c>
      <c r="BE65" s="17">
        <f>'CIRCULACIÓN '!G65</f>
        <v>2</v>
      </c>
      <c r="BF65" s="12" cm="1">
        <f t="array" aca="1" ref="BF65" ca="1">INDIRECT("'"&amp;BF$2&amp;"'!G"&amp;ROW())</f>
        <v>0</v>
      </c>
      <c r="BG65" s="12" cm="1">
        <f t="array" aca="1" ref="BG65" ca="1">INDIRECT("'"&amp;BG$2&amp;"'!G"&amp;ROW())</f>
        <v>0</v>
      </c>
      <c r="BH65" s="17">
        <f>INGRESO!G65</f>
        <v>2</v>
      </c>
    </row>
    <row r="66" spans="1:60">
      <c r="A66" t="s">
        <v>1073</v>
      </c>
      <c r="G66" s="337">
        <f t="shared" ca="1" si="1"/>
        <v>11</v>
      </c>
      <c r="H66" s="12" cm="1">
        <f t="array" aca="1" ref="H66" ca="1">INDIRECT("'"&amp;H$2&amp;"'!G"&amp;ROW())</f>
        <v>1</v>
      </c>
      <c r="I66" s="12" cm="1">
        <f t="array" aca="1" ref="I66" ca="1">INDIRECT("'"&amp;I$2&amp;"'!G"&amp;ROW())</f>
        <v>1</v>
      </c>
      <c r="J66" s="12" cm="1">
        <f t="array" aca="1" ref="J66" ca="1">INDIRECT("'"&amp;J$2&amp;"'!G"&amp;ROW())</f>
        <v>0</v>
      </c>
      <c r="K66" s="12" cm="1">
        <f t="array" aca="1" ref="K66" ca="1">INDIRECT("'"&amp;K$2&amp;"'!G"&amp;ROW())</f>
        <v>1</v>
      </c>
      <c r="L66" s="12" cm="1">
        <f t="array" aca="1" ref="L66" ca="1">INDIRECT("'"&amp;L$2&amp;"'!G"&amp;ROW())</f>
        <v>0</v>
      </c>
      <c r="M66" s="12" cm="1">
        <f t="array" aca="1" ref="M66" ca="1">INDIRECT("'"&amp;M$2&amp;"'!G"&amp;ROW())</f>
        <v>0</v>
      </c>
      <c r="N66" s="12" cm="1">
        <f t="array" aca="1" ref="N66" ca="1">INDIRECT("'"&amp;N$2&amp;"'!G"&amp;ROW())</f>
        <v>0</v>
      </c>
      <c r="O66" s="12" cm="1">
        <f t="array" aca="1" ref="O66" ca="1">INDIRECT("'"&amp;O$2&amp;"'!G"&amp;ROW())</f>
        <v>2</v>
      </c>
      <c r="P66" s="17">
        <f>'SECRETARÍA '!G66</f>
        <v>2</v>
      </c>
      <c r="Q66" s="12" cm="1">
        <f t="array" aca="1" ref="Q66" ca="1">INDIRECT("'"&amp;Q$2&amp;"'!G"&amp;ROW())</f>
        <v>2</v>
      </c>
      <c r="R66" s="12" cm="1">
        <f t="array" aca="1" ref="R66" ca="1">INDIRECT("'"&amp;R$2&amp;"'!G"&amp;ROW())</f>
        <v>0</v>
      </c>
      <c r="S66" s="12" cm="1">
        <f t="array" aca="1" ref="S66" ca="1">INDIRECT("'"&amp;S$2&amp;"'!G"&amp;ROW())</f>
        <v>0</v>
      </c>
      <c r="T66" s="12" cm="1">
        <f t="array" aca="1" ref="T66" ca="1">INDIRECT("'"&amp;T$2&amp;"'!G"&amp;ROW())</f>
        <v>1</v>
      </c>
      <c r="U66" s="12" cm="1">
        <f t="array" aca="1" ref="U66" ca="1">INDIRECT("'"&amp;U$2&amp;"'!G"&amp;ROW())</f>
        <v>1</v>
      </c>
      <c r="V66" s="12" cm="1">
        <f t="array" aca="1" ref="V66" ca="1">INDIRECT("'"&amp;V$2&amp;"'!G"&amp;ROW())</f>
        <v>0</v>
      </c>
      <c r="W66" s="12" cm="1">
        <f t="array" aca="1" ref="W66" ca="1">INDIRECT("'"&amp;W$2&amp;"'!G"&amp;ROW())</f>
        <v>0</v>
      </c>
      <c r="X66" s="12" cm="1">
        <f t="array" aca="1" ref="X66" ca="1">INDIRECT("'"&amp;X$2&amp;"'!G"&amp;ROW())</f>
        <v>0</v>
      </c>
      <c r="Y66" s="12" cm="1">
        <f t="array" aca="1" ref="Y66" ca="1">INDIRECT("'"&amp;Y$2&amp;"'!G"&amp;ROW())</f>
        <v>0</v>
      </c>
      <c r="Z66" s="12" cm="1">
        <f t="array" aca="1" ref="Z66" ca="1">INDIRECT("'"&amp;Z$2&amp;"'!G"&amp;ROW())</f>
        <v>0</v>
      </c>
      <c r="AA66" s="12" cm="1">
        <f t="array" aca="1" ref="AA66" ca="1">INDIRECT("'"&amp;AA$2&amp;"'!G"&amp;ROW())</f>
        <v>0</v>
      </c>
      <c r="AB66" s="17">
        <f>'SSHH ADM.-HOMBRES'!G66</f>
        <v>0</v>
      </c>
      <c r="AC66" s="12" cm="1">
        <f t="array" aca="1" ref="AC66" ca="1">INDIRECT("'"&amp;AC$2&amp;"'!G"&amp;ROW())</f>
        <v>0</v>
      </c>
      <c r="AD66" s="12" cm="1">
        <f t="array" aca="1" ref="AD66" ca="1">INDIRECT("'"&amp;AD$2&amp;"'!G"&amp;ROW())</f>
        <v>0</v>
      </c>
      <c r="AE66" s="12" cm="1">
        <f t="array" aca="1" ref="AE66" ca="1">INDIRECT("'"&amp;AE$2&amp;"'!G"&amp;ROW())</f>
        <v>0</v>
      </c>
      <c r="AF66" s="12" cm="1">
        <f t="array" aca="1" ref="AF66" ca="1">INDIRECT("'"&amp;AF$2&amp;"'!G"&amp;ROW())</f>
        <v>0</v>
      </c>
      <c r="AG66" s="12" cm="1">
        <f t="array" aca="1" ref="AG66" ca="1">INDIRECT("'"&amp;AG$2&amp;"'!G"&amp;ROW())</f>
        <v>0</v>
      </c>
      <c r="AH66" s="12" cm="1">
        <f t="array" aca="1" ref="AH66" ca="1">INDIRECT("'"&amp;AH$2&amp;"'!G"&amp;ROW())</f>
        <v>0</v>
      </c>
      <c r="AI66" s="12" cm="1">
        <f t="array" aca="1" ref="AI66" ca="1">INDIRECT("'"&amp;AI$2&amp;"'!G"&amp;ROW())</f>
        <v>0</v>
      </c>
      <c r="AJ66" s="12" cm="1">
        <f t="array" aca="1" ref="AJ66" ca="1">INDIRECT("'"&amp;AJ$2&amp;"'!G"&amp;ROW())</f>
        <v>0</v>
      </c>
      <c r="AK66" s="12" cm="1">
        <f t="array" aca="1" ref="AK66" ca="1">INDIRECT("'"&amp;AK$2&amp;"'!G"&amp;ROW())</f>
        <v>0</v>
      </c>
      <c r="AL66" s="12" cm="1">
        <f t="array" aca="1" ref="AL66" ca="1">INDIRECT("'"&amp;AL$2&amp;"'!G"&amp;ROW())</f>
        <v>0</v>
      </c>
      <c r="AM66" s="12" cm="1">
        <f t="array" aca="1" ref="AM66" ca="1">INDIRECT("'"&amp;AM$2&amp;"'!G"&amp;ROW())</f>
        <v>0</v>
      </c>
      <c r="AN66" s="12" cm="1">
        <f t="array" aca="1" ref="AN66" ca="1">INDIRECT("'"&amp;AN$2&amp;"'!G"&amp;ROW())</f>
        <v>0</v>
      </c>
      <c r="AO66" s="12" cm="1">
        <f t="array" aca="1" ref="AO66" ca="1">INDIRECT("'"&amp;AO$2&amp;"'!G"&amp;ROW())</f>
        <v>0</v>
      </c>
      <c r="AP66" s="12" cm="1">
        <f t="array" aca="1" ref="AP66" ca="1">INDIRECT("'"&amp;AP$2&amp;"'!G"&amp;ROW())</f>
        <v>0</v>
      </c>
      <c r="AQ66" s="12" cm="1">
        <f t="array" aca="1" ref="AQ66" ca="1">INDIRECT("'"&amp;AQ$2&amp;"'!G"&amp;ROW())</f>
        <v>0</v>
      </c>
      <c r="AR66" s="12" cm="1">
        <f t="array" aca="1" ref="AR66" ca="1">INDIRECT("'"&amp;AR$2&amp;"'!G"&amp;ROW())</f>
        <v>0</v>
      </c>
      <c r="AS66" s="12" cm="1">
        <f t="array" aca="1" ref="AS66" ca="1">INDIRECT("'"&amp;AS$2&amp;"'!G"&amp;ROW())</f>
        <v>0</v>
      </c>
      <c r="AT66" s="12" cm="1">
        <f t="array" aca="1" ref="AT66" ca="1">INDIRECT("'"&amp;AT$2&amp;"'!G"&amp;ROW())</f>
        <v>0</v>
      </c>
      <c r="AU66" s="12" cm="1">
        <f t="array" aca="1" ref="AU66" ca="1">INDIRECT("'"&amp;AU$2&amp;"'!G"&amp;ROW())</f>
        <v>0</v>
      </c>
      <c r="AV66" s="12" cm="1">
        <f t="array" aca="1" ref="AV66" ca="1">INDIRECT("'"&amp;AV$2&amp;"'!G"&amp;ROW())</f>
        <v>0</v>
      </c>
      <c r="AW66" s="12" cm="1">
        <f t="array" aca="1" ref="AW66" ca="1">INDIRECT("'"&amp;AW$2&amp;"'!G"&amp;ROW())</f>
        <v>0</v>
      </c>
      <c r="AX66" s="12" cm="1">
        <f t="array" aca="1" ref="AX66" ca="1">INDIRECT("'"&amp;AX$2&amp;"'!G"&amp;ROW())</f>
        <v>0</v>
      </c>
      <c r="AY66" s="12" cm="1">
        <f t="array" aca="1" ref="AY66" ca="1">INDIRECT("'"&amp;AY$2&amp;"'!G"&amp;ROW())</f>
        <v>0</v>
      </c>
      <c r="AZ66" s="12" cm="1">
        <f t="array" aca="1" ref="AZ66" ca="1">INDIRECT("'"&amp;AZ$2&amp;"'!G"&amp;ROW())</f>
        <v>0</v>
      </c>
      <c r="BA66" s="12" cm="1">
        <f t="array" aca="1" ref="BA66" ca="1">INDIRECT("'"&amp;BA$2&amp;"'!G"&amp;ROW())</f>
        <v>0</v>
      </c>
      <c r="BB66">
        <f>'TALLER EPT '!G66</f>
        <v>0</v>
      </c>
      <c r="BC66" s="12" cm="1">
        <f t="array" aca="1" ref="BC66" ca="1">INDIRECT("'"&amp;BC$2&amp;"'!G"&amp;ROW())</f>
        <v>0</v>
      </c>
      <c r="BD66" s="12" cm="1">
        <f t="array" aca="1" ref="BD66" ca="1">INDIRECT("'"&amp;BD$2&amp;"'!G"&amp;ROW())</f>
        <v>0</v>
      </c>
      <c r="BE66" s="17">
        <f>'CIRCULACIÓN '!G66</f>
        <v>0</v>
      </c>
      <c r="BF66" s="12" cm="1">
        <f t="array" aca="1" ref="BF66" ca="1">INDIRECT("'"&amp;BF$2&amp;"'!G"&amp;ROW())</f>
        <v>0</v>
      </c>
      <c r="BG66" s="12" cm="1">
        <f t="array" aca="1" ref="BG66" ca="1">INDIRECT("'"&amp;BG$2&amp;"'!G"&amp;ROW())</f>
        <v>0</v>
      </c>
      <c r="BH66" s="17">
        <f>INGRESO!G66</f>
        <v>0</v>
      </c>
    </row>
    <row r="67" spans="1:60">
      <c r="A67" t="s">
        <v>1075</v>
      </c>
      <c r="G67" s="337">
        <f t="shared" ca="1" si="1"/>
        <v>3</v>
      </c>
      <c r="H67" s="12" cm="1">
        <f t="array" aca="1" ref="H67" ca="1">INDIRECT("'"&amp;H$2&amp;"'!G"&amp;ROW())</f>
        <v>0</v>
      </c>
      <c r="I67" s="12" cm="1">
        <f t="array" aca="1" ref="I67" ca="1">INDIRECT("'"&amp;I$2&amp;"'!G"&amp;ROW())</f>
        <v>1</v>
      </c>
      <c r="J67" s="12" cm="1">
        <f t="array" aca="1" ref="J67" ca="1">INDIRECT("'"&amp;J$2&amp;"'!G"&amp;ROW())</f>
        <v>0</v>
      </c>
      <c r="K67" s="12" cm="1">
        <f t="array" aca="1" ref="K67" ca="1">INDIRECT("'"&amp;K$2&amp;"'!G"&amp;ROW())</f>
        <v>0</v>
      </c>
      <c r="L67" s="12" cm="1">
        <f t="array" aca="1" ref="L67" ca="1">INDIRECT("'"&amp;L$2&amp;"'!G"&amp;ROW())</f>
        <v>0</v>
      </c>
      <c r="M67" s="12" cm="1">
        <f t="array" aca="1" ref="M67" ca="1">INDIRECT("'"&amp;M$2&amp;"'!G"&amp;ROW())</f>
        <v>0</v>
      </c>
      <c r="N67" s="12" cm="1">
        <f t="array" aca="1" ref="N67" ca="1">INDIRECT("'"&amp;N$2&amp;"'!G"&amp;ROW())</f>
        <v>0</v>
      </c>
      <c r="O67" s="12" cm="1">
        <f t="array" aca="1" ref="O67" ca="1">INDIRECT("'"&amp;O$2&amp;"'!G"&amp;ROW())</f>
        <v>0</v>
      </c>
      <c r="P67" s="17">
        <f>'SECRETARÍA '!G67</f>
        <v>0</v>
      </c>
      <c r="Q67" s="12" cm="1">
        <f t="array" aca="1" ref="Q67" ca="1">INDIRECT("'"&amp;Q$2&amp;"'!G"&amp;ROW())</f>
        <v>0</v>
      </c>
      <c r="R67" s="12" cm="1">
        <f t="array" aca="1" ref="R67" ca="1">INDIRECT("'"&amp;R$2&amp;"'!G"&amp;ROW())</f>
        <v>0</v>
      </c>
      <c r="S67" s="12" cm="1">
        <f t="array" aca="1" ref="S67" ca="1">INDIRECT("'"&amp;S$2&amp;"'!G"&amp;ROW())</f>
        <v>0</v>
      </c>
      <c r="T67" s="12" cm="1">
        <f t="array" aca="1" ref="T67" ca="1">INDIRECT("'"&amp;T$2&amp;"'!G"&amp;ROW())</f>
        <v>1</v>
      </c>
      <c r="U67" s="12" cm="1">
        <f t="array" aca="1" ref="U67" ca="1">INDIRECT("'"&amp;U$2&amp;"'!G"&amp;ROW())</f>
        <v>1</v>
      </c>
      <c r="V67" s="12" cm="1">
        <f t="array" aca="1" ref="V67" ca="1">INDIRECT("'"&amp;V$2&amp;"'!G"&amp;ROW())</f>
        <v>0</v>
      </c>
      <c r="W67" s="12" cm="1">
        <f t="array" aca="1" ref="W67" ca="1">INDIRECT("'"&amp;W$2&amp;"'!G"&amp;ROW())</f>
        <v>0</v>
      </c>
      <c r="X67" s="12" cm="1">
        <f t="array" aca="1" ref="X67" ca="1">INDIRECT("'"&amp;X$2&amp;"'!G"&amp;ROW())</f>
        <v>0</v>
      </c>
      <c r="Y67" s="12" cm="1">
        <f t="array" aca="1" ref="Y67" ca="1">INDIRECT("'"&amp;Y$2&amp;"'!G"&amp;ROW())</f>
        <v>0</v>
      </c>
      <c r="Z67" s="12" cm="1">
        <f t="array" aca="1" ref="Z67" ca="1">INDIRECT("'"&amp;Z$2&amp;"'!G"&amp;ROW())</f>
        <v>0</v>
      </c>
      <c r="AA67" s="12" cm="1">
        <f t="array" aca="1" ref="AA67" ca="1">INDIRECT("'"&amp;AA$2&amp;"'!G"&amp;ROW())</f>
        <v>0</v>
      </c>
      <c r="AB67" s="17">
        <f>'SSHH ADM.-HOMBRES'!G67</f>
        <v>0</v>
      </c>
      <c r="AC67" s="12" cm="1">
        <f t="array" aca="1" ref="AC67" ca="1">INDIRECT("'"&amp;AC$2&amp;"'!G"&amp;ROW())</f>
        <v>0</v>
      </c>
      <c r="AD67" s="12" cm="1">
        <f t="array" aca="1" ref="AD67" ca="1">INDIRECT("'"&amp;AD$2&amp;"'!G"&amp;ROW())</f>
        <v>0</v>
      </c>
      <c r="AE67" s="12" cm="1">
        <f t="array" aca="1" ref="AE67" ca="1">INDIRECT("'"&amp;AE$2&amp;"'!G"&amp;ROW())</f>
        <v>0</v>
      </c>
      <c r="AF67" s="12" cm="1">
        <f t="array" aca="1" ref="AF67" ca="1">INDIRECT("'"&amp;AF$2&amp;"'!G"&amp;ROW())</f>
        <v>0</v>
      </c>
      <c r="AG67" s="12" cm="1">
        <f t="array" aca="1" ref="AG67" ca="1">INDIRECT("'"&amp;AG$2&amp;"'!G"&amp;ROW())</f>
        <v>0</v>
      </c>
      <c r="AH67" s="12" cm="1">
        <f t="array" aca="1" ref="AH67" ca="1">INDIRECT("'"&amp;AH$2&amp;"'!G"&amp;ROW())</f>
        <v>0</v>
      </c>
      <c r="AI67" s="12" cm="1">
        <f t="array" aca="1" ref="AI67" ca="1">INDIRECT("'"&amp;AI$2&amp;"'!G"&amp;ROW())</f>
        <v>0</v>
      </c>
      <c r="AJ67" s="12" cm="1">
        <f t="array" aca="1" ref="AJ67" ca="1">INDIRECT("'"&amp;AJ$2&amp;"'!G"&amp;ROW())</f>
        <v>0</v>
      </c>
      <c r="AK67" s="12" cm="1">
        <f t="array" aca="1" ref="AK67" ca="1">INDIRECT("'"&amp;AK$2&amp;"'!G"&amp;ROW())</f>
        <v>0</v>
      </c>
      <c r="AL67" s="12" cm="1">
        <f t="array" aca="1" ref="AL67" ca="1">INDIRECT("'"&amp;AL$2&amp;"'!G"&amp;ROW())</f>
        <v>0</v>
      </c>
      <c r="AM67" s="12" cm="1">
        <f t="array" aca="1" ref="AM67" ca="1">INDIRECT("'"&amp;AM$2&amp;"'!G"&amp;ROW())</f>
        <v>0</v>
      </c>
      <c r="AN67" s="12" cm="1">
        <f t="array" aca="1" ref="AN67" ca="1">INDIRECT("'"&amp;AN$2&amp;"'!G"&amp;ROW())</f>
        <v>0</v>
      </c>
      <c r="AO67" s="12" cm="1">
        <f t="array" aca="1" ref="AO67" ca="1">INDIRECT("'"&amp;AO$2&amp;"'!G"&amp;ROW())</f>
        <v>0</v>
      </c>
      <c r="AP67" s="12" cm="1">
        <f t="array" aca="1" ref="AP67" ca="1">INDIRECT("'"&amp;AP$2&amp;"'!G"&amp;ROW())</f>
        <v>0</v>
      </c>
      <c r="AQ67" s="12" cm="1">
        <f t="array" aca="1" ref="AQ67" ca="1">INDIRECT("'"&amp;AQ$2&amp;"'!G"&amp;ROW())</f>
        <v>0</v>
      </c>
      <c r="AR67" s="12" cm="1">
        <f t="array" aca="1" ref="AR67" ca="1">INDIRECT("'"&amp;AR$2&amp;"'!G"&amp;ROW())</f>
        <v>0</v>
      </c>
      <c r="AS67" s="12" cm="1">
        <f t="array" aca="1" ref="AS67" ca="1">INDIRECT("'"&amp;AS$2&amp;"'!G"&amp;ROW())</f>
        <v>0</v>
      </c>
      <c r="AT67" s="12" cm="1">
        <f t="array" aca="1" ref="AT67" ca="1">INDIRECT("'"&amp;AT$2&amp;"'!G"&amp;ROW())</f>
        <v>0</v>
      </c>
      <c r="AU67" s="12" cm="1">
        <f t="array" aca="1" ref="AU67" ca="1">INDIRECT("'"&amp;AU$2&amp;"'!G"&amp;ROW())</f>
        <v>0</v>
      </c>
      <c r="AV67" s="12" cm="1">
        <f t="array" aca="1" ref="AV67" ca="1">INDIRECT("'"&amp;AV$2&amp;"'!G"&amp;ROW())</f>
        <v>0</v>
      </c>
      <c r="AW67" s="12" cm="1">
        <f t="array" aca="1" ref="AW67" ca="1">INDIRECT("'"&amp;AW$2&amp;"'!G"&amp;ROW())</f>
        <v>0</v>
      </c>
      <c r="AX67" s="12" cm="1">
        <f t="array" aca="1" ref="AX67" ca="1">INDIRECT("'"&amp;AX$2&amp;"'!G"&amp;ROW())</f>
        <v>0</v>
      </c>
      <c r="AY67" s="12" cm="1">
        <f t="array" aca="1" ref="AY67" ca="1">INDIRECT("'"&amp;AY$2&amp;"'!G"&amp;ROW())</f>
        <v>0</v>
      </c>
      <c r="AZ67" s="12" cm="1">
        <f t="array" aca="1" ref="AZ67" ca="1">INDIRECT("'"&amp;AZ$2&amp;"'!G"&amp;ROW())</f>
        <v>0</v>
      </c>
      <c r="BA67" s="12" cm="1">
        <f t="array" aca="1" ref="BA67" ca="1">INDIRECT("'"&amp;BA$2&amp;"'!G"&amp;ROW())</f>
        <v>0</v>
      </c>
      <c r="BB67">
        <f>'TALLER EPT '!G67</f>
        <v>0</v>
      </c>
      <c r="BC67" s="12" cm="1">
        <f t="array" aca="1" ref="BC67" ca="1">INDIRECT("'"&amp;BC$2&amp;"'!G"&amp;ROW())</f>
        <v>0</v>
      </c>
      <c r="BD67" s="12" cm="1">
        <f t="array" aca="1" ref="BD67" ca="1">INDIRECT("'"&amp;BD$2&amp;"'!G"&amp;ROW())</f>
        <v>0</v>
      </c>
      <c r="BE67" s="17">
        <f>'CIRCULACIÓN '!G67</f>
        <v>0</v>
      </c>
      <c r="BF67" s="12" cm="1">
        <f t="array" aca="1" ref="BF67" ca="1">INDIRECT("'"&amp;BF$2&amp;"'!G"&amp;ROW())</f>
        <v>0</v>
      </c>
      <c r="BG67" s="12" cm="1">
        <f t="array" aca="1" ref="BG67" ca="1">INDIRECT("'"&amp;BG$2&amp;"'!G"&amp;ROW())</f>
        <v>0</v>
      </c>
      <c r="BH67" s="17">
        <f>INGRESO!G67</f>
        <v>0</v>
      </c>
    </row>
    <row r="68" spans="1:60">
      <c r="G68" s="337">
        <f t="shared" ca="1" si="1"/>
        <v>0</v>
      </c>
      <c r="H68" s="12" cm="1">
        <f t="array" aca="1" ref="H68" ca="1">INDIRECT("'"&amp;H$2&amp;"'!G"&amp;ROW())</f>
        <v>0</v>
      </c>
      <c r="I68" s="12" cm="1">
        <f t="array" aca="1" ref="I68" ca="1">INDIRECT("'"&amp;I$2&amp;"'!G"&amp;ROW())</f>
        <v>0</v>
      </c>
      <c r="J68" s="12" cm="1">
        <f t="array" aca="1" ref="J68" ca="1">INDIRECT("'"&amp;J$2&amp;"'!G"&amp;ROW())</f>
        <v>0</v>
      </c>
      <c r="K68" s="12" cm="1">
        <f t="array" aca="1" ref="K68" ca="1">INDIRECT("'"&amp;K$2&amp;"'!G"&amp;ROW())</f>
        <v>0</v>
      </c>
      <c r="L68" s="12" cm="1">
        <f t="array" aca="1" ref="L68" ca="1">INDIRECT("'"&amp;L$2&amp;"'!G"&amp;ROW())</f>
        <v>0</v>
      </c>
      <c r="M68" s="12" cm="1">
        <f t="array" aca="1" ref="M68" ca="1">INDIRECT("'"&amp;M$2&amp;"'!G"&amp;ROW())</f>
        <v>0</v>
      </c>
      <c r="N68" s="12" cm="1">
        <f t="array" aca="1" ref="N68" ca="1">INDIRECT("'"&amp;N$2&amp;"'!G"&amp;ROW())</f>
        <v>0</v>
      </c>
      <c r="O68" s="12" cm="1">
        <f t="array" aca="1" ref="O68" ca="1">INDIRECT("'"&amp;O$2&amp;"'!G"&amp;ROW())</f>
        <v>0</v>
      </c>
      <c r="P68" s="17">
        <f>'SECRETARÍA '!G68</f>
        <v>0</v>
      </c>
      <c r="Q68" s="12" cm="1">
        <f t="array" aca="1" ref="Q68" ca="1">INDIRECT("'"&amp;Q$2&amp;"'!G"&amp;ROW())</f>
        <v>0</v>
      </c>
      <c r="R68" s="12" cm="1">
        <f t="array" aca="1" ref="R68" ca="1">INDIRECT("'"&amp;R$2&amp;"'!G"&amp;ROW())</f>
        <v>0</v>
      </c>
      <c r="S68" s="12" cm="1">
        <f t="array" aca="1" ref="S68" ca="1">INDIRECT("'"&amp;S$2&amp;"'!G"&amp;ROW())</f>
        <v>0</v>
      </c>
      <c r="T68" s="12" cm="1">
        <f t="array" aca="1" ref="T68" ca="1">INDIRECT("'"&amp;T$2&amp;"'!G"&amp;ROW())</f>
        <v>0</v>
      </c>
      <c r="U68" s="12" cm="1">
        <f t="array" aca="1" ref="U68" ca="1">INDIRECT("'"&amp;U$2&amp;"'!G"&amp;ROW())</f>
        <v>0</v>
      </c>
      <c r="V68" s="12" cm="1">
        <f t="array" aca="1" ref="V68" ca="1">INDIRECT("'"&amp;V$2&amp;"'!G"&amp;ROW())</f>
        <v>0</v>
      </c>
      <c r="W68" s="12" cm="1">
        <f t="array" aca="1" ref="W68" ca="1">INDIRECT("'"&amp;W$2&amp;"'!G"&amp;ROW())</f>
        <v>0</v>
      </c>
      <c r="X68" s="12" cm="1">
        <f t="array" aca="1" ref="X68" ca="1">INDIRECT("'"&amp;X$2&amp;"'!G"&amp;ROW())</f>
        <v>0</v>
      </c>
      <c r="Y68" s="12" cm="1">
        <f t="array" aca="1" ref="Y68" ca="1">INDIRECT("'"&amp;Y$2&amp;"'!G"&amp;ROW())</f>
        <v>0</v>
      </c>
      <c r="Z68" s="12" cm="1">
        <f t="array" aca="1" ref="Z68" ca="1">INDIRECT("'"&amp;Z$2&amp;"'!G"&amp;ROW())</f>
        <v>0</v>
      </c>
      <c r="AA68" s="12" cm="1">
        <f t="array" aca="1" ref="AA68" ca="1">INDIRECT("'"&amp;AA$2&amp;"'!G"&amp;ROW())</f>
        <v>0</v>
      </c>
      <c r="AB68" s="17">
        <f>'SSHH ADM.-HOMBRES'!G68</f>
        <v>0</v>
      </c>
      <c r="AC68" s="12" cm="1">
        <f t="array" aca="1" ref="AC68" ca="1">INDIRECT("'"&amp;AC$2&amp;"'!G"&amp;ROW())</f>
        <v>0</v>
      </c>
      <c r="AD68" s="12" cm="1">
        <f t="array" aca="1" ref="AD68" ca="1">INDIRECT("'"&amp;AD$2&amp;"'!G"&amp;ROW())</f>
        <v>0</v>
      </c>
      <c r="AE68" s="12" cm="1">
        <f t="array" aca="1" ref="AE68" ca="1">INDIRECT("'"&amp;AE$2&amp;"'!G"&amp;ROW())</f>
        <v>0</v>
      </c>
      <c r="AF68" s="12" cm="1">
        <f t="array" aca="1" ref="AF68" ca="1">INDIRECT("'"&amp;AF$2&amp;"'!G"&amp;ROW())</f>
        <v>0</v>
      </c>
      <c r="AG68" s="12" cm="1">
        <f t="array" aca="1" ref="AG68" ca="1">INDIRECT("'"&amp;AG$2&amp;"'!G"&amp;ROW())</f>
        <v>0</v>
      </c>
      <c r="AH68" s="12" cm="1">
        <f t="array" aca="1" ref="AH68" ca="1">INDIRECT("'"&amp;AH$2&amp;"'!G"&amp;ROW())</f>
        <v>0</v>
      </c>
      <c r="AI68" s="12" cm="1">
        <f t="array" aca="1" ref="AI68" ca="1">INDIRECT("'"&amp;AI$2&amp;"'!G"&amp;ROW())</f>
        <v>0</v>
      </c>
      <c r="AJ68" s="12" cm="1">
        <f t="array" aca="1" ref="AJ68" ca="1">INDIRECT("'"&amp;AJ$2&amp;"'!G"&amp;ROW())</f>
        <v>0</v>
      </c>
      <c r="AK68" s="12" cm="1">
        <f t="array" aca="1" ref="AK68" ca="1">INDIRECT("'"&amp;AK$2&amp;"'!G"&amp;ROW())</f>
        <v>0</v>
      </c>
      <c r="AL68" s="12" cm="1">
        <f t="array" aca="1" ref="AL68" ca="1">INDIRECT("'"&amp;AL$2&amp;"'!G"&amp;ROW())</f>
        <v>0</v>
      </c>
      <c r="AM68" s="12" cm="1">
        <f t="array" aca="1" ref="AM68" ca="1">INDIRECT("'"&amp;AM$2&amp;"'!G"&amp;ROW())</f>
        <v>0</v>
      </c>
      <c r="AN68" s="12" cm="1">
        <f t="array" aca="1" ref="AN68" ca="1">INDIRECT("'"&amp;AN$2&amp;"'!G"&amp;ROW())</f>
        <v>0</v>
      </c>
      <c r="AO68" s="12" cm="1">
        <f t="array" aca="1" ref="AO68" ca="1">INDIRECT("'"&amp;AO$2&amp;"'!G"&amp;ROW())</f>
        <v>0</v>
      </c>
      <c r="AP68" s="12" cm="1">
        <f t="array" aca="1" ref="AP68" ca="1">INDIRECT("'"&amp;AP$2&amp;"'!G"&amp;ROW())</f>
        <v>0</v>
      </c>
      <c r="AQ68" s="12" cm="1">
        <f t="array" aca="1" ref="AQ68" ca="1">INDIRECT("'"&amp;AQ$2&amp;"'!G"&amp;ROW())</f>
        <v>0</v>
      </c>
      <c r="AR68" s="12" cm="1">
        <f t="array" aca="1" ref="AR68" ca="1">INDIRECT("'"&amp;AR$2&amp;"'!G"&amp;ROW())</f>
        <v>0</v>
      </c>
      <c r="AS68" s="12" cm="1">
        <f t="array" aca="1" ref="AS68" ca="1">INDIRECT("'"&amp;AS$2&amp;"'!G"&amp;ROW())</f>
        <v>0</v>
      </c>
      <c r="AT68" s="12" cm="1">
        <f t="array" aca="1" ref="AT68" ca="1">INDIRECT("'"&amp;AT$2&amp;"'!G"&amp;ROW())</f>
        <v>0</v>
      </c>
      <c r="AU68" s="12" cm="1">
        <f t="array" aca="1" ref="AU68" ca="1">INDIRECT("'"&amp;AU$2&amp;"'!G"&amp;ROW())</f>
        <v>0</v>
      </c>
      <c r="AV68" s="12" cm="1">
        <f t="array" aca="1" ref="AV68" ca="1">INDIRECT("'"&amp;AV$2&amp;"'!G"&amp;ROW())</f>
        <v>0</v>
      </c>
      <c r="AW68" s="12" cm="1">
        <f t="array" aca="1" ref="AW68" ca="1">INDIRECT("'"&amp;AW$2&amp;"'!G"&amp;ROW())</f>
        <v>0</v>
      </c>
      <c r="AX68" s="12" cm="1">
        <f t="array" aca="1" ref="AX68" ca="1">INDIRECT("'"&amp;AX$2&amp;"'!G"&amp;ROW())</f>
        <v>0</v>
      </c>
      <c r="AY68" s="12" cm="1">
        <f t="array" aca="1" ref="AY68" ca="1">INDIRECT("'"&amp;AY$2&amp;"'!G"&amp;ROW())</f>
        <v>0</v>
      </c>
      <c r="AZ68" s="12" cm="1">
        <f t="array" aca="1" ref="AZ68" ca="1">INDIRECT("'"&amp;AZ$2&amp;"'!G"&amp;ROW())</f>
        <v>0</v>
      </c>
      <c r="BA68" s="12" cm="1">
        <f t="array" aca="1" ref="BA68" ca="1">INDIRECT("'"&amp;BA$2&amp;"'!G"&amp;ROW())</f>
        <v>0</v>
      </c>
      <c r="BB68">
        <f>'TALLER EPT '!G68</f>
        <v>0</v>
      </c>
      <c r="BC68" s="12" cm="1">
        <f t="array" aca="1" ref="BC68" ca="1">INDIRECT("'"&amp;BC$2&amp;"'!G"&amp;ROW())</f>
        <v>0</v>
      </c>
      <c r="BD68" s="12" cm="1">
        <f t="array" aca="1" ref="BD68" ca="1">INDIRECT("'"&amp;BD$2&amp;"'!G"&amp;ROW())</f>
        <v>0</v>
      </c>
      <c r="BE68" s="17">
        <f>'CIRCULACIÓN '!G68</f>
        <v>0</v>
      </c>
      <c r="BF68" s="12" cm="1">
        <f t="array" aca="1" ref="BF68" ca="1">INDIRECT("'"&amp;BF$2&amp;"'!G"&amp;ROW())</f>
        <v>0</v>
      </c>
      <c r="BG68" s="12" cm="1">
        <f t="array" aca="1" ref="BG68" ca="1">INDIRECT("'"&amp;BG$2&amp;"'!G"&amp;ROW())</f>
        <v>0</v>
      </c>
      <c r="BH68" s="17">
        <f>INGRESO!G68</f>
        <v>0</v>
      </c>
    </row>
    <row r="69" spans="1:60">
      <c r="G69" s="337">
        <f t="shared" ca="1" si="1"/>
        <v>0</v>
      </c>
      <c r="H69" s="12" cm="1">
        <f t="array" aca="1" ref="H69" ca="1">INDIRECT("'"&amp;H$2&amp;"'!G"&amp;ROW())</f>
        <v>0</v>
      </c>
      <c r="I69" s="12" cm="1">
        <f t="array" aca="1" ref="I69" ca="1">INDIRECT("'"&amp;I$2&amp;"'!G"&amp;ROW())</f>
        <v>0</v>
      </c>
      <c r="J69" s="12" cm="1">
        <f t="array" aca="1" ref="J69" ca="1">INDIRECT("'"&amp;J$2&amp;"'!G"&amp;ROW())</f>
        <v>0</v>
      </c>
      <c r="K69" s="12" cm="1">
        <f t="array" aca="1" ref="K69" ca="1">INDIRECT("'"&amp;K$2&amp;"'!G"&amp;ROW())</f>
        <v>0</v>
      </c>
      <c r="L69" s="12" cm="1">
        <f t="array" aca="1" ref="L69" ca="1">INDIRECT("'"&amp;L$2&amp;"'!G"&amp;ROW())</f>
        <v>0</v>
      </c>
      <c r="M69" s="12" cm="1">
        <f t="array" aca="1" ref="M69" ca="1">INDIRECT("'"&amp;M$2&amp;"'!G"&amp;ROW())</f>
        <v>0</v>
      </c>
      <c r="N69" s="12" cm="1">
        <f t="array" aca="1" ref="N69" ca="1">INDIRECT("'"&amp;N$2&amp;"'!G"&amp;ROW())</f>
        <v>0</v>
      </c>
      <c r="O69" s="12" cm="1">
        <f t="array" aca="1" ref="O69" ca="1">INDIRECT("'"&amp;O$2&amp;"'!G"&amp;ROW())</f>
        <v>0</v>
      </c>
      <c r="P69" s="17">
        <f>'SECRETARÍA '!G69</f>
        <v>0</v>
      </c>
      <c r="Q69" s="12" cm="1">
        <f t="array" aca="1" ref="Q69" ca="1">INDIRECT("'"&amp;Q$2&amp;"'!G"&amp;ROW())</f>
        <v>0</v>
      </c>
      <c r="R69" s="12" cm="1">
        <f t="array" aca="1" ref="R69" ca="1">INDIRECT("'"&amp;R$2&amp;"'!G"&amp;ROW())</f>
        <v>0</v>
      </c>
      <c r="S69" s="12" cm="1">
        <f t="array" aca="1" ref="S69" ca="1">INDIRECT("'"&amp;S$2&amp;"'!G"&amp;ROW())</f>
        <v>0</v>
      </c>
      <c r="T69" s="12" cm="1">
        <f t="array" aca="1" ref="T69" ca="1">INDIRECT("'"&amp;T$2&amp;"'!G"&amp;ROW())</f>
        <v>0</v>
      </c>
      <c r="U69" s="12" cm="1">
        <f t="array" aca="1" ref="U69" ca="1">INDIRECT("'"&amp;U$2&amp;"'!G"&amp;ROW())</f>
        <v>0</v>
      </c>
      <c r="V69" s="12" cm="1">
        <f t="array" aca="1" ref="V69" ca="1">INDIRECT("'"&amp;V$2&amp;"'!G"&amp;ROW())</f>
        <v>0</v>
      </c>
      <c r="W69" s="12" cm="1">
        <f t="array" aca="1" ref="W69" ca="1">INDIRECT("'"&amp;W$2&amp;"'!G"&amp;ROW())</f>
        <v>0</v>
      </c>
      <c r="X69" s="12" cm="1">
        <f t="array" aca="1" ref="X69" ca="1">INDIRECT("'"&amp;X$2&amp;"'!G"&amp;ROW())</f>
        <v>0</v>
      </c>
      <c r="Y69" s="12" cm="1">
        <f t="array" aca="1" ref="Y69" ca="1">INDIRECT("'"&amp;Y$2&amp;"'!G"&amp;ROW())</f>
        <v>0</v>
      </c>
      <c r="Z69" s="12" cm="1">
        <f t="array" aca="1" ref="Z69" ca="1">INDIRECT("'"&amp;Z$2&amp;"'!G"&amp;ROW())</f>
        <v>0</v>
      </c>
      <c r="AA69" s="12" cm="1">
        <f t="array" aca="1" ref="AA69" ca="1">INDIRECT("'"&amp;AA$2&amp;"'!G"&amp;ROW())</f>
        <v>0</v>
      </c>
      <c r="AB69" s="17">
        <f>'SSHH ADM.-HOMBRES'!G69</f>
        <v>0</v>
      </c>
      <c r="AC69" s="12" cm="1">
        <f t="array" aca="1" ref="AC69" ca="1">INDIRECT("'"&amp;AC$2&amp;"'!G"&amp;ROW())</f>
        <v>0</v>
      </c>
      <c r="AD69" s="12" cm="1">
        <f t="array" aca="1" ref="AD69" ca="1">INDIRECT("'"&amp;AD$2&amp;"'!G"&amp;ROW())</f>
        <v>0</v>
      </c>
      <c r="AE69" s="12" cm="1">
        <f t="array" aca="1" ref="AE69" ca="1">INDIRECT("'"&amp;AE$2&amp;"'!G"&amp;ROW())</f>
        <v>0</v>
      </c>
      <c r="AF69" s="12" cm="1">
        <f t="array" aca="1" ref="AF69" ca="1">INDIRECT("'"&amp;AF$2&amp;"'!G"&amp;ROW())</f>
        <v>0</v>
      </c>
      <c r="AG69" s="12" cm="1">
        <f t="array" aca="1" ref="AG69" ca="1">INDIRECT("'"&amp;AG$2&amp;"'!G"&amp;ROW())</f>
        <v>0</v>
      </c>
      <c r="AH69" s="12" cm="1">
        <f t="array" aca="1" ref="AH69" ca="1">INDIRECT("'"&amp;AH$2&amp;"'!G"&amp;ROW())</f>
        <v>0</v>
      </c>
      <c r="AI69" s="12" cm="1">
        <f t="array" aca="1" ref="AI69" ca="1">INDIRECT("'"&amp;AI$2&amp;"'!G"&amp;ROW())</f>
        <v>0</v>
      </c>
      <c r="AJ69" s="12" cm="1">
        <f t="array" aca="1" ref="AJ69" ca="1">INDIRECT("'"&amp;AJ$2&amp;"'!G"&amp;ROW())</f>
        <v>0</v>
      </c>
      <c r="AK69" s="12" cm="1">
        <f t="array" aca="1" ref="AK69" ca="1">INDIRECT("'"&amp;AK$2&amp;"'!G"&amp;ROW())</f>
        <v>0</v>
      </c>
      <c r="AL69" s="12" cm="1">
        <f t="array" aca="1" ref="AL69" ca="1">INDIRECT("'"&amp;AL$2&amp;"'!G"&amp;ROW())</f>
        <v>0</v>
      </c>
      <c r="AM69" s="12" cm="1">
        <f t="array" aca="1" ref="AM69" ca="1">INDIRECT("'"&amp;AM$2&amp;"'!G"&amp;ROW())</f>
        <v>0</v>
      </c>
      <c r="AN69" s="12" cm="1">
        <f t="array" aca="1" ref="AN69" ca="1">INDIRECT("'"&amp;AN$2&amp;"'!G"&amp;ROW())</f>
        <v>0</v>
      </c>
      <c r="AO69" s="12" cm="1">
        <f t="array" aca="1" ref="AO69" ca="1">INDIRECT("'"&amp;AO$2&amp;"'!G"&amp;ROW())</f>
        <v>0</v>
      </c>
      <c r="AP69" s="12" cm="1">
        <f t="array" aca="1" ref="AP69" ca="1">INDIRECT("'"&amp;AP$2&amp;"'!G"&amp;ROW())</f>
        <v>0</v>
      </c>
      <c r="AQ69" s="12" cm="1">
        <f t="array" aca="1" ref="AQ69" ca="1">INDIRECT("'"&amp;AQ$2&amp;"'!G"&amp;ROW())</f>
        <v>0</v>
      </c>
      <c r="AR69" s="12" cm="1">
        <f t="array" aca="1" ref="AR69" ca="1">INDIRECT("'"&amp;AR$2&amp;"'!G"&amp;ROW())</f>
        <v>0</v>
      </c>
      <c r="AS69" s="12" cm="1">
        <f t="array" aca="1" ref="AS69" ca="1">INDIRECT("'"&amp;AS$2&amp;"'!G"&amp;ROW())</f>
        <v>0</v>
      </c>
      <c r="AT69" s="12" cm="1">
        <f t="array" aca="1" ref="AT69" ca="1">INDIRECT("'"&amp;AT$2&amp;"'!G"&amp;ROW())</f>
        <v>0</v>
      </c>
      <c r="AU69" s="12" cm="1">
        <f t="array" aca="1" ref="AU69" ca="1">INDIRECT("'"&amp;AU$2&amp;"'!G"&amp;ROW())</f>
        <v>0</v>
      </c>
      <c r="AV69" s="12" cm="1">
        <f t="array" aca="1" ref="AV69" ca="1">INDIRECT("'"&amp;AV$2&amp;"'!G"&amp;ROW())</f>
        <v>0</v>
      </c>
      <c r="AW69" s="12" cm="1">
        <f t="array" aca="1" ref="AW69" ca="1">INDIRECT("'"&amp;AW$2&amp;"'!G"&amp;ROW())</f>
        <v>0</v>
      </c>
      <c r="AX69" s="12" cm="1">
        <f t="array" aca="1" ref="AX69" ca="1">INDIRECT("'"&amp;AX$2&amp;"'!G"&amp;ROW())</f>
        <v>0</v>
      </c>
      <c r="AY69" s="12" cm="1">
        <f t="array" aca="1" ref="AY69" ca="1">INDIRECT("'"&amp;AY$2&amp;"'!G"&amp;ROW())</f>
        <v>0</v>
      </c>
      <c r="AZ69" s="12" cm="1">
        <f t="array" aca="1" ref="AZ69" ca="1">INDIRECT("'"&amp;AZ$2&amp;"'!G"&amp;ROW())</f>
        <v>0</v>
      </c>
      <c r="BA69" s="12" cm="1">
        <f t="array" aca="1" ref="BA69" ca="1">INDIRECT("'"&amp;BA$2&amp;"'!G"&amp;ROW())</f>
        <v>0</v>
      </c>
      <c r="BB69">
        <f>'TALLER EPT '!G69</f>
        <v>0</v>
      </c>
      <c r="BC69" s="12" cm="1">
        <f t="array" aca="1" ref="BC69" ca="1">INDIRECT("'"&amp;BC$2&amp;"'!G"&amp;ROW())</f>
        <v>0</v>
      </c>
      <c r="BD69" s="12" cm="1">
        <f t="array" aca="1" ref="BD69" ca="1">INDIRECT("'"&amp;BD$2&amp;"'!G"&amp;ROW())</f>
        <v>0</v>
      </c>
      <c r="BE69" s="17">
        <f>'CIRCULACIÓN '!G69</f>
        <v>0</v>
      </c>
      <c r="BF69" s="12" cm="1">
        <f t="array" aca="1" ref="BF69" ca="1">INDIRECT("'"&amp;BF$2&amp;"'!G"&amp;ROW())</f>
        <v>0</v>
      </c>
      <c r="BG69" s="12" cm="1">
        <f t="array" aca="1" ref="BG69" ca="1">INDIRECT("'"&amp;BG$2&amp;"'!G"&amp;ROW())</f>
        <v>0</v>
      </c>
      <c r="BH69" s="17">
        <f>INGRESO!G69</f>
        <v>0</v>
      </c>
    </row>
    <row r="70" spans="1:60">
      <c r="A70" s="1" t="s">
        <v>1107</v>
      </c>
      <c r="G70" s="337">
        <f t="shared" ca="1" si="1"/>
        <v>0</v>
      </c>
      <c r="H70" s="12" cm="1">
        <f t="array" aca="1" ref="H70" ca="1">INDIRECT("'"&amp;H$2&amp;"'!G"&amp;ROW())</f>
        <v>0</v>
      </c>
      <c r="I70" s="12" cm="1">
        <f t="array" aca="1" ref="I70" ca="1">INDIRECT("'"&amp;I$2&amp;"'!G"&amp;ROW())</f>
        <v>0</v>
      </c>
      <c r="J70" s="12" cm="1">
        <f t="array" aca="1" ref="J70" ca="1">INDIRECT("'"&amp;J$2&amp;"'!G"&amp;ROW())</f>
        <v>0</v>
      </c>
      <c r="K70" s="12" cm="1">
        <f t="array" aca="1" ref="K70" ca="1">INDIRECT("'"&amp;K$2&amp;"'!G"&amp;ROW())</f>
        <v>0</v>
      </c>
      <c r="L70" s="12" cm="1">
        <f t="array" aca="1" ref="L70" ca="1">INDIRECT("'"&amp;L$2&amp;"'!G"&amp;ROW())</f>
        <v>0</v>
      </c>
      <c r="M70" s="12" cm="1">
        <f t="array" aca="1" ref="M70" ca="1">INDIRECT("'"&amp;M$2&amp;"'!G"&amp;ROW())</f>
        <v>0</v>
      </c>
      <c r="N70" s="12" cm="1">
        <f t="array" aca="1" ref="N70" ca="1">INDIRECT("'"&amp;N$2&amp;"'!G"&amp;ROW())</f>
        <v>0</v>
      </c>
      <c r="O70" s="12" cm="1">
        <f t="array" aca="1" ref="O70" ca="1">INDIRECT("'"&amp;O$2&amp;"'!G"&amp;ROW())</f>
        <v>0</v>
      </c>
      <c r="P70" s="17">
        <f>'SECRETARÍA '!G70</f>
        <v>0</v>
      </c>
      <c r="Q70" s="12" cm="1">
        <f t="array" aca="1" ref="Q70" ca="1">INDIRECT("'"&amp;Q$2&amp;"'!G"&amp;ROW())</f>
        <v>0</v>
      </c>
      <c r="R70" s="12" cm="1">
        <f t="array" aca="1" ref="R70" ca="1">INDIRECT("'"&amp;R$2&amp;"'!G"&amp;ROW())</f>
        <v>0</v>
      </c>
      <c r="S70" s="12" cm="1">
        <f t="array" aca="1" ref="S70" ca="1">INDIRECT("'"&amp;S$2&amp;"'!G"&amp;ROW())</f>
        <v>0</v>
      </c>
      <c r="T70" s="12" cm="1">
        <f t="array" aca="1" ref="T70" ca="1">INDIRECT("'"&amp;T$2&amp;"'!G"&amp;ROW())</f>
        <v>0</v>
      </c>
      <c r="U70" s="12" cm="1">
        <f t="array" aca="1" ref="U70" ca="1">INDIRECT("'"&amp;U$2&amp;"'!G"&amp;ROW())</f>
        <v>0</v>
      </c>
      <c r="V70" s="12" cm="1">
        <f t="array" aca="1" ref="V70" ca="1">INDIRECT("'"&amp;V$2&amp;"'!G"&amp;ROW())</f>
        <v>0</v>
      </c>
      <c r="W70" s="12" cm="1">
        <f t="array" aca="1" ref="W70" ca="1">INDIRECT("'"&amp;W$2&amp;"'!G"&amp;ROW())</f>
        <v>0</v>
      </c>
      <c r="X70" s="12" cm="1">
        <f t="array" aca="1" ref="X70" ca="1">INDIRECT("'"&amp;X$2&amp;"'!G"&amp;ROW())</f>
        <v>0</v>
      </c>
      <c r="Y70" s="12" cm="1">
        <f t="array" aca="1" ref="Y70" ca="1">INDIRECT("'"&amp;Y$2&amp;"'!G"&amp;ROW())</f>
        <v>0</v>
      </c>
      <c r="Z70" s="12" cm="1">
        <f t="array" aca="1" ref="Z70" ca="1">INDIRECT("'"&amp;Z$2&amp;"'!G"&amp;ROW())</f>
        <v>0</v>
      </c>
      <c r="AA70" s="12" cm="1">
        <f t="array" aca="1" ref="AA70" ca="1">INDIRECT("'"&amp;AA$2&amp;"'!G"&amp;ROW())</f>
        <v>0</v>
      </c>
      <c r="AB70" s="17">
        <f>'SSHH ADM.-HOMBRES'!G70</f>
        <v>0</v>
      </c>
      <c r="AC70" s="12" cm="1">
        <f t="array" aca="1" ref="AC70" ca="1">INDIRECT("'"&amp;AC$2&amp;"'!G"&amp;ROW())</f>
        <v>0</v>
      </c>
      <c r="AD70" s="12" cm="1">
        <f t="array" aca="1" ref="AD70" ca="1">INDIRECT("'"&amp;AD$2&amp;"'!G"&amp;ROW())</f>
        <v>0</v>
      </c>
      <c r="AE70" s="12" cm="1">
        <f t="array" aca="1" ref="AE70" ca="1">INDIRECT("'"&amp;AE$2&amp;"'!G"&amp;ROW())</f>
        <v>0</v>
      </c>
      <c r="AF70" s="12" cm="1">
        <f t="array" aca="1" ref="AF70" ca="1">INDIRECT("'"&amp;AF$2&amp;"'!G"&amp;ROW())</f>
        <v>0</v>
      </c>
      <c r="AG70" s="12" cm="1">
        <f t="array" aca="1" ref="AG70" ca="1">INDIRECT("'"&amp;AG$2&amp;"'!G"&amp;ROW())</f>
        <v>0</v>
      </c>
      <c r="AH70" s="12" cm="1">
        <f t="array" aca="1" ref="AH70" ca="1">INDIRECT("'"&amp;AH$2&amp;"'!G"&amp;ROW())</f>
        <v>0</v>
      </c>
      <c r="AI70" s="12" cm="1">
        <f t="array" aca="1" ref="AI70" ca="1">INDIRECT("'"&amp;AI$2&amp;"'!G"&amp;ROW())</f>
        <v>0</v>
      </c>
      <c r="AJ70" s="12" cm="1">
        <f t="array" aca="1" ref="AJ70" ca="1">INDIRECT("'"&amp;AJ$2&amp;"'!G"&amp;ROW())</f>
        <v>0</v>
      </c>
      <c r="AK70" s="12" cm="1">
        <f t="array" aca="1" ref="AK70" ca="1">INDIRECT("'"&amp;AK$2&amp;"'!G"&amp;ROW())</f>
        <v>0</v>
      </c>
      <c r="AL70" s="12" cm="1">
        <f t="array" aca="1" ref="AL70" ca="1">INDIRECT("'"&amp;AL$2&amp;"'!G"&amp;ROW())</f>
        <v>0</v>
      </c>
      <c r="AM70" s="12" cm="1">
        <f t="array" aca="1" ref="AM70" ca="1">INDIRECT("'"&amp;AM$2&amp;"'!G"&amp;ROW())</f>
        <v>0</v>
      </c>
      <c r="AN70" s="12" cm="1">
        <f t="array" aca="1" ref="AN70" ca="1">INDIRECT("'"&amp;AN$2&amp;"'!G"&amp;ROW())</f>
        <v>0</v>
      </c>
      <c r="AO70" s="12" cm="1">
        <f t="array" aca="1" ref="AO70" ca="1">INDIRECT("'"&amp;AO$2&amp;"'!G"&amp;ROW())</f>
        <v>0</v>
      </c>
      <c r="AP70" s="12" cm="1">
        <f t="array" aca="1" ref="AP70" ca="1">INDIRECT("'"&amp;AP$2&amp;"'!G"&amp;ROW())</f>
        <v>0</v>
      </c>
      <c r="AQ70" s="12" cm="1">
        <f t="array" aca="1" ref="AQ70" ca="1">INDIRECT("'"&amp;AQ$2&amp;"'!G"&amp;ROW())</f>
        <v>0</v>
      </c>
      <c r="AR70" s="12" cm="1">
        <f t="array" aca="1" ref="AR70" ca="1">INDIRECT("'"&amp;AR$2&amp;"'!G"&amp;ROW())</f>
        <v>0</v>
      </c>
      <c r="AS70" s="12" cm="1">
        <f t="array" aca="1" ref="AS70" ca="1">INDIRECT("'"&amp;AS$2&amp;"'!G"&amp;ROW())</f>
        <v>0</v>
      </c>
      <c r="AT70" s="12" cm="1">
        <f t="array" aca="1" ref="AT70" ca="1">INDIRECT("'"&amp;AT$2&amp;"'!G"&amp;ROW())</f>
        <v>0</v>
      </c>
      <c r="AU70" s="12" cm="1">
        <f t="array" aca="1" ref="AU70" ca="1">INDIRECT("'"&amp;AU$2&amp;"'!G"&amp;ROW())</f>
        <v>0</v>
      </c>
      <c r="AV70" s="12" cm="1">
        <f t="array" aca="1" ref="AV70" ca="1">INDIRECT("'"&amp;AV$2&amp;"'!G"&amp;ROW())</f>
        <v>0</v>
      </c>
      <c r="AW70" s="12" cm="1">
        <f t="array" aca="1" ref="AW70" ca="1">INDIRECT("'"&amp;AW$2&amp;"'!G"&amp;ROW())</f>
        <v>0</v>
      </c>
      <c r="AX70" s="12" cm="1">
        <f t="array" aca="1" ref="AX70" ca="1">INDIRECT("'"&amp;AX$2&amp;"'!G"&amp;ROW())</f>
        <v>0</v>
      </c>
      <c r="AY70" s="12" cm="1">
        <f t="array" aca="1" ref="AY70" ca="1">INDIRECT("'"&amp;AY$2&amp;"'!G"&amp;ROW())</f>
        <v>0</v>
      </c>
      <c r="AZ70" s="12" cm="1">
        <f t="array" aca="1" ref="AZ70" ca="1">INDIRECT("'"&amp;AZ$2&amp;"'!G"&amp;ROW())</f>
        <v>0</v>
      </c>
      <c r="BA70" s="12" cm="1">
        <f t="array" aca="1" ref="BA70" ca="1">INDIRECT("'"&amp;BA$2&amp;"'!G"&amp;ROW())</f>
        <v>0</v>
      </c>
      <c r="BB70">
        <f>'TALLER EPT '!G70</f>
        <v>0</v>
      </c>
      <c r="BC70" s="12" cm="1">
        <f t="array" aca="1" ref="BC70" ca="1">INDIRECT("'"&amp;BC$2&amp;"'!G"&amp;ROW())</f>
        <v>0</v>
      </c>
      <c r="BD70" s="12" cm="1">
        <f t="array" aca="1" ref="BD70" ca="1">INDIRECT("'"&amp;BD$2&amp;"'!G"&amp;ROW())</f>
        <v>0</v>
      </c>
      <c r="BE70" s="17">
        <f>'CIRCULACIÓN '!G70</f>
        <v>0</v>
      </c>
      <c r="BF70" s="12" cm="1">
        <f t="array" aca="1" ref="BF70" ca="1">INDIRECT("'"&amp;BF$2&amp;"'!G"&amp;ROW())</f>
        <v>0</v>
      </c>
      <c r="BG70" s="12" cm="1">
        <f t="array" aca="1" ref="BG70" ca="1">INDIRECT("'"&amp;BG$2&amp;"'!G"&amp;ROW())</f>
        <v>0</v>
      </c>
      <c r="BH70" s="17">
        <f>INGRESO!G70</f>
        <v>0</v>
      </c>
    </row>
    <row r="71" spans="1:60">
      <c r="A71" s="20" t="s">
        <v>1108</v>
      </c>
      <c r="G71" s="337">
        <f t="shared" ca="1" si="1"/>
        <v>0</v>
      </c>
      <c r="H71" s="12" cm="1">
        <f t="array" aca="1" ref="H71" ca="1">INDIRECT("'"&amp;H$2&amp;"'!G"&amp;ROW())</f>
        <v>0</v>
      </c>
      <c r="I71" s="12" cm="1">
        <f t="array" aca="1" ref="I71" ca="1">INDIRECT("'"&amp;I$2&amp;"'!G"&amp;ROW())</f>
        <v>0</v>
      </c>
      <c r="J71" s="12" cm="1">
        <f t="array" aca="1" ref="J71" ca="1">INDIRECT("'"&amp;J$2&amp;"'!G"&amp;ROW())</f>
        <v>0</v>
      </c>
      <c r="K71" s="12" cm="1">
        <f t="array" aca="1" ref="K71" ca="1">INDIRECT("'"&amp;K$2&amp;"'!G"&amp;ROW())</f>
        <v>0</v>
      </c>
      <c r="L71" s="12" cm="1">
        <f t="array" aca="1" ref="L71" ca="1">INDIRECT("'"&amp;L$2&amp;"'!G"&amp;ROW())</f>
        <v>0</v>
      </c>
      <c r="M71" s="12" cm="1">
        <f t="array" aca="1" ref="M71" ca="1">INDIRECT("'"&amp;M$2&amp;"'!G"&amp;ROW())</f>
        <v>0</v>
      </c>
      <c r="N71" s="12" cm="1">
        <f t="array" aca="1" ref="N71" ca="1">INDIRECT("'"&amp;N$2&amp;"'!G"&amp;ROW())</f>
        <v>0</v>
      </c>
      <c r="O71" s="12" cm="1">
        <f t="array" aca="1" ref="O71" ca="1">INDIRECT("'"&amp;O$2&amp;"'!G"&amp;ROW())</f>
        <v>0</v>
      </c>
      <c r="P71" s="17">
        <f>'SECRETARÍA '!G71</f>
        <v>0</v>
      </c>
      <c r="Q71" s="12" cm="1">
        <f t="array" aca="1" ref="Q71" ca="1">INDIRECT("'"&amp;Q$2&amp;"'!G"&amp;ROW())</f>
        <v>0</v>
      </c>
      <c r="R71" s="12" cm="1">
        <f t="array" aca="1" ref="R71" ca="1">INDIRECT("'"&amp;R$2&amp;"'!G"&amp;ROW())</f>
        <v>0</v>
      </c>
      <c r="S71" s="12" cm="1">
        <f t="array" aca="1" ref="S71" ca="1">INDIRECT("'"&amp;S$2&amp;"'!G"&amp;ROW())</f>
        <v>0</v>
      </c>
      <c r="T71" s="12" cm="1">
        <f t="array" aca="1" ref="T71" ca="1">INDIRECT("'"&amp;T$2&amp;"'!G"&amp;ROW())</f>
        <v>0</v>
      </c>
      <c r="U71" s="12" cm="1">
        <f t="array" aca="1" ref="U71" ca="1">INDIRECT("'"&amp;U$2&amp;"'!G"&amp;ROW())</f>
        <v>0</v>
      </c>
      <c r="V71" s="12" cm="1">
        <f t="array" aca="1" ref="V71" ca="1">INDIRECT("'"&amp;V$2&amp;"'!G"&amp;ROW())</f>
        <v>0</v>
      </c>
      <c r="W71" s="12" cm="1">
        <f t="array" aca="1" ref="W71" ca="1">INDIRECT("'"&amp;W$2&amp;"'!G"&amp;ROW())</f>
        <v>0</v>
      </c>
      <c r="X71" s="12" cm="1">
        <f t="array" aca="1" ref="X71" ca="1">INDIRECT("'"&amp;X$2&amp;"'!G"&amp;ROW())</f>
        <v>0</v>
      </c>
      <c r="Y71" s="12" cm="1">
        <f t="array" aca="1" ref="Y71" ca="1">INDIRECT("'"&amp;Y$2&amp;"'!G"&amp;ROW())</f>
        <v>0</v>
      </c>
      <c r="Z71" s="12" cm="1">
        <f t="array" aca="1" ref="Z71" ca="1">INDIRECT("'"&amp;Z$2&amp;"'!G"&amp;ROW())</f>
        <v>0</v>
      </c>
      <c r="AA71" s="12" cm="1">
        <f t="array" aca="1" ref="AA71" ca="1">INDIRECT("'"&amp;AA$2&amp;"'!G"&amp;ROW())</f>
        <v>0</v>
      </c>
      <c r="AB71" s="17">
        <f>'SSHH ADM.-HOMBRES'!G71</f>
        <v>0</v>
      </c>
      <c r="AC71" s="12" cm="1">
        <f t="array" aca="1" ref="AC71" ca="1">INDIRECT("'"&amp;AC$2&amp;"'!G"&amp;ROW())</f>
        <v>0</v>
      </c>
      <c r="AD71" s="12" cm="1">
        <f t="array" aca="1" ref="AD71" ca="1">INDIRECT("'"&amp;AD$2&amp;"'!G"&amp;ROW())</f>
        <v>0</v>
      </c>
      <c r="AE71" s="12" cm="1">
        <f t="array" aca="1" ref="AE71" ca="1">INDIRECT("'"&amp;AE$2&amp;"'!G"&amp;ROW())</f>
        <v>0</v>
      </c>
      <c r="AF71" s="12" cm="1">
        <f t="array" aca="1" ref="AF71" ca="1">INDIRECT("'"&amp;AF$2&amp;"'!G"&amp;ROW())</f>
        <v>0</v>
      </c>
      <c r="AG71" s="12" cm="1">
        <f t="array" aca="1" ref="AG71" ca="1">INDIRECT("'"&amp;AG$2&amp;"'!G"&amp;ROW())</f>
        <v>0</v>
      </c>
      <c r="AH71" s="12" cm="1">
        <f t="array" aca="1" ref="AH71" ca="1">INDIRECT("'"&amp;AH$2&amp;"'!G"&amp;ROW())</f>
        <v>0</v>
      </c>
      <c r="AI71" s="12" cm="1">
        <f t="array" aca="1" ref="AI71" ca="1">INDIRECT("'"&amp;AI$2&amp;"'!G"&amp;ROW())</f>
        <v>0</v>
      </c>
      <c r="AJ71" s="12" cm="1">
        <f t="array" aca="1" ref="AJ71" ca="1">INDIRECT("'"&amp;AJ$2&amp;"'!G"&amp;ROW())</f>
        <v>0</v>
      </c>
      <c r="AK71" s="12" cm="1">
        <f t="array" aca="1" ref="AK71" ca="1">INDIRECT("'"&amp;AK$2&amp;"'!G"&amp;ROW())</f>
        <v>0</v>
      </c>
      <c r="AL71" s="12" cm="1">
        <f t="array" aca="1" ref="AL71" ca="1">INDIRECT("'"&amp;AL$2&amp;"'!G"&amp;ROW())</f>
        <v>0</v>
      </c>
      <c r="AM71" s="12" cm="1">
        <f t="array" aca="1" ref="AM71" ca="1">INDIRECT("'"&amp;AM$2&amp;"'!G"&amp;ROW())</f>
        <v>0</v>
      </c>
      <c r="AN71" s="12" cm="1">
        <f t="array" aca="1" ref="AN71" ca="1">INDIRECT("'"&amp;AN$2&amp;"'!G"&amp;ROW())</f>
        <v>0</v>
      </c>
      <c r="AO71" s="12" cm="1">
        <f t="array" aca="1" ref="AO71" ca="1">INDIRECT("'"&amp;AO$2&amp;"'!G"&amp;ROW())</f>
        <v>0</v>
      </c>
      <c r="AP71" s="12" cm="1">
        <f t="array" aca="1" ref="AP71" ca="1">INDIRECT("'"&amp;AP$2&amp;"'!G"&amp;ROW())</f>
        <v>0</v>
      </c>
      <c r="AQ71" s="12" cm="1">
        <f t="array" aca="1" ref="AQ71" ca="1">INDIRECT("'"&amp;AQ$2&amp;"'!G"&amp;ROW())</f>
        <v>0</v>
      </c>
      <c r="AR71" s="12" cm="1">
        <f t="array" aca="1" ref="AR71" ca="1">INDIRECT("'"&amp;AR$2&amp;"'!G"&amp;ROW())</f>
        <v>0</v>
      </c>
      <c r="AS71" s="12" cm="1">
        <f t="array" aca="1" ref="AS71" ca="1">INDIRECT("'"&amp;AS$2&amp;"'!G"&amp;ROW())</f>
        <v>0</v>
      </c>
      <c r="AT71" s="12" cm="1">
        <f t="array" aca="1" ref="AT71" ca="1">INDIRECT("'"&amp;AT$2&amp;"'!G"&amp;ROW())</f>
        <v>0</v>
      </c>
      <c r="AU71" s="12" cm="1">
        <f t="array" aca="1" ref="AU71" ca="1">INDIRECT("'"&amp;AU$2&amp;"'!G"&amp;ROW())</f>
        <v>0</v>
      </c>
      <c r="AV71" s="12" cm="1">
        <f t="array" aca="1" ref="AV71" ca="1">INDIRECT("'"&amp;AV$2&amp;"'!G"&amp;ROW())</f>
        <v>0</v>
      </c>
      <c r="AW71" s="12" cm="1">
        <f t="array" aca="1" ref="AW71" ca="1">INDIRECT("'"&amp;AW$2&amp;"'!G"&amp;ROW())</f>
        <v>0</v>
      </c>
      <c r="AX71" s="12" cm="1">
        <f t="array" aca="1" ref="AX71" ca="1">INDIRECT("'"&amp;AX$2&amp;"'!G"&amp;ROW())</f>
        <v>0</v>
      </c>
      <c r="AY71" s="12" cm="1">
        <f t="array" aca="1" ref="AY71" ca="1">INDIRECT("'"&amp;AY$2&amp;"'!G"&amp;ROW())</f>
        <v>0</v>
      </c>
      <c r="AZ71" s="12" cm="1">
        <f t="array" aca="1" ref="AZ71" ca="1">INDIRECT("'"&amp;AZ$2&amp;"'!G"&amp;ROW())</f>
        <v>0</v>
      </c>
      <c r="BA71" s="12" cm="1">
        <f t="array" aca="1" ref="BA71" ca="1">INDIRECT("'"&amp;BA$2&amp;"'!G"&amp;ROW())</f>
        <v>0</v>
      </c>
      <c r="BB71">
        <f>'TALLER EPT '!G71</f>
        <v>0</v>
      </c>
      <c r="BC71" s="12" cm="1">
        <f t="array" aca="1" ref="BC71" ca="1">INDIRECT("'"&amp;BC$2&amp;"'!G"&amp;ROW())</f>
        <v>0</v>
      </c>
      <c r="BD71" s="12" cm="1">
        <f t="array" aca="1" ref="BD71" ca="1">INDIRECT("'"&amp;BD$2&amp;"'!G"&amp;ROW())</f>
        <v>0</v>
      </c>
      <c r="BE71" s="17">
        <f>'CIRCULACIÓN '!G71</f>
        <v>0</v>
      </c>
      <c r="BF71" s="12" cm="1">
        <f t="array" aca="1" ref="BF71" ca="1">INDIRECT("'"&amp;BF$2&amp;"'!G"&amp;ROW())</f>
        <v>0</v>
      </c>
      <c r="BG71" s="12" cm="1">
        <f t="array" aca="1" ref="BG71" ca="1">INDIRECT("'"&amp;BG$2&amp;"'!G"&amp;ROW())</f>
        <v>0</v>
      </c>
      <c r="BH71" s="17">
        <f>INGRESO!G71</f>
        <v>0</v>
      </c>
    </row>
    <row r="72" spans="1:60">
      <c r="A72" t="s">
        <v>1110</v>
      </c>
      <c r="G72" s="337">
        <f t="shared" ca="1" si="1"/>
        <v>25</v>
      </c>
      <c r="H72" s="12" cm="1">
        <f t="array" aca="1" ref="H72" ca="1">INDIRECT("'"&amp;H$2&amp;"'!G"&amp;ROW())</f>
        <v>1</v>
      </c>
      <c r="I72" s="12" cm="1">
        <f t="array" aca="1" ref="I72" ca="1">INDIRECT("'"&amp;I$2&amp;"'!G"&amp;ROW())</f>
        <v>1</v>
      </c>
      <c r="J72" s="12" cm="1">
        <f t="array" aca="1" ref="J72" ca="1">INDIRECT("'"&amp;J$2&amp;"'!G"&amp;ROW())</f>
        <v>1</v>
      </c>
      <c r="K72" s="12" cm="1">
        <f t="array" aca="1" ref="K72" ca="1">INDIRECT("'"&amp;K$2&amp;"'!G"&amp;ROW())</f>
        <v>1</v>
      </c>
      <c r="L72" s="12" cm="1">
        <f t="array" aca="1" ref="L72" ca="1">INDIRECT("'"&amp;L$2&amp;"'!G"&amp;ROW())</f>
        <v>1</v>
      </c>
      <c r="M72" s="12" cm="1">
        <f t="array" aca="1" ref="M72" ca="1">INDIRECT("'"&amp;M$2&amp;"'!G"&amp;ROW())</f>
        <v>1</v>
      </c>
      <c r="N72" s="12" cm="1">
        <f t="array" aca="1" ref="N72" ca="1">INDIRECT("'"&amp;N$2&amp;"'!G"&amp;ROW())</f>
        <v>0</v>
      </c>
      <c r="O72" s="12" cm="1">
        <f t="array" aca="1" ref="O72" ca="1">INDIRECT("'"&amp;O$2&amp;"'!G"&amp;ROW())</f>
        <v>1</v>
      </c>
      <c r="P72" s="17">
        <f>'SECRETARÍA '!G72</f>
        <v>1</v>
      </c>
      <c r="Q72" s="12" cm="1">
        <f t="array" aca="1" ref="Q72" ca="1">INDIRECT("'"&amp;Q$2&amp;"'!G"&amp;ROW())</f>
        <v>1</v>
      </c>
      <c r="R72" s="12" cm="1">
        <f t="array" aca="1" ref="R72" ca="1">INDIRECT("'"&amp;R$2&amp;"'!G"&amp;ROW())</f>
        <v>1</v>
      </c>
      <c r="S72" s="12" cm="1">
        <f t="array" aca="1" ref="S72" ca="1">INDIRECT("'"&amp;S$2&amp;"'!G"&amp;ROW())</f>
        <v>1</v>
      </c>
      <c r="T72" s="12" cm="1">
        <f t="array" aca="1" ref="T72" ca="1">INDIRECT("'"&amp;T$2&amp;"'!G"&amp;ROW())</f>
        <v>1</v>
      </c>
      <c r="U72" s="12" cm="1">
        <f t="array" aca="1" ref="U72" ca="1">INDIRECT("'"&amp;U$2&amp;"'!G"&amp;ROW())</f>
        <v>1</v>
      </c>
      <c r="V72" s="12" cm="1">
        <f t="array" aca="1" ref="V72" ca="1">INDIRECT("'"&amp;V$2&amp;"'!G"&amp;ROW())</f>
        <v>1</v>
      </c>
      <c r="W72" s="12" cm="1">
        <f t="array" aca="1" ref="W72" ca="1">INDIRECT("'"&amp;W$2&amp;"'!G"&amp;ROW())</f>
        <v>1</v>
      </c>
      <c r="X72" s="12" cm="1">
        <f t="array" aca="1" ref="X72" ca="1">INDIRECT("'"&amp;X$2&amp;"'!G"&amp;ROW())</f>
        <v>1</v>
      </c>
      <c r="Y72" s="12" cm="1">
        <f t="array" aca="1" ref="Y72" ca="1">INDIRECT("'"&amp;Y$2&amp;"'!G"&amp;ROW())</f>
        <v>1</v>
      </c>
      <c r="Z72" s="12" cm="1">
        <f t="array" aca="1" ref="Z72" ca="1">INDIRECT("'"&amp;Z$2&amp;"'!G"&amp;ROW())</f>
        <v>0</v>
      </c>
      <c r="AA72" s="12" cm="1">
        <f t="array" aca="1" ref="AA72" ca="1">INDIRECT("'"&amp;AA$2&amp;"'!G"&amp;ROW())</f>
        <v>0</v>
      </c>
      <c r="AB72" s="17">
        <f>'SSHH ADM.-HOMBRES'!G72</f>
        <v>0</v>
      </c>
      <c r="AC72" s="12" cm="1">
        <f t="array" aca="1" ref="AC72" ca="1">INDIRECT("'"&amp;AC$2&amp;"'!G"&amp;ROW())</f>
        <v>0</v>
      </c>
      <c r="AD72" s="12" cm="1">
        <f t="array" aca="1" ref="AD72" ca="1">INDIRECT("'"&amp;AD$2&amp;"'!G"&amp;ROW())</f>
        <v>0</v>
      </c>
      <c r="AE72" s="12" cm="1">
        <f t="array" aca="1" ref="AE72" ca="1">INDIRECT("'"&amp;AE$2&amp;"'!G"&amp;ROW())</f>
        <v>0</v>
      </c>
      <c r="AF72" s="12" cm="1">
        <f t="array" aca="1" ref="AF72" ca="1">INDIRECT("'"&amp;AF$2&amp;"'!G"&amp;ROW())</f>
        <v>0</v>
      </c>
      <c r="AG72" s="12" cm="1">
        <f t="array" aca="1" ref="AG72" ca="1">INDIRECT("'"&amp;AG$2&amp;"'!G"&amp;ROW())</f>
        <v>0</v>
      </c>
      <c r="AH72" s="12" cm="1">
        <f t="array" aca="1" ref="AH72" ca="1">INDIRECT("'"&amp;AH$2&amp;"'!G"&amp;ROW())</f>
        <v>0</v>
      </c>
      <c r="AI72" s="12" cm="1">
        <f t="array" aca="1" ref="AI72" ca="1">INDIRECT("'"&amp;AI$2&amp;"'!G"&amp;ROW())</f>
        <v>0</v>
      </c>
      <c r="AJ72" s="12" cm="1">
        <f t="array" aca="1" ref="AJ72" ca="1">INDIRECT("'"&amp;AJ$2&amp;"'!G"&amp;ROW())</f>
        <v>0</v>
      </c>
      <c r="AK72" s="12" cm="1">
        <f t="array" aca="1" ref="AK72" ca="1">INDIRECT("'"&amp;AK$2&amp;"'!G"&amp;ROW())</f>
        <v>0</v>
      </c>
      <c r="AL72" s="12" cm="1">
        <f t="array" aca="1" ref="AL72" ca="1">INDIRECT("'"&amp;AL$2&amp;"'!G"&amp;ROW())</f>
        <v>0</v>
      </c>
      <c r="AM72" s="12" cm="1">
        <f t="array" aca="1" ref="AM72" ca="1">INDIRECT("'"&amp;AM$2&amp;"'!G"&amp;ROW())</f>
        <v>0</v>
      </c>
      <c r="AN72" s="12" cm="1">
        <f t="array" aca="1" ref="AN72" ca="1">INDIRECT("'"&amp;AN$2&amp;"'!G"&amp;ROW())</f>
        <v>0</v>
      </c>
      <c r="AO72" s="12" cm="1">
        <f t="array" aca="1" ref="AO72" ca="1">INDIRECT("'"&amp;AO$2&amp;"'!G"&amp;ROW())</f>
        <v>0</v>
      </c>
      <c r="AP72" s="12" cm="1">
        <f t="array" aca="1" ref="AP72" ca="1">INDIRECT("'"&amp;AP$2&amp;"'!G"&amp;ROW())</f>
        <v>0</v>
      </c>
      <c r="AQ72" s="12" cm="1">
        <f t="array" aca="1" ref="AQ72" ca="1">INDIRECT("'"&amp;AQ$2&amp;"'!G"&amp;ROW())</f>
        <v>0</v>
      </c>
      <c r="AR72" s="12" cm="1">
        <f t="array" aca="1" ref="AR72" ca="1">INDIRECT("'"&amp;AR$2&amp;"'!G"&amp;ROW())</f>
        <v>0</v>
      </c>
      <c r="AS72" s="12" cm="1">
        <f t="array" aca="1" ref="AS72" ca="1">INDIRECT("'"&amp;AS$2&amp;"'!G"&amp;ROW())</f>
        <v>0</v>
      </c>
      <c r="AT72" s="12" cm="1">
        <f t="array" aca="1" ref="AT72" ca="1">INDIRECT("'"&amp;AT$2&amp;"'!G"&amp;ROW())</f>
        <v>0</v>
      </c>
      <c r="AU72" s="12" cm="1">
        <f t="array" aca="1" ref="AU72" ca="1">INDIRECT("'"&amp;AU$2&amp;"'!G"&amp;ROW())</f>
        <v>1</v>
      </c>
      <c r="AV72" s="12" cm="1">
        <f t="array" aca="1" ref="AV72" ca="1">INDIRECT("'"&amp;AV$2&amp;"'!G"&amp;ROW())</f>
        <v>1</v>
      </c>
      <c r="AW72" s="12" cm="1">
        <f t="array" aca="1" ref="AW72" ca="1">INDIRECT("'"&amp;AW$2&amp;"'!G"&amp;ROW())</f>
        <v>1</v>
      </c>
      <c r="AX72" s="12" cm="1">
        <f t="array" aca="1" ref="AX72" ca="1">INDIRECT("'"&amp;AX$2&amp;"'!G"&amp;ROW())</f>
        <v>1</v>
      </c>
      <c r="AY72" s="12" cm="1">
        <f t="array" aca="1" ref="AY72" ca="1">INDIRECT("'"&amp;AY$2&amp;"'!G"&amp;ROW())</f>
        <v>1</v>
      </c>
      <c r="AZ72" s="12" cm="1">
        <f t="array" aca="1" ref="AZ72" ca="1">INDIRECT("'"&amp;AZ$2&amp;"'!G"&amp;ROW())</f>
        <v>1</v>
      </c>
      <c r="BA72" s="12" cm="1">
        <f t="array" aca="1" ref="BA72" ca="1">INDIRECT("'"&amp;BA$2&amp;"'!G"&amp;ROW())</f>
        <v>1</v>
      </c>
      <c r="BB72">
        <f>'TALLER EPT '!G72</f>
        <v>1</v>
      </c>
      <c r="BC72" s="12" cm="1">
        <f t="array" aca="1" ref="BC72" ca="1">INDIRECT("'"&amp;BC$2&amp;"'!G"&amp;ROW())</f>
        <v>0</v>
      </c>
      <c r="BD72" s="12" cm="1">
        <f t="array" aca="1" ref="BD72" ca="1">INDIRECT("'"&amp;BD$2&amp;"'!G"&amp;ROW())</f>
        <v>0</v>
      </c>
      <c r="BE72" s="17">
        <f>'CIRCULACIÓN '!G72</f>
        <v>0</v>
      </c>
      <c r="BF72" s="12" cm="1">
        <f t="array" aca="1" ref="BF72" ca="1">INDIRECT("'"&amp;BF$2&amp;"'!G"&amp;ROW())</f>
        <v>0</v>
      </c>
      <c r="BG72" s="12" cm="1">
        <f t="array" aca="1" ref="BG72" ca="1">INDIRECT("'"&amp;BG$2&amp;"'!G"&amp;ROW())</f>
        <v>0</v>
      </c>
      <c r="BH72" s="17">
        <f>INGRESO!G72</f>
        <v>0</v>
      </c>
    </row>
    <row r="73" spans="1:60">
      <c r="A73" t="s">
        <v>1112</v>
      </c>
      <c r="G73" s="337">
        <f t="shared" ca="1" si="1"/>
        <v>25</v>
      </c>
      <c r="H73" s="12" cm="1">
        <f t="array" aca="1" ref="H73" ca="1">INDIRECT("'"&amp;H$2&amp;"'!G"&amp;ROW())</f>
        <v>1</v>
      </c>
      <c r="I73" s="12" cm="1">
        <f t="array" aca="1" ref="I73" ca="1">INDIRECT("'"&amp;I$2&amp;"'!G"&amp;ROW())</f>
        <v>1</v>
      </c>
      <c r="J73" s="12" cm="1">
        <f t="array" aca="1" ref="J73" ca="1">INDIRECT("'"&amp;J$2&amp;"'!G"&amp;ROW())</f>
        <v>1</v>
      </c>
      <c r="K73" s="12" cm="1">
        <f t="array" aca="1" ref="K73" ca="1">INDIRECT("'"&amp;K$2&amp;"'!G"&amp;ROW())</f>
        <v>1</v>
      </c>
      <c r="L73" s="12" cm="1">
        <f t="array" aca="1" ref="L73" ca="1">INDIRECT("'"&amp;L$2&amp;"'!G"&amp;ROW())</f>
        <v>1</v>
      </c>
      <c r="M73" s="12" cm="1">
        <f t="array" aca="1" ref="M73" ca="1">INDIRECT("'"&amp;M$2&amp;"'!G"&amp;ROW())</f>
        <v>1</v>
      </c>
      <c r="N73" s="12" cm="1">
        <f t="array" aca="1" ref="N73" ca="1">INDIRECT("'"&amp;N$2&amp;"'!G"&amp;ROW())</f>
        <v>0</v>
      </c>
      <c r="O73" s="12" cm="1">
        <f t="array" aca="1" ref="O73" ca="1">INDIRECT("'"&amp;O$2&amp;"'!G"&amp;ROW())</f>
        <v>1</v>
      </c>
      <c r="P73" s="17">
        <f>'SECRETARÍA '!G73</f>
        <v>1</v>
      </c>
      <c r="Q73" s="12" cm="1">
        <f t="array" aca="1" ref="Q73" ca="1">INDIRECT("'"&amp;Q$2&amp;"'!G"&amp;ROW())</f>
        <v>1</v>
      </c>
      <c r="R73" s="12" cm="1">
        <f t="array" aca="1" ref="R73" ca="1">INDIRECT("'"&amp;R$2&amp;"'!G"&amp;ROW())</f>
        <v>1</v>
      </c>
      <c r="S73" s="12" cm="1">
        <f t="array" aca="1" ref="S73" ca="1">INDIRECT("'"&amp;S$2&amp;"'!G"&amp;ROW())</f>
        <v>1</v>
      </c>
      <c r="T73" s="12" cm="1">
        <f t="array" aca="1" ref="T73" ca="1">INDIRECT("'"&amp;T$2&amp;"'!G"&amp;ROW())</f>
        <v>1</v>
      </c>
      <c r="U73" s="12" cm="1">
        <f t="array" aca="1" ref="U73" ca="1">INDIRECT("'"&amp;U$2&amp;"'!G"&amp;ROW())</f>
        <v>1</v>
      </c>
      <c r="V73" s="12" cm="1">
        <f t="array" aca="1" ref="V73" ca="1">INDIRECT("'"&amp;V$2&amp;"'!G"&amp;ROW())</f>
        <v>1</v>
      </c>
      <c r="W73" s="12" cm="1">
        <f t="array" aca="1" ref="W73" ca="1">INDIRECT("'"&amp;W$2&amp;"'!G"&amp;ROW())</f>
        <v>1</v>
      </c>
      <c r="X73" s="12" cm="1">
        <f t="array" aca="1" ref="X73" ca="1">INDIRECT("'"&amp;X$2&amp;"'!G"&amp;ROW())</f>
        <v>1</v>
      </c>
      <c r="Y73" s="12" cm="1">
        <f t="array" aca="1" ref="Y73" ca="1">INDIRECT("'"&amp;Y$2&amp;"'!G"&amp;ROW())</f>
        <v>1</v>
      </c>
      <c r="Z73" s="12" cm="1">
        <f t="array" aca="1" ref="Z73" ca="1">INDIRECT("'"&amp;Z$2&amp;"'!G"&amp;ROW())</f>
        <v>0</v>
      </c>
      <c r="AA73" s="12" cm="1">
        <f t="array" aca="1" ref="AA73" ca="1">INDIRECT("'"&amp;AA$2&amp;"'!G"&amp;ROW())</f>
        <v>0</v>
      </c>
      <c r="AB73" s="17">
        <f>'SSHH ADM.-HOMBRES'!G73</f>
        <v>0</v>
      </c>
      <c r="AC73" s="12" cm="1">
        <f t="array" aca="1" ref="AC73" ca="1">INDIRECT("'"&amp;AC$2&amp;"'!G"&amp;ROW())</f>
        <v>0</v>
      </c>
      <c r="AD73" s="12" cm="1">
        <f t="array" aca="1" ref="AD73" ca="1">INDIRECT("'"&amp;AD$2&amp;"'!G"&amp;ROW())</f>
        <v>0</v>
      </c>
      <c r="AE73" s="12" cm="1">
        <f t="array" aca="1" ref="AE73" ca="1">INDIRECT("'"&amp;AE$2&amp;"'!G"&amp;ROW())</f>
        <v>0</v>
      </c>
      <c r="AF73" s="12" cm="1">
        <f t="array" aca="1" ref="AF73" ca="1">INDIRECT("'"&amp;AF$2&amp;"'!G"&amp;ROW())</f>
        <v>0</v>
      </c>
      <c r="AG73" s="12" cm="1">
        <f t="array" aca="1" ref="AG73" ca="1">INDIRECT("'"&amp;AG$2&amp;"'!G"&amp;ROW())</f>
        <v>0</v>
      </c>
      <c r="AH73" s="12" cm="1">
        <f t="array" aca="1" ref="AH73" ca="1">INDIRECT("'"&amp;AH$2&amp;"'!G"&amp;ROW())</f>
        <v>0</v>
      </c>
      <c r="AI73" s="12" cm="1">
        <f t="array" aca="1" ref="AI73" ca="1">INDIRECT("'"&amp;AI$2&amp;"'!G"&amp;ROW())</f>
        <v>0</v>
      </c>
      <c r="AJ73" s="12" cm="1">
        <f t="array" aca="1" ref="AJ73" ca="1">INDIRECT("'"&amp;AJ$2&amp;"'!G"&amp;ROW())</f>
        <v>0</v>
      </c>
      <c r="AK73" s="12" cm="1">
        <f t="array" aca="1" ref="AK73" ca="1">INDIRECT("'"&amp;AK$2&amp;"'!G"&amp;ROW())</f>
        <v>0</v>
      </c>
      <c r="AL73" s="12" cm="1">
        <f t="array" aca="1" ref="AL73" ca="1">INDIRECT("'"&amp;AL$2&amp;"'!G"&amp;ROW())</f>
        <v>0</v>
      </c>
      <c r="AM73" s="12" cm="1">
        <f t="array" aca="1" ref="AM73" ca="1">INDIRECT("'"&amp;AM$2&amp;"'!G"&amp;ROW())</f>
        <v>0</v>
      </c>
      <c r="AN73" s="12" cm="1">
        <f t="array" aca="1" ref="AN73" ca="1">INDIRECT("'"&amp;AN$2&amp;"'!G"&amp;ROW())</f>
        <v>0</v>
      </c>
      <c r="AO73" s="12" cm="1">
        <f t="array" aca="1" ref="AO73" ca="1">INDIRECT("'"&amp;AO$2&amp;"'!G"&amp;ROW())</f>
        <v>0</v>
      </c>
      <c r="AP73" s="12" cm="1">
        <f t="array" aca="1" ref="AP73" ca="1">INDIRECT("'"&amp;AP$2&amp;"'!G"&amp;ROW())</f>
        <v>0</v>
      </c>
      <c r="AQ73" s="12" cm="1">
        <f t="array" aca="1" ref="AQ73" ca="1">INDIRECT("'"&amp;AQ$2&amp;"'!G"&amp;ROW())</f>
        <v>0</v>
      </c>
      <c r="AR73" s="12" cm="1">
        <f t="array" aca="1" ref="AR73" ca="1">INDIRECT("'"&amp;AR$2&amp;"'!G"&amp;ROW())</f>
        <v>0</v>
      </c>
      <c r="AS73" s="12" cm="1">
        <f t="array" aca="1" ref="AS73" ca="1">INDIRECT("'"&amp;AS$2&amp;"'!G"&amp;ROW())</f>
        <v>0</v>
      </c>
      <c r="AT73" s="12" cm="1">
        <f t="array" aca="1" ref="AT73" ca="1">INDIRECT("'"&amp;AT$2&amp;"'!G"&amp;ROW())</f>
        <v>0</v>
      </c>
      <c r="AU73" s="12" cm="1">
        <f t="array" aca="1" ref="AU73" ca="1">INDIRECT("'"&amp;AU$2&amp;"'!G"&amp;ROW())</f>
        <v>1</v>
      </c>
      <c r="AV73" s="12" cm="1">
        <f t="array" aca="1" ref="AV73" ca="1">INDIRECT("'"&amp;AV$2&amp;"'!G"&amp;ROW())</f>
        <v>1</v>
      </c>
      <c r="AW73" s="12" cm="1">
        <f t="array" aca="1" ref="AW73" ca="1">INDIRECT("'"&amp;AW$2&amp;"'!G"&amp;ROW())</f>
        <v>1</v>
      </c>
      <c r="AX73" s="12" cm="1">
        <f t="array" aca="1" ref="AX73" ca="1">INDIRECT("'"&amp;AX$2&amp;"'!G"&amp;ROW())</f>
        <v>1</v>
      </c>
      <c r="AY73" s="12" cm="1">
        <f t="array" aca="1" ref="AY73" ca="1">INDIRECT("'"&amp;AY$2&amp;"'!G"&amp;ROW())</f>
        <v>1</v>
      </c>
      <c r="AZ73" s="12" cm="1">
        <f t="array" aca="1" ref="AZ73" ca="1">INDIRECT("'"&amp;AZ$2&amp;"'!G"&amp;ROW())</f>
        <v>1</v>
      </c>
      <c r="BA73" s="12" cm="1">
        <f t="array" aca="1" ref="BA73" ca="1">INDIRECT("'"&amp;BA$2&amp;"'!G"&amp;ROW())</f>
        <v>1</v>
      </c>
      <c r="BB73">
        <f>'TALLER EPT '!G73</f>
        <v>1</v>
      </c>
      <c r="BC73" s="12" cm="1">
        <f t="array" aca="1" ref="BC73" ca="1">INDIRECT("'"&amp;BC$2&amp;"'!G"&amp;ROW())</f>
        <v>0</v>
      </c>
      <c r="BD73" s="12" cm="1">
        <f t="array" aca="1" ref="BD73" ca="1">INDIRECT("'"&amp;BD$2&amp;"'!G"&amp;ROW())</f>
        <v>0</v>
      </c>
      <c r="BE73" s="17">
        <f>'CIRCULACIÓN '!G73</f>
        <v>0</v>
      </c>
      <c r="BF73" s="12" cm="1">
        <f t="array" aca="1" ref="BF73" ca="1">INDIRECT("'"&amp;BF$2&amp;"'!G"&amp;ROW())</f>
        <v>0</v>
      </c>
      <c r="BG73" s="12" cm="1">
        <f t="array" aca="1" ref="BG73" ca="1">INDIRECT("'"&amp;BG$2&amp;"'!G"&amp;ROW())</f>
        <v>0</v>
      </c>
      <c r="BH73" s="17">
        <f>INGRESO!G73</f>
        <v>0</v>
      </c>
    </row>
    <row r="74" spans="1:60">
      <c r="A74" t="s">
        <v>1114</v>
      </c>
      <c r="G74" s="337">
        <f t="shared" ca="1" si="1"/>
        <v>25</v>
      </c>
      <c r="H74" s="12" cm="1">
        <f t="array" aca="1" ref="H74" ca="1">INDIRECT("'"&amp;H$2&amp;"'!G"&amp;ROW())</f>
        <v>1</v>
      </c>
      <c r="I74" s="12" cm="1">
        <f t="array" aca="1" ref="I74" ca="1">INDIRECT("'"&amp;I$2&amp;"'!G"&amp;ROW())</f>
        <v>1</v>
      </c>
      <c r="J74" s="12" cm="1">
        <f t="array" aca="1" ref="J74" ca="1">INDIRECT("'"&amp;J$2&amp;"'!G"&amp;ROW())</f>
        <v>1</v>
      </c>
      <c r="K74" s="12" cm="1">
        <f t="array" aca="1" ref="K74" ca="1">INDIRECT("'"&amp;K$2&amp;"'!G"&amp;ROW())</f>
        <v>1</v>
      </c>
      <c r="L74" s="12" cm="1">
        <f t="array" aca="1" ref="L74" ca="1">INDIRECT("'"&amp;L$2&amp;"'!G"&amp;ROW())</f>
        <v>1</v>
      </c>
      <c r="M74" s="12" cm="1">
        <f t="array" aca="1" ref="M74" ca="1">INDIRECT("'"&amp;M$2&amp;"'!G"&amp;ROW())</f>
        <v>1</v>
      </c>
      <c r="N74" s="12" cm="1">
        <f t="array" aca="1" ref="N74" ca="1">INDIRECT("'"&amp;N$2&amp;"'!G"&amp;ROW())</f>
        <v>0</v>
      </c>
      <c r="O74" s="12" cm="1">
        <f t="array" aca="1" ref="O74" ca="1">INDIRECT("'"&amp;O$2&amp;"'!G"&amp;ROW())</f>
        <v>1</v>
      </c>
      <c r="P74" s="17">
        <f>'SECRETARÍA '!G74</f>
        <v>1</v>
      </c>
      <c r="Q74" s="12" cm="1">
        <f t="array" aca="1" ref="Q74" ca="1">INDIRECT("'"&amp;Q$2&amp;"'!G"&amp;ROW())</f>
        <v>1</v>
      </c>
      <c r="R74" s="12" cm="1">
        <f t="array" aca="1" ref="R74" ca="1">INDIRECT("'"&amp;R$2&amp;"'!G"&amp;ROW())</f>
        <v>1</v>
      </c>
      <c r="S74" s="12" cm="1">
        <f t="array" aca="1" ref="S74" ca="1">INDIRECT("'"&amp;S$2&amp;"'!G"&amp;ROW())</f>
        <v>1</v>
      </c>
      <c r="T74" s="12" cm="1">
        <f t="array" aca="1" ref="T74" ca="1">INDIRECT("'"&amp;T$2&amp;"'!G"&amp;ROW())</f>
        <v>1</v>
      </c>
      <c r="U74" s="12" cm="1">
        <f t="array" aca="1" ref="U74" ca="1">INDIRECT("'"&amp;U$2&amp;"'!G"&amp;ROW())</f>
        <v>1</v>
      </c>
      <c r="V74" s="12" cm="1">
        <f t="array" aca="1" ref="V74" ca="1">INDIRECT("'"&amp;V$2&amp;"'!G"&amp;ROW())</f>
        <v>1</v>
      </c>
      <c r="W74" s="12" cm="1">
        <f t="array" aca="1" ref="W74" ca="1">INDIRECT("'"&amp;W$2&amp;"'!G"&amp;ROW())</f>
        <v>1</v>
      </c>
      <c r="X74" s="12" cm="1">
        <f t="array" aca="1" ref="X74" ca="1">INDIRECT("'"&amp;X$2&amp;"'!G"&amp;ROW())</f>
        <v>1</v>
      </c>
      <c r="Y74" s="12" cm="1">
        <f t="array" aca="1" ref="Y74" ca="1">INDIRECT("'"&amp;Y$2&amp;"'!G"&amp;ROW())</f>
        <v>1</v>
      </c>
      <c r="Z74" s="12" cm="1">
        <f t="array" aca="1" ref="Z74" ca="1">INDIRECT("'"&amp;Z$2&amp;"'!G"&amp;ROW())</f>
        <v>0</v>
      </c>
      <c r="AA74" s="12" cm="1">
        <f t="array" aca="1" ref="AA74" ca="1">INDIRECT("'"&amp;AA$2&amp;"'!G"&amp;ROW())</f>
        <v>0</v>
      </c>
      <c r="AB74" s="17">
        <f>'SSHH ADM.-HOMBRES'!G74</f>
        <v>0</v>
      </c>
      <c r="AC74" s="12" cm="1">
        <f t="array" aca="1" ref="AC74" ca="1">INDIRECT("'"&amp;AC$2&amp;"'!G"&amp;ROW())</f>
        <v>0</v>
      </c>
      <c r="AD74" s="12" cm="1">
        <f t="array" aca="1" ref="AD74" ca="1">INDIRECT("'"&amp;AD$2&amp;"'!G"&amp;ROW())</f>
        <v>0</v>
      </c>
      <c r="AE74" s="12" cm="1">
        <f t="array" aca="1" ref="AE74" ca="1">INDIRECT("'"&amp;AE$2&amp;"'!G"&amp;ROW())</f>
        <v>0</v>
      </c>
      <c r="AF74" s="12" cm="1">
        <f t="array" aca="1" ref="AF74" ca="1">INDIRECT("'"&amp;AF$2&amp;"'!G"&amp;ROW())</f>
        <v>0</v>
      </c>
      <c r="AG74" s="12" cm="1">
        <f t="array" aca="1" ref="AG74" ca="1">INDIRECT("'"&amp;AG$2&amp;"'!G"&amp;ROW())</f>
        <v>0</v>
      </c>
      <c r="AH74" s="12" cm="1">
        <f t="array" aca="1" ref="AH74" ca="1">INDIRECT("'"&amp;AH$2&amp;"'!G"&amp;ROW())</f>
        <v>0</v>
      </c>
      <c r="AI74" s="12" cm="1">
        <f t="array" aca="1" ref="AI74" ca="1">INDIRECT("'"&amp;AI$2&amp;"'!G"&amp;ROW())</f>
        <v>0</v>
      </c>
      <c r="AJ74" s="12" cm="1">
        <f t="array" aca="1" ref="AJ74" ca="1">INDIRECT("'"&amp;AJ$2&amp;"'!G"&amp;ROW())</f>
        <v>0</v>
      </c>
      <c r="AK74" s="12" cm="1">
        <f t="array" aca="1" ref="AK74" ca="1">INDIRECT("'"&amp;AK$2&amp;"'!G"&amp;ROW())</f>
        <v>0</v>
      </c>
      <c r="AL74" s="12" cm="1">
        <f t="array" aca="1" ref="AL74" ca="1">INDIRECT("'"&amp;AL$2&amp;"'!G"&amp;ROW())</f>
        <v>0</v>
      </c>
      <c r="AM74" s="12" cm="1">
        <f t="array" aca="1" ref="AM74" ca="1">INDIRECT("'"&amp;AM$2&amp;"'!G"&amp;ROW())</f>
        <v>0</v>
      </c>
      <c r="AN74" s="12" cm="1">
        <f t="array" aca="1" ref="AN74" ca="1">INDIRECT("'"&amp;AN$2&amp;"'!G"&amp;ROW())</f>
        <v>0</v>
      </c>
      <c r="AO74" s="12" cm="1">
        <f t="array" aca="1" ref="AO74" ca="1">INDIRECT("'"&amp;AO$2&amp;"'!G"&amp;ROW())</f>
        <v>0</v>
      </c>
      <c r="AP74" s="12" cm="1">
        <f t="array" aca="1" ref="AP74" ca="1">INDIRECT("'"&amp;AP$2&amp;"'!G"&amp;ROW())</f>
        <v>0</v>
      </c>
      <c r="AQ74" s="12" cm="1">
        <f t="array" aca="1" ref="AQ74" ca="1">INDIRECT("'"&amp;AQ$2&amp;"'!G"&amp;ROW())</f>
        <v>0</v>
      </c>
      <c r="AR74" s="12" cm="1">
        <f t="array" aca="1" ref="AR74" ca="1">INDIRECT("'"&amp;AR$2&amp;"'!G"&amp;ROW())</f>
        <v>0</v>
      </c>
      <c r="AS74" s="12" cm="1">
        <f t="array" aca="1" ref="AS74" ca="1">INDIRECT("'"&amp;AS$2&amp;"'!G"&amp;ROW())</f>
        <v>0</v>
      </c>
      <c r="AT74" s="12" cm="1">
        <f t="array" aca="1" ref="AT74" ca="1">INDIRECT("'"&amp;AT$2&amp;"'!G"&amp;ROW())</f>
        <v>0</v>
      </c>
      <c r="AU74" s="12" cm="1">
        <f t="array" aca="1" ref="AU74" ca="1">INDIRECT("'"&amp;AU$2&amp;"'!G"&amp;ROW())</f>
        <v>1</v>
      </c>
      <c r="AV74" s="12" cm="1">
        <f t="array" aca="1" ref="AV74" ca="1">INDIRECT("'"&amp;AV$2&amp;"'!G"&amp;ROW())</f>
        <v>1</v>
      </c>
      <c r="AW74" s="12" cm="1">
        <f t="array" aca="1" ref="AW74" ca="1">INDIRECT("'"&amp;AW$2&amp;"'!G"&amp;ROW())</f>
        <v>1</v>
      </c>
      <c r="AX74" s="12" cm="1">
        <f t="array" aca="1" ref="AX74" ca="1">INDIRECT("'"&amp;AX$2&amp;"'!G"&amp;ROW())</f>
        <v>1</v>
      </c>
      <c r="AY74" s="12" cm="1">
        <f t="array" aca="1" ref="AY74" ca="1">INDIRECT("'"&amp;AY$2&amp;"'!G"&amp;ROW())</f>
        <v>1</v>
      </c>
      <c r="AZ74" s="12" cm="1">
        <f t="array" aca="1" ref="AZ74" ca="1">INDIRECT("'"&amp;AZ$2&amp;"'!G"&amp;ROW())</f>
        <v>1</v>
      </c>
      <c r="BA74" s="12" cm="1">
        <f t="array" aca="1" ref="BA74" ca="1">INDIRECT("'"&amp;BA$2&amp;"'!G"&amp;ROW())</f>
        <v>1</v>
      </c>
      <c r="BB74">
        <f>'TALLER EPT '!G74</f>
        <v>1</v>
      </c>
      <c r="BC74" s="12" cm="1">
        <f t="array" aca="1" ref="BC74" ca="1">INDIRECT("'"&amp;BC$2&amp;"'!G"&amp;ROW())</f>
        <v>0</v>
      </c>
      <c r="BD74" s="12" cm="1">
        <f t="array" aca="1" ref="BD74" ca="1">INDIRECT("'"&amp;BD$2&amp;"'!G"&amp;ROW())</f>
        <v>0</v>
      </c>
      <c r="BE74" s="17">
        <f>'CIRCULACIÓN '!G74</f>
        <v>0</v>
      </c>
      <c r="BF74" s="12" cm="1">
        <f t="array" aca="1" ref="BF74" ca="1">INDIRECT("'"&amp;BF$2&amp;"'!G"&amp;ROW())</f>
        <v>0</v>
      </c>
      <c r="BG74" s="12" cm="1">
        <f t="array" aca="1" ref="BG74" ca="1">INDIRECT("'"&amp;BG$2&amp;"'!G"&amp;ROW())</f>
        <v>0</v>
      </c>
      <c r="BH74" s="17">
        <f>INGRESO!G74</f>
        <v>0</v>
      </c>
    </row>
    <row r="75" spans="1:60" s="17" customFormat="1">
      <c r="A75" s="17" t="s">
        <v>1116</v>
      </c>
      <c r="G75" s="338">
        <f t="shared" ca="1" si="1"/>
        <v>1.5000000000000009</v>
      </c>
      <c r="H75" s="12" cm="1">
        <f t="array" aca="1" ref="H75" ca="1">INDIRECT("'"&amp;H$2&amp;"'!G"&amp;ROW())</f>
        <v>0.06</v>
      </c>
      <c r="I75" s="12" cm="1">
        <f t="array" aca="1" ref="I75" ca="1">INDIRECT("'"&amp;I$2&amp;"'!G"&amp;ROW())</f>
        <v>0.06</v>
      </c>
      <c r="J75" s="12" cm="1">
        <f t="array" aca="1" ref="J75" ca="1">INDIRECT("'"&amp;J$2&amp;"'!G"&amp;ROW())</f>
        <v>0.06</v>
      </c>
      <c r="K75" s="12" cm="1">
        <f t="array" aca="1" ref="K75" ca="1">INDIRECT("'"&amp;K$2&amp;"'!G"&amp;ROW())</f>
        <v>0.06</v>
      </c>
      <c r="L75" s="12" cm="1">
        <f t="array" aca="1" ref="L75" ca="1">INDIRECT("'"&amp;L$2&amp;"'!G"&amp;ROW())</f>
        <v>0.06</v>
      </c>
      <c r="M75" s="12" cm="1">
        <f t="array" aca="1" ref="M75" ca="1">INDIRECT("'"&amp;M$2&amp;"'!G"&amp;ROW())</f>
        <v>0.06</v>
      </c>
      <c r="N75" s="12" cm="1">
        <f t="array" aca="1" ref="N75" ca="1">INDIRECT("'"&amp;N$2&amp;"'!G"&amp;ROW())</f>
        <v>0</v>
      </c>
      <c r="O75" s="12" cm="1">
        <f t="array" aca="1" ref="O75" ca="1">INDIRECT("'"&amp;O$2&amp;"'!G"&amp;ROW())</f>
        <v>0.06</v>
      </c>
      <c r="P75" s="17">
        <f>'SECRETARÍA '!G75</f>
        <v>0.06</v>
      </c>
      <c r="Q75" s="12" cm="1">
        <f t="array" aca="1" ref="Q75" ca="1">INDIRECT("'"&amp;Q$2&amp;"'!G"&amp;ROW())</f>
        <v>0.06</v>
      </c>
      <c r="R75" s="12" cm="1">
        <f t="array" aca="1" ref="R75" ca="1">INDIRECT("'"&amp;R$2&amp;"'!G"&amp;ROW())</f>
        <v>0.06</v>
      </c>
      <c r="S75" s="12" cm="1">
        <f t="array" aca="1" ref="S75" ca="1">INDIRECT("'"&amp;S$2&amp;"'!G"&amp;ROW())</f>
        <v>0.06</v>
      </c>
      <c r="T75" s="12" cm="1">
        <f t="array" aca="1" ref="T75" ca="1">INDIRECT("'"&amp;T$2&amp;"'!G"&amp;ROW())</f>
        <v>0.06</v>
      </c>
      <c r="U75" s="12" cm="1">
        <f t="array" aca="1" ref="U75" ca="1">INDIRECT("'"&amp;U$2&amp;"'!G"&amp;ROW())</f>
        <v>0.06</v>
      </c>
      <c r="V75" s="12" cm="1">
        <f t="array" aca="1" ref="V75" ca="1">INDIRECT("'"&amp;V$2&amp;"'!G"&amp;ROW())</f>
        <v>0.06</v>
      </c>
      <c r="W75" s="12" cm="1">
        <f t="array" aca="1" ref="W75" ca="1">INDIRECT("'"&amp;W$2&amp;"'!G"&amp;ROW())</f>
        <v>0.06</v>
      </c>
      <c r="X75" s="12" cm="1">
        <f t="array" aca="1" ref="X75" ca="1">INDIRECT("'"&amp;X$2&amp;"'!G"&amp;ROW())</f>
        <v>0.06</v>
      </c>
      <c r="Y75" s="12" cm="1">
        <f t="array" aca="1" ref="Y75" ca="1">INDIRECT("'"&amp;Y$2&amp;"'!G"&amp;ROW())</f>
        <v>0.06</v>
      </c>
      <c r="Z75" s="12" cm="1">
        <f t="array" aca="1" ref="Z75" ca="1">INDIRECT("'"&amp;Z$2&amp;"'!G"&amp;ROW())</f>
        <v>0</v>
      </c>
      <c r="AA75" s="12" cm="1">
        <f t="array" aca="1" ref="AA75" ca="1">INDIRECT("'"&amp;AA$2&amp;"'!G"&amp;ROW())</f>
        <v>0</v>
      </c>
      <c r="AB75" s="17">
        <f>'SSHH ADM.-HOMBRES'!G75</f>
        <v>0</v>
      </c>
      <c r="AC75" s="12" cm="1">
        <f t="array" aca="1" ref="AC75" ca="1">INDIRECT("'"&amp;AC$2&amp;"'!G"&amp;ROW())</f>
        <v>0</v>
      </c>
      <c r="AD75" s="12" cm="1">
        <f t="array" aca="1" ref="AD75" ca="1">INDIRECT("'"&amp;AD$2&amp;"'!G"&amp;ROW())</f>
        <v>0</v>
      </c>
      <c r="AE75" s="12" cm="1">
        <f t="array" aca="1" ref="AE75" ca="1">INDIRECT("'"&amp;AE$2&amp;"'!G"&amp;ROW())</f>
        <v>0</v>
      </c>
      <c r="AF75" s="12" cm="1">
        <f t="array" aca="1" ref="AF75" ca="1">INDIRECT("'"&amp;AF$2&amp;"'!G"&amp;ROW())</f>
        <v>0</v>
      </c>
      <c r="AG75" s="12" cm="1">
        <f t="array" aca="1" ref="AG75" ca="1">INDIRECT("'"&amp;AG$2&amp;"'!G"&amp;ROW())</f>
        <v>0</v>
      </c>
      <c r="AH75" s="12" cm="1">
        <f t="array" aca="1" ref="AH75" ca="1">INDIRECT("'"&amp;AH$2&amp;"'!G"&amp;ROW())</f>
        <v>0</v>
      </c>
      <c r="AI75" s="12" cm="1">
        <f t="array" aca="1" ref="AI75" ca="1">INDIRECT("'"&amp;AI$2&amp;"'!G"&amp;ROW())</f>
        <v>0</v>
      </c>
      <c r="AJ75" s="12" cm="1">
        <f t="array" aca="1" ref="AJ75" ca="1">INDIRECT("'"&amp;AJ$2&amp;"'!G"&amp;ROW())</f>
        <v>0</v>
      </c>
      <c r="AK75" s="12" cm="1">
        <f t="array" aca="1" ref="AK75" ca="1">INDIRECT("'"&amp;AK$2&amp;"'!G"&amp;ROW())</f>
        <v>0</v>
      </c>
      <c r="AL75" s="12" cm="1">
        <f t="array" aca="1" ref="AL75" ca="1">INDIRECT("'"&amp;AL$2&amp;"'!G"&amp;ROW())</f>
        <v>0</v>
      </c>
      <c r="AM75" s="12" cm="1">
        <f t="array" aca="1" ref="AM75" ca="1">INDIRECT("'"&amp;AM$2&amp;"'!G"&amp;ROW())</f>
        <v>0</v>
      </c>
      <c r="AN75" s="12" cm="1">
        <f t="array" aca="1" ref="AN75" ca="1">INDIRECT("'"&amp;AN$2&amp;"'!G"&amp;ROW())</f>
        <v>0</v>
      </c>
      <c r="AO75" s="12" cm="1">
        <f t="array" aca="1" ref="AO75" ca="1">INDIRECT("'"&amp;AO$2&amp;"'!G"&amp;ROW())</f>
        <v>0</v>
      </c>
      <c r="AP75" s="12" cm="1">
        <f t="array" aca="1" ref="AP75" ca="1">INDIRECT("'"&amp;AP$2&amp;"'!G"&amp;ROW())</f>
        <v>0</v>
      </c>
      <c r="AQ75" s="12" cm="1">
        <f t="array" aca="1" ref="AQ75" ca="1">INDIRECT("'"&amp;AQ$2&amp;"'!G"&amp;ROW())</f>
        <v>0</v>
      </c>
      <c r="AR75" s="12" cm="1">
        <f t="array" aca="1" ref="AR75" ca="1">INDIRECT("'"&amp;AR$2&amp;"'!G"&amp;ROW())</f>
        <v>0</v>
      </c>
      <c r="AS75" s="12" cm="1">
        <f t="array" aca="1" ref="AS75" ca="1">INDIRECT("'"&amp;AS$2&amp;"'!G"&amp;ROW())</f>
        <v>0</v>
      </c>
      <c r="AT75" s="12" cm="1">
        <f t="array" aca="1" ref="AT75" ca="1">INDIRECT("'"&amp;AT$2&amp;"'!G"&amp;ROW())</f>
        <v>0</v>
      </c>
      <c r="AU75" s="12" cm="1">
        <f t="array" aca="1" ref="AU75" ca="1">INDIRECT("'"&amp;AU$2&amp;"'!G"&amp;ROW())</f>
        <v>0.06</v>
      </c>
      <c r="AV75" s="12" cm="1">
        <f t="array" aca="1" ref="AV75" ca="1">INDIRECT("'"&amp;AV$2&amp;"'!G"&amp;ROW())</f>
        <v>0.06</v>
      </c>
      <c r="AW75" s="12" cm="1">
        <f t="array" aca="1" ref="AW75" ca="1">INDIRECT("'"&amp;AW$2&amp;"'!G"&amp;ROW())</f>
        <v>0.06</v>
      </c>
      <c r="AX75" s="12" cm="1">
        <f t="array" aca="1" ref="AX75" ca="1">INDIRECT("'"&amp;AX$2&amp;"'!G"&amp;ROW())</f>
        <v>0.06</v>
      </c>
      <c r="AY75" s="12" cm="1">
        <f t="array" aca="1" ref="AY75" ca="1">INDIRECT("'"&amp;AY$2&amp;"'!G"&amp;ROW())</f>
        <v>0.06</v>
      </c>
      <c r="AZ75" s="12" cm="1">
        <f t="array" aca="1" ref="AZ75" ca="1">INDIRECT("'"&amp;AZ$2&amp;"'!G"&amp;ROW())</f>
        <v>0.06</v>
      </c>
      <c r="BA75" s="12" cm="1">
        <f t="array" aca="1" ref="BA75" ca="1">INDIRECT("'"&amp;BA$2&amp;"'!G"&amp;ROW())</f>
        <v>0.06</v>
      </c>
      <c r="BB75">
        <f>'TALLER EPT '!G75</f>
        <v>0.06</v>
      </c>
      <c r="BC75" s="12" cm="1">
        <f t="array" aca="1" ref="BC75" ca="1">INDIRECT("'"&amp;BC$2&amp;"'!G"&amp;ROW())</f>
        <v>0</v>
      </c>
      <c r="BD75" s="12" cm="1">
        <f t="array" aca="1" ref="BD75" ca="1">INDIRECT("'"&amp;BD$2&amp;"'!G"&amp;ROW())</f>
        <v>0</v>
      </c>
      <c r="BE75" s="17">
        <f>'CIRCULACIÓN '!G75</f>
        <v>0</v>
      </c>
      <c r="BF75" s="12" cm="1">
        <f t="array" aca="1" ref="BF75" ca="1">INDIRECT("'"&amp;BF$2&amp;"'!G"&amp;ROW())</f>
        <v>0</v>
      </c>
      <c r="BG75" s="12" cm="1">
        <f t="array" aca="1" ref="BG75" ca="1">INDIRECT("'"&amp;BG$2&amp;"'!G"&amp;ROW())</f>
        <v>0</v>
      </c>
      <c r="BH75" s="17">
        <f>INGRESO!G75</f>
        <v>0</v>
      </c>
    </row>
    <row r="76" spans="1:60">
      <c r="A76" t="s">
        <v>1118</v>
      </c>
      <c r="G76" s="337">
        <f t="shared" ca="1" si="1"/>
        <v>33.999999999999993</v>
      </c>
      <c r="H76" s="12" cm="1">
        <f t="array" aca="1" ref="H76" ca="1">INDIRECT("'"&amp;H$2&amp;"'!G"&amp;ROW())</f>
        <v>1.36</v>
      </c>
      <c r="I76" s="12" cm="1">
        <f t="array" aca="1" ref="I76" ca="1">INDIRECT("'"&amp;I$2&amp;"'!G"&amp;ROW())</f>
        <v>1.36</v>
      </c>
      <c r="J76" s="12" cm="1">
        <f t="array" aca="1" ref="J76" ca="1">INDIRECT("'"&amp;J$2&amp;"'!G"&amp;ROW())</f>
        <v>1.36</v>
      </c>
      <c r="K76" s="12" cm="1">
        <f t="array" aca="1" ref="K76" ca="1">INDIRECT("'"&amp;K$2&amp;"'!G"&amp;ROW())</f>
        <v>1.36</v>
      </c>
      <c r="L76" s="12" cm="1">
        <f t="array" aca="1" ref="L76" ca="1">INDIRECT("'"&amp;L$2&amp;"'!G"&amp;ROW())</f>
        <v>1.36</v>
      </c>
      <c r="M76" s="12" cm="1">
        <f t="array" aca="1" ref="M76" ca="1">INDIRECT("'"&amp;M$2&amp;"'!G"&amp;ROW())</f>
        <v>1.36</v>
      </c>
      <c r="N76" s="12" cm="1">
        <f t="array" aca="1" ref="N76" ca="1">INDIRECT("'"&amp;N$2&amp;"'!G"&amp;ROW())</f>
        <v>0</v>
      </c>
      <c r="O76" s="12" cm="1">
        <f t="array" aca="1" ref="O76" ca="1">INDIRECT("'"&amp;O$2&amp;"'!G"&amp;ROW())</f>
        <v>1.36</v>
      </c>
      <c r="P76" s="17">
        <f>'SECRETARÍA '!G76</f>
        <v>1.36</v>
      </c>
      <c r="Q76" s="12" cm="1">
        <f t="array" aca="1" ref="Q76" ca="1">INDIRECT("'"&amp;Q$2&amp;"'!G"&amp;ROW())</f>
        <v>1.36</v>
      </c>
      <c r="R76" s="12" cm="1">
        <f t="array" aca="1" ref="R76" ca="1">INDIRECT("'"&amp;R$2&amp;"'!G"&amp;ROW())</f>
        <v>1.36</v>
      </c>
      <c r="S76" s="12" cm="1">
        <f t="array" aca="1" ref="S76" ca="1">INDIRECT("'"&amp;S$2&amp;"'!G"&amp;ROW())</f>
        <v>1.36</v>
      </c>
      <c r="T76" s="12" cm="1">
        <f t="array" aca="1" ref="T76" ca="1">INDIRECT("'"&amp;T$2&amp;"'!G"&amp;ROW())</f>
        <v>1.36</v>
      </c>
      <c r="U76" s="12" cm="1">
        <f t="array" aca="1" ref="U76" ca="1">INDIRECT("'"&amp;U$2&amp;"'!G"&amp;ROW())</f>
        <v>1.36</v>
      </c>
      <c r="V76" s="12" cm="1">
        <f t="array" aca="1" ref="V76" ca="1">INDIRECT("'"&amp;V$2&amp;"'!G"&amp;ROW())</f>
        <v>1.36</v>
      </c>
      <c r="W76" s="12" cm="1">
        <f t="array" aca="1" ref="W76" ca="1">INDIRECT("'"&amp;W$2&amp;"'!G"&amp;ROW())</f>
        <v>1.36</v>
      </c>
      <c r="X76" s="12" cm="1">
        <f t="array" aca="1" ref="X76" ca="1">INDIRECT("'"&amp;X$2&amp;"'!G"&amp;ROW())</f>
        <v>1.36</v>
      </c>
      <c r="Y76" s="12" cm="1">
        <f t="array" aca="1" ref="Y76" ca="1">INDIRECT("'"&amp;Y$2&amp;"'!G"&amp;ROW())</f>
        <v>1.36</v>
      </c>
      <c r="Z76" s="12" cm="1">
        <f t="array" aca="1" ref="Z76" ca="1">INDIRECT("'"&amp;Z$2&amp;"'!G"&amp;ROW())</f>
        <v>0</v>
      </c>
      <c r="AA76" s="12" cm="1">
        <f t="array" aca="1" ref="AA76" ca="1">INDIRECT("'"&amp;AA$2&amp;"'!G"&amp;ROW())</f>
        <v>0</v>
      </c>
      <c r="AB76" s="17">
        <f>'SSHH ADM.-HOMBRES'!G76</f>
        <v>0</v>
      </c>
      <c r="AC76" s="12" cm="1">
        <f t="array" aca="1" ref="AC76" ca="1">INDIRECT("'"&amp;AC$2&amp;"'!G"&amp;ROW())</f>
        <v>0</v>
      </c>
      <c r="AD76" s="12" cm="1">
        <f t="array" aca="1" ref="AD76" ca="1">INDIRECT("'"&amp;AD$2&amp;"'!G"&amp;ROW())</f>
        <v>0</v>
      </c>
      <c r="AE76" s="12" cm="1">
        <f t="array" aca="1" ref="AE76" ca="1">INDIRECT("'"&amp;AE$2&amp;"'!G"&amp;ROW())</f>
        <v>0</v>
      </c>
      <c r="AF76" s="12" cm="1">
        <f t="array" aca="1" ref="AF76" ca="1">INDIRECT("'"&amp;AF$2&amp;"'!G"&amp;ROW())</f>
        <v>0</v>
      </c>
      <c r="AG76" s="12" cm="1">
        <f t="array" aca="1" ref="AG76" ca="1">INDIRECT("'"&amp;AG$2&amp;"'!G"&amp;ROW())</f>
        <v>0</v>
      </c>
      <c r="AH76" s="12" cm="1">
        <f t="array" aca="1" ref="AH76" ca="1">INDIRECT("'"&amp;AH$2&amp;"'!G"&amp;ROW())</f>
        <v>0</v>
      </c>
      <c r="AI76" s="12" cm="1">
        <f t="array" aca="1" ref="AI76" ca="1">INDIRECT("'"&amp;AI$2&amp;"'!G"&amp;ROW())</f>
        <v>0</v>
      </c>
      <c r="AJ76" s="12" cm="1">
        <f t="array" aca="1" ref="AJ76" ca="1">INDIRECT("'"&amp;AJ$2&amp;"'!G"&amp;ROW())</f>
        <v>0</v>
      </c>
      <c r="AK76" s="12" cm="1">
        <f t="array" aca="1" ref="AK76" ca="1">INDIRECT("'"&amp;AK$2&amp;"'!G"&amp;ROW())</f>
        <v>0</v>
      </c>
      <c r="AL76" s="12" cm="1">
        <f t="array" aca="1" ref="AL76" ca="1">INDIRECT("'"&amp;AL$2&amp;"'!G"&amp;ROW())</f>
        <v>0</v>
      </c>
      <c r="AM76" s="12" cm="1">
        <f t="array" aca="1" ref="AM76" ca="1">INDIRECT("'"&amp;AM$2&amp;"'!G"&amp;ROW())</f>
        <v>0</v>
      </c>
      <c r="AN76" s="12" cm="1">
        <f t="array" aca="1" ref="AN76" ca="1">INDIRECT("'"&amp;AN$2&amp;"'!G"&amp;ROW())</f>
        <v>0</v>
      </c>
      <c r="AO76" s="12" cm="1">
        <f t="array" aca="1" ref="AO76" ca="1">INDIRECT("'"&amp;AO$2&amp;"'!G"&amp;ROW())</f>
        <v>0</v>
      </c>
      <c r="AP76" s="12" cm="1">
        <f t="array" aca="1" ref="AP76" ca="1">INDIRECT("'"&amp;AP$2&amp;"'!G"&amp;ROW())</f>
        <v>0</v>
      </c>
      <c r="AQ76" s="12" cm="1">
        <f t="array" aca="1" ref="AQ76" ca="1">INDIRECT("'"&amp;AQ$2&amp;"'!G"&amp;ROW())</f>
        <v>0</v>
      </c>
      <c r="AR76" s="12" cm="1">
        <f t="array" aca="1" ref="AR76" ca="1">INDIRECT("'"&amp;AR$2&amp;"'!G"&amp;ROW())</f>
        <v>0</v>
      </c>
      <c r="AS76" s="12" cm="1">
        <f t="array" aca="1" ref="AS76" ca="1">INDIRECT("'"&amp;AS$2&amp;"'!G"&amp;ROW())</f>
        <v>0</v>
      </c>
      <c r="AT76" s="12" cm="1">
        <f t="array" aca="1" ref="AT76" ca="1">INDIRECT("'"&amp;AT$2&amp;"'!G"&amp;ROW())</f>
        <v>0</v>
      </c>
      <c r="AU76" s="12" cm="1">
        <f t="array" aca="1" ref="AU76" ca="1">INDIRECT("'"&amp;AU$2&amp;"'!G"&amp;ROW())</f>
        <v>1.36</v>
      </c>
      <c r="AV76" s="12" cm="1">
        <f t="array" aca="1" ref="AV76" ca="1">INDIRECT("'"&amp;AV$2&amp;"'!G"&amp;ROW())</f>
        <v>1.36</v>
      </c>
      <c r="AW76" s="12" cm="1">
        <f t="array" aca="1" ref="AW76" ca="1">INDIRECT("'"&amp;AW$2&amp;"'!G"&amp;ROW())</f>
        <v>1.36</v>
      </c>
      <c r="AX76" s="12" cm="1">
        <f t="array" aca="1" ref="AX76" ca="1">INDIRECT("'"&amp;AX$2&amp;"'!G"&amp;ROW())</f>
        <v>1.36</v>
      </c>
      <c r="AY76" s="12" cm="1">
        <f t="array" aca="1" ref="AY76" ca="1">INDIRECT("'"&amp;AY$2&amp;"'!G"&amp;ROW())</f>
        <v>1.36</v>
      </c>
      <c r="AZ76" s="12" cm="1">
        <f t="array" aca="1" ref="AZ76" ca="1">INDIRECT("'"&amp;AZ$2&amp;"'!G"&amp;ROW())</f>
        <v>1.36</v>
      </c>
      <c r="BA76" s="12" cm="1">
        <f t="array" aca="1" ref="BA76" ca="1">INDIRECT("'"&amp;BA$2&amp;"'!G"&amp;ROW())</f>
        <v>1.36</v>
      </c>
      <c r="BB76">
        <f>'TALLER EPT '!G76</f>
        <v>1.36</v>
      </c>
      <c r="BC76" s="12" cm="1">
        <f t="array" aca="1" ref="BC76" ca="1">INDIRECT("'"&amp;BC$2&amp;"'!G"&amp;ROW())</f>
        <v>0</v>
      </c>
      <c r="BD76" s="12" cm="1">
        <f t="array" aca="1" ref="BD76" ca="1">INDIRECT("'"&amp;BD$2&amp;"'!G"&amp;ROW())</f>
        <v>0</v>
      </c>
      <c r="BE76" s="17">
        <f>'CIRCULACIÓN '!G76</f>
        <v>0</v>
      </c>
      <c r="BF76" s="12" cm="1">
        <f t="array" aca="1" ref="BF76" ca="1">INDIRECT("'"&amp;BF$2&amp;"'!G"&amp;ROW())</f>
        <v>0</v>
      </c>
      <c r="BG76" s="12" cm="1">
        <f t="array" aca="1" ref="BG76" ca="1">INDIRECT("'"&amp;BG$2&amp;"'!G"&amp;ROW())</f>
        <v>0</v>
      </c>
      <c r="BH76" s="17">
        <f>INGRESO!G76</f>
        <v>0</v>
      </c>
    </row>
    <row r="77" spans="1:60">
      <c r="A77" t="s">
        <v>1120</v>
      </c>
      <c r="G77" s="337">
        <f t="shared" ca="1" si="1"/>
        <v>137.00000000000006</v>
      </c>
      <c r="H77" s="12" cm="1">
        <f t="array" aca="1" ref="H77" ca="1">INDIRECT("'"&amp;H$2&amp;"'!G"&amp;ROW())</f>
        <v>5.48</v>
      </c>
      <c r="I77" s="12" cm="1">
        <f t="array" aca="1" ref="I77" ca="1">INDIRECT("'"&amp;I$2&amp;"'!G"&amp;ROW())</f>
        <v>5.48</v>
      </c>
      <c r="J77" s="12" cm="1">
        <f t="array" aca="1" ref="J77" ca="1">INDIRECT("'"&amp;J$2&amp;"'!G"&amp;ROW())</f>
        <v>5.48</v>
      </c>
      <c r="K77" s="12" cm="1">
        <f t="array" aca="1" ref="K77" ca="1">INDIRECT("'"&amp;K$2&amp;"'!G"&amp;ROW())</f>
        <v>5.48</v>
      </c>
      <c r="L77" s="12" cm="1">
        <f t="array" aca="1" ref="L77" ca="1">INDIRECT("'"&amp;L$2&amp;"'!G"&amp;ROW())</f>
        <v>5.48</v>
      </c>
      <c r="M77" s="12" cm="1">
        <f t="array" aca="1" ref="M77" ca="1">INDIRECT("'"&amp;M$2&amp;"'!G"&amp;ROW())</f>
        <v>5.48</v>
      </c>
      <c r="N77" s="12" cm="1">
        <f t="array" aca="1" ref="N77" ca="1">INDIRECT("'"&amp;N$2&amp;"'!G"&amp;ROW())</f>
        <v>0</v>
      </c>
      <c r="O77" s="12" cm="1">
        <f t="array" aca="1" ref="O77" ca="1">INDIRECT("'"&amp;O$2&amp;"'!G"&amp;ROW())</f>
        <v>5.48</v>
      </c>
      <c r="P77" s="17">
        <f>'SECRETARÍA '!G77</f>
        <v>5.48</v>
      </c>
      <c r="Q77" s="12" cm="1">
        <f t="array" aca="1" ref="Q77" ca="1">INDIRECT("'"&amp;Q$2&amp;"'!G"&amp;ROW())</f>
        <v>5.48</v>
      </c>
      <c r="R77" s="12" cm="1">
        <f t="array" aca="1" ref="R77" ca="1">INDIRECT("'"&amp;R$2&amp;"'!G"&amp;ROW())</f>
        <v>5.48</v>
      </c>
      <c r="S77" s="12" cm="1">
        <f t="array" aca="1" ref="S77" ca="1">INDIRECT("'"&amp;S$2&amp;"'!G"&amp;ROW())</f>
        <v>5.48</v>
      </c>
      <c r="T77" s="12" cm="1">
        <f t="array" aca="1" ref="T77" ca="1">INDIRECT("'"&amp;T$2&amp;"'!G"&amp;ROW())</f>
        <v>5.48</v>
      </c>
      <c r="U77" s="12" cm="1">
        <f t="array" aca="1" ref="U77" ca="1">INDIRECT("'"&amp;U$2&amp;"'!G"&amp;ROW())</f>
        <v>5.48</v>
      </c>
      <c r="V77" s="12" cm="1">
        <f t="array" aca="1" ref="V77" ca="1">INDIRECT("'"&amp;V$2&amp;"'!G"&amp;ROW())</f>
        <v>5.48</v>
      </c>
      <c r="W77" s="12" cm="1">
        <f t="array" aca="1" ref="W77" ca="1">INDIRECT("'"&amp;W$2&amp;"'!G"&amp;ROW())</f>
        <v>5.48</v>
      </c>
      <c r="X77" s="12" cm="1">
        <f t="array" aca="1" ref="X77" ca="1">INDIRECT("'"&amp;X$2&amp;"'!G"&amp;ROW())</f>
        <v>5.48</v>
      </c>
      <c r="Y77" s="12" cm="1">
        <f t="array" aca="1" ref="Y77" ca="1">INDIRECT("'"&amp;Y$2&amp;"'!G"&amp;ROW())</f>
        <v>5.48</v>
      </c>
      <c r="Z77" s="12" cm="1">
        <f t="array" aca="1" ref="Z77" ca="1">INDIRECT("'"&amp;Z$2&amp;"'!G"&amp;ROW())</f>
        <v>0</v>
      </c>
      <c r="AA77" s="12" cm="1">
        <f t="array" aca="1" ref="AA77" ca="1">INDIRECT("'"&amp;AA$2&amp;"'!G"&amp;ROW())</f>
        <v>0</v>
      </c>
      <c r="AB77" s="17">
        <f>'SSHH ADM.-HOMBRES'!G77</f>
        <v>0</v>
      </c>
      <c r="AC77" s="12" cm="1">
        <f t="array" aca="1" ref="AC77" ca="1">INDIRECT("'"&amp;AC$2&amp;"'!G"&amp;ROW())</f>
        <v>0</v>
      </c>
      <c r="AD77" s="12" cm="1">
        <f t="array" aca="1" ref="AD77" ca="1">INDIRECT("'"&amp;AD$2&amp;"'!G"&amp;ROW())</f>
        <v>0</v>
      </c>
      <c r="AE77" s="12" cm="1">
        <f t="array" aca="1" ref="AE77" ca="1">INDIRECT("'"&amp;AE$2&amp;"'!G"&amp;ROW())</f>
        <v>0</v>
      </c>
      <c r="AF77" s="12" cm="1">
        <f t="array" aca="1" ref="AF77" ca="1">INDIRECT("'"&amp;AF$2&amp;"'!G"&amp;ROW())</f>
        <v>0</v>
      </c>
      <c r="AG77" s="12" cm="1">
        <f t="array" aca="1" ref="AG77" ca="1">INDIRECT("'"&amp;AG$2&amp;"'!G"&amp;ROW())</f>
        <v>0</v>
      </c>
      <c r="AH77" s="12" cm="1">
        <f t="array" aca="1" ref="AH77" ca="1">INDIRECT("'"&amp;AH$2&amp;"'!G"&amp;ROW())</f>
        <v>0</v>
      </c>
      <c r="AI77" s="12" cm="1">
        <f t="array" aca="1" ref="AI77" ca="1">INDIRECT("'"&amp;AI$2&amp;"'!G"&amp;ROW())</f>
        <v>0</v>
      </c>
      <c r="AJ77" s="12" cm="1">
        <f t="array" aca="1" ref="AJ77" ca="1">INDIRECT("'"&amp;AJ$2&amp;"'!G"&amp;ROW())</f>
        <v>0</v>
      </c>
      <c r="AK77" s="12" cm="1">
        <f t="array" aca="1" ref="AK77" ca="1">INDIRECT("'"&amp;AK$2&amp;"'!G"&amp;ROW())</f>
        <v>0</v>
      </c>
      <c r="AL77" s="12" cm="1">
        <f t="array" aca="1" ref="AL77" ca="1">INDIRECT("'"&amp;AL$2&amp;"'!G"&amp;ROW())</f>
        <v>0</v>
      </c>
      <c r="AM77" s="12" cm="1">
        <f t="array" aca="1" ref="AM77" ca="1">INDIRECT("'"&amp;AM$2&amp;"'!G"&amp;ROW())</f>
        <v>0</v>
      </c>
      <c r="AN77" s="12" cm="1">
        <f t="array" aca="1" ref="AN77" ca="1">INDIRECT("'"&amp;AN$2&amp;"'!G"&amp;ROW())</f>
        <v>0</v>
      </c>
      <c r="AO77" s="12" cm="1">
        <f t="array" aca="1" ref="AO77" ca="1">INDIRECT("'"&amp;AO$2&amp;"'!G"&amp;ROW())</f>
        <v>0</v>
      </c>
      <c r="AP77" s="12" cm="1">
        <f t="array" aca="1" ref="AP77" ca="1">INDIRECT("'"&amp;AP$2&amp;"'!G"&amp;ROW())</f>
        <v>0</v>
      </c>
      <c r="AQ77" s="12" cm="1">
        <f t="array" aca="1" ref="AQ77" ca="1">INDIRECT("'"&amp;AQ$2&amp;"'!G"&amp;ROW())</f>
        <v>0</v>
      </c>
      <c r="AR77" s="12" cm="1">
        <f t="array" aca="1" ref="AR77" ca="1">INDIRECT("'"&amp;AR$2&amp;"'!G"&amp;ROW())</f>
        <v>0</v>
      </c>
      <c r="AS77" s="12" cm="1">
        <f t="array" aca="1" ref="AS77" ca="1">INDIRECT("'"&amp;AS$2&amp;"'!G"&amp;ROW())</f>
        <v>0</v>
      </c>
      <c r="AT77" s="12" cm="1">
        <f t="array" aca="1" ref="AT77" ca="1">INDIRECT("'"&amp;AT$2&amp;"'!G"&amp;ROW())</f>
        <v>0</v>
      </c>
      <c r="AU77" s="12" cm="1">
        <f t="array" aca="1" ref="AU77" ca="1">INDIRECT("'"&amp;AU$2&amp;"'!G"&amp;ROW())</f>
        <v>5.48</v>
      </c>
      <c r="AV77" s="12" cm="1">
        <f t="array" aca="1" ref="AV77" ca="1">INDIRECT("'"&amp;AV$2&amp;"'!G"&amp;ROW())</f>
        <v>5.48</v>
      </c>
      <c r="AW77" s="12" cm="1">
        <f t="array" aca="1" ref="AW77" ca="1">INDIRECT("'"&amp;AW$2&amp;"'!G"&amp;ROW())</f>
        <v>5.48</v>
      </c>
      <c r="AX77" s="12" cm="1">
        <f t="array" aca="1" ref="AX77" ca="1">INDIRECT("'"&amp;AX$2&amp;"'!G"&amp;ROW())</f>
        <v>5.48</v>
      </c>
      <c r="AY77" s="12" cm="1">
        <f t="array" aca="1" ref="AY77" ca="1">INDIRECT("'"&amp;AY$2&amp;"'!G"&amp;ROW())</f>
        <v>5.48</v>
      </c>
      <c r="AZ77" s="12" cm="1">
        <f t="array" aca="1" ref="AZ77" ca="1">INDIRECT("'"&amp;AZ$2&amp;"'!G"&amp;ROW())</f>
        <v>5.48</v>
      </c>
      <c r="BA77" s="12" cm="1">
        <f t="array" aca="1" ref="BA77" ca="1">INDIRECT("'"&amp;BA$2&amp;"'!G"&amp;ROW())</f>
        <v>5.48</v>
      </c>
      <c r="BB77">
        <f>'TALLER EPT '!G77</f>
        <v>5.48</v>
      </c>
      <c r="BC77" s="12" cm="1">
        <f t="array" aca="1" ref="BC77" ca="1">INDIRECT("'"&amp;BC$2&amp;"'!G"&amp;ROW())</f>
        <v>0</v>
      </c>
      <c r="BD77" s="12" cm="1">
        <f t="array" aca="1" ref="BD77" ca="1">INDIRECT("'"&amp;BD$2&amp;"'!G"&amp;ROW())</f>
        <v>0</v>
      </c>
      <c r="BE77" s="17">
        <f>'CIRCULACIÓN '!G77</f>
        <v>0</v>
      </c>
      <c r="BF77" s="12" cm="1">
        <f t="array" aca="1" ref="BF77" ca="1">INDIRECT("'"&amp;BF$2&amp;"'!G"&amp;ROW())</f>
        <v>0</v>
      </c>
      <c r="BG77" s="12" cm="1">
        <f t="array" aca="1" ref="BG77" ca="1">INDIRECT("'"&amp;BG$2&amp;"'!G"&amp;ROW())</f>
        <v>0</v>
      </c>
      <c r="BH77" s="17">
        <f>INGRESO!G77</f>
        <v>0</v>
      </c>
    </row>
    <row r="78" spans="1:60">
      <c r="A78" t="s">
        <v>1122</v>
      </c>
      <c r="G78" s="337">
        <f t="shared" ca="1" si="1"/>
        <v>0.75000000000000044</v>
      </c>
      <c r="H78" s="12" cm="1">
        <f t="array" aca="1" ref="H78" ca="1">INDIRECT("'"&amp;H$2&amp;"'!G"&amp;ROW())</f>
        <v>0.03</v>
      </c>
      <c r="I78" s="12" cm="1">
        <f t="array" aca="1" ref="I78" ca="1">INDIRECT("'"&amp;I$2&amp;"'!G"&amp;ROW())</f>
        <v>0.03</v>
      </c>
      <c r="J78" s="12" cm="1">
        <f t="array" aca="1" ref="J78" ca="1">INDIRECT("'"&amp;J$2&amp;"'!G"&amp;ROW())</f>
        <v>0.03</v>
      </c>
      <c r="K78" s="12" cm="1">
        <f t="array" aca="1" ref="K78" ca="1">INDIRECT("'"&amp;K$2&amp;"'!G"&amp;ROW())</f>
        <v>0.03</v>
      </c>
      <c r="L78" s="12" cm="1">
        <f t="array" aca="1" ref="L78" ca="1">INDIRECT("'"&amp;L$2&amp;"'!G"&amp;ROW())</f>
        <v>0.03</v>
      </c>
      <c r="M78" s="12" cm="1">
        <f t="array" aca="1" ref="M78" ca="1">INDIRECT("'"&amp;M$2&amp;"'!G"&amp;ROW())</f>
        <v>0.03</v>
      </c>
      <c r="N78" s="12" cm="1">
        <f t="array" aca="1" ref="N78" ca="1">INDIRECT("'"&amp;N$2&amp;"'!G"&amp;ROW())</f>
        <v>0</v>
      </c>
      <c r="O78" s="12" cm="1">
        <f t="array" aca="1" ref="O78" ca="1">INDIRECT("'"&amp;O$2&amp;"'!G"&amp;ROW())</f>
        <v>0.03</v>
      </c>
      <c r="P78" s="17">
        <f>'SECRETARÍA '!G78</f>
        <v>0.03</v>
      </c>
      <c r="Q78" s="12" cm="1">
        <f t="array" aca="1" ref="Q78" ca="1">INDIRECT("'"&amp;Q$2&amp;"'!G"&amp;ROW())</f>
        <v>0.03</v>
      </c>
      <c r="R78" s="12" cm="1">
        <f t="array" aca="1" ref="R78" ca="1">INDIRECT("'"&amp;R$2&amp;"'!G"&amp;ROW())</f>
        <v>0.03</v>
      </c>
      <c r="S78" s="12" cm="1">
        <f t="array" aca="1" ref="S78" ca="1">INDIRECT("'"&amp;S$2&amp;"'!G"&amp;ROW())</f>
        <v>0.03</v>
      </c>
      <c r="T78" s="12" cm="1">
        <f t="array" aca="1" ref="T78" ca="1">INDIRECT("'"&amp;T$2&amp;"'!G"&amp;ROW())</f>
        <v>0.03</v>
      </c>
      <c r="U78" s="12" cm="1">
        <f t="array" aca="1" ref="U78" ca="1">INDIRECT("'"&amp;U$2&amp;"'!G"&amp;ROW())</f>
        <v>0.03</v>
      </c>
      <c r="V78" s="12" cm="1">
        <f t="array" aca="1" ref="V78" ca="1">INDIRECT("'"&amp;V$2&amp;"'!G"&amp;ROW())</f>
        <v>0.03</v>
      </c>
      <c r="W78" s="12" cm="1">
        <f t="array" aca="1" ref="W78" ca="1">INDIRECT("'"&amp;W$2&amp;"'!G"&amp;ROW())</f>
        <v>0.03</v>
      </c>
      <c r="X78" s="12" cm="1">
        <f t="array" aca="1" ref="X78" ca="1">INDIRECT("'"&amp;X$2&amp;"'!G"&amp;ROW())</f>
        <v>0.03</v>
      </c>
      <c r="Y78" s="12" cm="1">
        <f t="array" aca="1" ref="Y78" ca="1">INDIRECT("'"&amp;Y$2&amp;"'!G"&amp;ROW())</f>
        <v>0.03</v>
      </c>
      <c r="Z78" s="12" cm="1">
        <f t="array" aca="1" ref="Z78" ca="1">INDIRECT("'"&amp;Z$2&amp;"'!G"&amp;ROW())</f>
        <v>0</v>
      </c>
      <c r="AA78" s="12" cm="1">
        <f t="array" aca="1" ref="AA78" ca="1">INDIRECT("'"&amp;AA$2&amp;"'!G"&amp;ROW())</f>
        <v>0</v>
      </c>
      <c r="AB78" s="17">
        <f>'SSHH ADM.-HOMBRES'!G78</f>
        <v>0</v>
      </c>
      <c r="AC78" s="12" cm="1">
        <f t="array" aca="1" ref="AC78" ca="1">INDIRECT("'"&amp;AC$2&amp;"'!G"&amp;ROW())</f>
        <v>0</v>
      </c>
      <c r="AD78" s="12" cm="1">
        <f t="array" aca="1" ref="AD78" ca="1">INDIRECT("'"&amp;AD$2&amp;"'!G"&amp;ROW())</f>
        <v>0</v>
      </c>
      <c r="AE78" s="12" cm="1">
        <f t="array" aca="1" ref="AE78" ca="1">INDIRECT("'"&amp;AE$2&amp;"'!G"&amp;ROW())</f>
        <v>0</v>
      </c>
      <c r="AF78" s="12" cm="1">
        <f t="array" aca="1" ref="AF78" ca="1">INDIRECT("'"&amp;AF$2&amp;"'!G"&amp;ROW())</f>
        <v>0</v>
      </c>
      <c r="AG78" s="12" cm="1">
        <f t="array" aca="1" ref="AG78" ca="1">INDIRECT("'"&amp;AG$2&amp;"'!G"&amp;ROW())</f>
        <v>0</v>
      </c>
      <c r="AH78" s="12" cm="1">
        <f t="array" aca="1" ref="AH78" ca="1">INDIRECT("'"&amp;AH$2&amp;"'!G"&amp;ROW())</f>
        <v>0</v>
      </c>
      <c r="AI78" s="12" cm="1">
        <f t="array" aca="1" ref="AI78" ca="1">INDIRECT("'"&amp;AI$2&amp;"'!G"&amp;ROW())</f>
        <v>0</v>
      </c>
      <c r="AJ78" s="12" cm="1">
        <f t="array" aca="1" ref="AJ78" ca="1">INDIRECT("'"&amp;AJ$2&amp;"'!G"&amp;ROW())</f>
        <v>0</v>
      </c>
      <c r="AK78" s="12" cm="1">
        <f t="array" aca="1" ref="AK78" ca="1">INDIRECT("'"&amp;AK$2&amp;"'!G"&amp;ROW())</f>
        <v>0</v>
      </c>
      <c r="AL78" s="12" cm="1">
        <f t="array" aca="1" ref="AL78" ca="1">INDIRECT("'"&amp;AL$2&amp;"'!G"&amp;ROW())</f>
        <v>0</v>
      </c>
      <c r="AM78" s="12" cm="1">
        <f t="array" aca="1" ref="AM78" ca="1">INDIRECT("'"&amp;AM$2&amp;"'!G"&amp;ROW())</f>
        <v>0</v>
      </c>
      <c r="AN78" s="12" cm="1">
        <f t="array" aca="1" ref="AN78" ca="1">INDIRECT("'"&amp;AN$2&amp;"'!G"&amp;ROW())</f>
        <v>0</v>
      </c>
      <c r="AO78" s="12" cm="1">
        <f t="array" aca="1" ref="AO78" ca="1">INDIRECT("'"&amp;AO$2&amp;"'!G"&amp;ROW())</f>
        <v>0</v>
      </c>
      <c r="AP78" s="12" cm="1">
        <f t="array" aca="1" ref="AP78" ca="1">INDIRECT("'"&amp;AP$2&amp;"'!G"&amp;ROW())</f>
        <v>0</v>
      </c>
      <c r="AQ78" s="12" cm="1">
        <f t="array" aca="1" ref="AQ78" ca="1">INDIRECT("'"&amp;AQ$2&amp;"'!G"&amp;ROW())</f>
        <v>0</v>
      </c>
      <c r="AR78" s="12" cm="1">
        <f t="array" aca="1" ref="AR78" ca="1">INDIRECT("'"&amp;AR$2&amp;"'!G"&amp;ROW())</f>
        <v>0</v>
      </c>
      <c r="AS78" s="12" cm="1">
        <f t="array" aca="1" ref="AS78" ca="1">INDIRECT("'"&amp;AS$2&amp;"'!G"&amp;ROW())</f>
        <v>0</v>
      </c>
      <c r="AT78" s="12" cm="1">
        <f t="array" aca="1" ref="AT78" ca="1">INDIRECT("'"&amp;AT$2&amp;"'!G"&amp;ROW())</f>
        <v>0</v>
      </c>
      <c r="AU78" s="12" cm="1">
        <f t="array" aca="1" ref="AU78" ca="1">INDIRECT("'"&amp;AU$2&amp;"'!G"&amp;ROW())</f>
        <v>0.03</v>
      </c>
      <c r="AV78" s="12" cm="1">
        <f t="array" aca="1" ref="AV78" ca="1">INDIRECT("'"&amp;AV$2&amp;"'!G"&amp;ROW())</f>
        <v>0.03</v>
      </c>
      <c r="AW78" s="12" cm="1">
        <f t="array" aca="1" ref="AW78" ca="1">INDIRECT("'"&amp;AW$2&amp;"'!G"&amp;ROW())</f>
        <v>0.03</v>
      </c>
      <c r="AX78" s="12" cm="1">
        <f t="array" aca="1" ref="AX78" ca="1">INDIRECT("'"&amp;AX$2&amp;"'!G"&amp;ROW())</f>
        <v>0.03</v>
      </c>
      <c r="AY78" s="12" cm="1">
        <f t="array" aca="1" ref="AY78" ca="1">INDIRECT("'"&amp;AY$2&amp;"'!G"&amp;ROW())</f>
        <v>0.03</v>
      </c>
      <c r="AZ78" s="12" cm="1">
        <f t="array" aca="1" ref="AZ78" ca="1">INDIRECT("'"&amp;AZ$2&amp;"'!G"&amp;ROW())</f>
        <v>0.03</v>
      </c>
      <c r="BA78" s="12" cm="1">
        <f t="array" aca="1" ref="BA78" ca="1">INDIRECT("'"&amp;BA$2&amp;"'!G"&amp;ROW())</f>
        <v>0.03</v>
      </c>
      <c r="BB78">
        <f>'TALLER EPT '!G78</f>
        <v>0.03</v>
      </c>
      <c r="BC78" s="12" cm="1">
        <f t="array" aca="1" ref="BC78" ca="1">INDIRECT("'"&amp;BC$2&amp;"'!G"&amp;ROW())</f>
        <v>0</v>
      </c>
      <c r="BD78" s="12" cm="1">
        <f t="array" aca="1" ref="BD78" ca="1">INDIRECT("'"&amp;BD$2&amp;"'!G"&amp;ROW())</f>
        <v>0</v>
      </c>
      <c r="BE78" s="17">
        <f>'CIRCULACIÓN '!G78</f>
        <v>0</v>
      </c>
      <c r="BF78" s="12" cm="1">
        <f t="array" aca="1" ref="BF78" ca="1">INDIRECT("'"&amp;BF$2&amp;"'!G"&amp;ROW())</f>
        <v>0</v>
      </c>
      <c r="BG78" s="12" cm="1">
        <f t="array" aca="1" ref="BG78" ca="1">INDIRECT("'"&amp;BG$2&amp;"'!G"&amp;ROW())</f>
        <v>0</v>
      </c>
      <c r="BH78" s="17">
        <f>INGRESO!G78</f>
        <v>0</v>
      </c>
    </row>
    <row r="79" spans="1:60">
      <c r="A79" t="s">
        <v>1124</v>
      </c>
      <c r="G79" s="337">
        <f t="shared" ca="1" si="1"/>
        <v>25</v>
      </c>
      <c r="H79" s="12" cm="1">
        <f t="array" aca="1" ref="H79" ca="1">INDIRECT("'"&amp;H$2&amp;"'!G"&amp;ROW())</f>
        <v>1</v>
      </c>
      <c r="I79" s="12" cm="1">
        <f t="array" aca="1" ref="I79" ca="1">INDIRECT("'"&amp;I$2&amp;"'!G"&amp;ROW())</f>
        <v>1</v>
      </c>
      <c r="J79" s="12" cm="1">
        <f t="array" aca="1" ref="J79" ca="1">INDIRECT("'"&amp;J$2&amp;"'!G"&amp;ROW())</f>
        <v>1</v>
      </c>
      <c r="K79" s="12" cm="1">
        <f t="array" aca="1" ref="K79" ca="1">INDIRECT("'"&amp;K$2&amp;"'!G"&amp;ROW())</f>
        <v>1</v>
      </c>
      <c r="L79" s="12" cm="1">
        <f t="array" aca="1" ref="L79" ca="1">INDIRECT("'"&amp;L$2&amp;"'!G"&amp;ROW())</f>
        <v>1</v>
      </c>
      <c r="M79" s="12" cm="1">
        <f t="array" aca="1" ref="M79" ca="1">INDIRECT("'"&amp;M$2&amp;"'!G"&amp;ROW())</f>
        <v>1</v>
      </c>
      <c r="N79" s="12" cm="1">
        <f t="array" aca="1" ref="N79" ca="1">INDIRECT("'"&amp;N$2&amp;"'!G"&amp;ROW())</f>
        <v>0</v>
      </c>
      <c r="O79" s="12" cm="1">
        <f t="array" aca="1" ref="O79" ca="1">INDIRECT("'"&amp;O$2&amp;"'!G"&amp;ROW())</f>
        <v>1</v>
      </c>
      <c r="P79" s="17">
        <f>'SECRETARÍA '!G79</f>
        <v>1</v>
      </c>
      <c r="Q79" s="12" cm="1">
        <f t="array" aca="1" ref="Q79" ca="1">INDIRECT("'"&amp;Q$2&amp;"'!G"&amp;ROW())</f>
        <v>1</v>
      </c>
      <c r="R79" s="12" cm="1">
        <f t="array" aca="1" ref="R79" ca="1">INDIRECT("'"&amp;R$2&amp;"'!G"&amp;ROW())</f>
        <v>1</v>
      </c>
      <c r="S79" s="12" cm="1">
        <f t="array" aca="1" ref="S79" ca="1">INDIRECT("'"&amp;S$2&amp;"'!G"&amp;ROW())</f>
        <v>1</v>
      </c>
      <c r="T79" s="12" cm="1">
        <f t="array" aca="1" ref="T79" ca="1">INDIRECT("'"&amp;T$2&amp;"'!G"&amp;ROW())</f>
        <v>1</v>
      </c>
      <c r="U79" s="12" cm="1">
        <f t="array" aca="1" ref="U79" ca="1">INDIRECT("'"&amp;U$2&amp;"'!G"&amp;ROW())</f>
        <v>1</v>
      </c>
      <c r="V79" s="12" cm="1">
        <f t="array" aca="1" ref="V79" ca="1">INDIRECT("'"&amp;V$2&amp;"'!G"&amp;ROW())</f>
        <v>1</v>
      </c>
      <c r="W79" s="12" cm="1">
        <f t="array" aca="1" ref="W79" ca="1">INDIRECT("'"&amp;W$2&amp;"'!G"&amp;ROW())</f>
        <v>1</v>
      </c>
      <c r="X79" s="12" cm="1">
        <f t="array" aca="1" ref="X79" ca="1">INDIRECT("'"&amp;X$2&amp;"'!G"&amp;ROW())</f>
        <v>1</v>
      </c>
      <c r="Y79" s="12" cm="1">
        <f t="array" aca="1" ref="Y79" ca="1">INDIRECT("'"&amp;Y$2&amp;"'!G"&amp;ROW())</f>
        <v>1</v>
      </c>
      <c r="Z79" s="12" cm="1">
        <f t="array" aca="1" ref="Z79" ca="1">INDIRECT("'"&amp;Z$2&amp;"'!G"&amp;ROW())</f>
        <v>0</v>
      </c>
      <c r="AA79" s="12" cm="1">
        <f t="array" aca="1" ref="AA79" ca="1">INDIRECT("'"&amp;AA$2&amp;"'!G"&amp;ROW())</f>
        <v>0</v>
      </c>
      <c r="AB79" s="17">
        <f>'SSHH ADM.-HOMBRES'!G79</f>
        <v>0</v>
      </c>
      <c r="AC79" s="12" cm="1">
        <f t="array" aca="1" ref="AC79" ca="1">INDIRECT("'"&amp;AC$2&amp;"'!G"&amp;ROW())</f>
        <v>0</v>
      </c>
      <c r="AD79" s="12" cm="1">
        <f t="array" aca="1" ref="AD79" ca="1">INDIRECT("'"&amp;AD$2&amp;"'!G"&amp;ROW())</f>
        <v>0</v>
      </c>
      <c r="AE79" s="12" cm="1">
        <f t="array" aca="1" ref="AE79" ca="1">INDIRECT("'"&amp;AE$2&amp;"'!G"&amp;ROW())</f>
        <v>0</v>
      </c>
      <c r="AF79" s="12" cm="1">
        <f t="array" aca="1" ref="AF79" ca="1">INDIRECT("'"&amp;AF$2&amp;"'!G"&amp;ROW())</f>
        <v>0</v>
      </c>
      <c r="AG79" s="12" cm="1">
        <f t="array" aca="1" ref="AG79" ca="1">INDIRECT("'"&amp;AG$2&amp;"'!G"&amp;ROW())</f>
        <v>0</v>
      </c>
      <c r="AH79" s="12" cm="1">
        <f t="array" aca="1" ref="AH79" ca="1">INDIRECT("'"&amp;AH$2&amp;"'!G"&amp;ROW())</f>
        <v>0</v>
      </c>
      <c r="AI79" s="12" cm="1">
        <f t="array" aca="1" ref="AI79" ca="1">INDIRECT("'"&amp;AI$2&amp;"'!G"&amp;ROW())</f>
        <v>0</v>
      </c>
      <c r="AJ79" s="12" cm="1">
        <f t="array" aca="1" ref="AJ79" ca="1">INDIRECT("'"&amp;AJ$2&amp;"'!G"&amp;ROW())</f>
        <v>0</v>
      </c>
      <c r="AK79" s="12" cm="1">
        <f t="array" aca="1" ref="AK79" ca="1">INDIRECT("'"&amp;AK$2&amp;"'!G"&amp;ROW())</f>
        <v>0</v>
      </c>
      <c r="AL79" s="12" cm="1">
        <f t="array" aca="1" ref="AL79" ca="1">INDIRECT("'"&amp;AL$2&amp;"'!G"&amp;ROW())</f>
        <v>0</v>
      </c>
      <c r="AM79" s="12" cm="1">
        <f t="array" aca="1" ref="AM79" ca="1">INDIRECT("'"&amp;AM$2&amp;"'!G"&amp;ROW())</f>
        <v>0</v>
      </c>
      <c r="AN79" s="12" cm="1">
        <f t="array" aca="1" ref="AN79" ca="1">INDIRECT("'"&amp;AN$2&amp;"'!G"&amp;ROW())</f>
        <v>0</v>
      </c>
      <c r="AO79" s="12" cm="1">
        <f t="array" aca="1" ref="AO79" ca="1">INDIRECT("'"&amp;AO$2&amp;"'!G"&amp;ROW())</f>
        <v>0</v>
      </c>
      <c r="AP79" s="12" cm="1">
        <f t="array" aca="1" ref="AP79" ca="1">INDIRECT("'"&amp;AP$2&amp;"'!G"&amp;ROW())</f>
        <v>0</v>
      </c>
      <c r="AQ79" s="12" cm="1">
        <f t="array" aca="1" ref="AQ79" ca="1">INDIRECT("'"&amp;AQ$2&amp;"'!G"&amp;ROW())</f>
        <v>0</v>
      </c>
      <c r="AR79" s="12" cm="1">
        <f t="array" aca="1" ref="AR79" ca="1">INDIRECT("'"&amp;AR$2&amp;"'!G"&amp;ROW())</f>
        <v>0</v>
      </c>
      <c r="AS79" s="12" cm="1">
        <f t="array" aca="1" ref="AS79" ca="1">INDIRECT("'"&amp;AS$2&amp;"'!G"&amp;ROW())</f>
        <v>0</v>
      </c>
      <c r="AT79" s="12" cm="1">
        <f t="array" aca="1" ref="AT79" ca="1">INDIRECT("'"&amp;AT$2&amp;"'!G"&amp;ROW())</f>
        <v>0</v>
      </c>
      <c r="AU79" s="12" cm="1">
        <f t="array" aca="1" ref="AU79" ca="1">INDIRECT("'"&amp;AU$2&amp;"'!G"&amp;ROW())</f>
        <v>1</v>
      </c>
      <c r="AV79" s="12" cm="1">
        <f t="array" aca="1" ref="AV79" ca="1">INDIRECT("'"&amp;AV$2&amp;"'!G"&amp;ROW())</f>
        <v>1</v>
      </c>
      <c r="AW79" s="12" cm="1">
        <f t="array" aca="1" ref="AW79" ca="1">INDIRECT("'"&amp;AW$2&amp;"'!G"&amp;ROW())</f>
        <v>1</v>
      </c>
      <c r="AX79" s="12" cm="1">
        <f t="array" aca="1" ref="AX79" ca="1">INDIRECT("'"&amp;AX$2&amp;"'!G"&amp;ROW())</f>
        <v>1</v>
      </c>
      <c r="AY79" s="12" cm="1">
        <f t="array" aca="1" ref="AY79" ca="1">INDIRECT("'"&amp;AY$2&amp;"'!G"&amp;ROW())</f>
        <v>1</v>
      </c>
      <c r="AZ79" s="12" cm="1">
        <f t="array" aca="1" ref="AZ79" ca="1">INDIRECT("'"&amp;AZ$2&amp;"'!G"&amp;ROW())</f>
        <v>1</v>
      </c>
      <c r="BA79" s="12" cm="1">
        <f t="array" aca="1" ref="BA79" ca="1">INDIRECT("'"&amp;BA$2&amp;"'!G"&amp;ROW())</f>
        <v>1</v>
      </c>
      <c r="BB79">
        <f>'TALLER EPT '!G79</f>
        <v>1</v>
      </c>
      <c r="BC79" s="12" cm="1">
        <f t="array" aca="1" ref="BC79" ca="1">INDIRECT("'"&amp;BC$2&amp;"'!G"&amp;ROW())</f>
        <v>0</v>
      </c>
      <c r="BD79" s="12" cm="1">
        <f t="array" aca="1" ref="BD79" ca="1">INDIRECT("'"&amp;BD$2&amp;"'!G"&amp;ROW())</f>
        <v>0</v>
      </c>
      <c r="BE79" s="17">
        <f>'CIRCULACIÓN '!G79</f>
        <v>0</v>
      </c>
      <c r="BF79" s="12" cm="1">
        <f t="array" aca="1" ref="BF79" ca="1">INDIRECT("'"&amp;BF$2&amp;"'!G"&amp;ROW())</f>
        <v>0</v>
      </c>
      <c r="BG79" s="12" cm="1">
        <f t="array" aca="1" ref="BG79" ca="1">INDIRECT("'"&amp;BG$2&amp;"'!G"&amp;ROW())</f>
        <v>0</v>
      </c>
      <c r="BH79" s="17">
        <f>INGRESO!G79</f>
        <v>0</v>
      </c>
    </row>
    <row r="80" spans="1:60">
      <c r="A80" t="s">
        <v>1126</v>
      </c>
      <c r="G80" s="337">
        <f t="shared" ca="1" si="1"/>
        <v>25</v>
      </c>
      <c r="H80" s="12" cm="1">
        <f t="array" aca="1" ref="H80" ca="1">INDIRECT("'"&amp;H$2&amp;"'!G"&amp;ROW())</f>
        <v>1</v>
      </c>
      <c r="I80" s="12" cm="1">
        <f t="array" aca="1" ref="I80" ca="1">INDIRECT("'"&amp;I$2&amp;"'!G"&amp;ROW())</f>
        <v>1</v>
      </c>
      <c r="J80" s="12" cm="1">
        <f t="array" aca="1" ref="J80" ca="1">INDIRECT("'"&amp;J$2&amp;"'!G"&amp;ROW())</f>
        <v>1</v>
      </c>
      <c r="K80" s="12" cm="1">
        <f t="array" aca="1" ref="K80" ca="1">INDIRECT("'"&amp;K$2&amp;"'!G"&amp;ROW())</f>
        <v>1</v>
      </c>
      <c r="L80" s="12" cm="1">
        <f t="array" aca="1" ref="L80" ca="1">INDIRECT("'"&amp;L$2&amp;"'!G"&amp;ROW())</f>
        <v>1</v>
      </c>
      <c r="M80" s="12" cm="1">
        <f t="array" aca="1" ref="M80" ca="1">INDIRECT("'"&amp;M$2&amp;"'!G"&amp;ROW())</f>
        <v>1</v>
      </c>
      <c r="N80" s="12" cm="1">
        <f t="array" aca="1" ref="N80" ca="1">INDIRECT("'"&amp;N$2&amp;"'!G"&amp;ROW())</f>
        <v>0</v>
      </c>
      <c r="O80" s="12" cm="1">
        <f t="array" aca="1" ref="O80" ca="1">INDIRECT("'"&amp;O$2&amp;"'!G"&amp;ROW())</f>
        <v>1</v>
      </c>
      <c r="P80" s="17">
        <f>'SECRETARÍA '!G80</f>
        <v>1</v>
      </c>
      <c r="Q80" s="12" cm="1">
        <f t="array" aca="1" ref="Q80" ca="1">INDIRECT("'"&amp;Q$2&amp;"'!G"&amp;ROW())</f>
        <v>1</v>
      </c>
      <c r="R80" s="12" cm="1">
        <f t="array" aca="1" ref="R80" ca="1">INDIRECT("'"&amp;R$2&amp;"'!G"&amp;ROW())</f>
        <v>1</v>
      </c>
      <c r="S80" s="12" cm="1">
        <f t="array" aca="1" ref="S80" ca="1">INDIRECT("'"&amp;S$2&amp;"'!G"&amp;ROW())</f>
        <v>1</v>
      </c>
      <c r="T80" s="12" cm="1">
        <f t="array" aca="1" ref="T80" ca="1">INDIRECT("'"&amp;T$2&amp;"'!G"&amp;ROW())</f>
        <v>1</v>
      </c>
      <c r="U80" s="12" cm="1">
        <f t="array" aca="1" ref="U80" ca="1">INDIRECT("'"&amp;U$2&amp;"'!G"&amp;ROW())</f>
        <v>1</v>
      </c>
      <c r="V80" s="12" cm="1">
        <f t="array" aca="1" ref="V80" ca="1">INDIRECT("'"&amp;V$2&amp;"'!G"&amp;ROW())</f>
        <v>1</v>
      </c>
      <c r="W80" s="12" cm="1">
        <f t="array" aca="1" ref="W80" ca="1">INDIRECT("'"&amp;W$2&amp;"'!G"&amp;ROW())</f>
        <v>1</v>
      </c>
      <c r="X80" s="12" cm="1">
        <f t="array" aca="1" ref="X80" ca="1">INDIRECT("'"&amp;X$2&amp;"'!G"&amp;ROW())</f>
        <v>1</v>
      </c>
      <c r="Y80" s="12" cm="1">
        <f t="array" aca="1" ref="Y80" ca="1">INDIRECT("'"&amp;Y$2&amp;"'!G"&amp;ROW())</f>
        <v>1</v>
      </c>
      <c r="Z80" s="12" cm="1">
        <f t="array" aca="1" ref="Z80" ca="1">INDIRECT("'"&amp;Z$2&amp;"'!G"&amp;ROW())</f>
        <v>0</v>
      </c>
      <c r="AA80" s="12" cm="1">
        <f t="array" aca="1" ref="AA80" ca="1">INDIRECT("'"&amp;AA$2&amp;"'!G"&amp;ROW())</f>
        <v>0</v>
      </c>
      <c r="AB80" s="17">
        <f>'SSHH ADM.-HOMBRES'!G80</f>
        <v>0</v>
      </c>
      <c r="AC80" s="12" cm="1">
        <f t="array" aca="1" ref="AC80" ca="1">INDIRECT("'"&amp;AC$2&amp;"'!G"&amp;ROW())</f>
        <v>0</v>
      </c>
      <c r="AD80" s="12" cm="1">
        <f t="array" aca="1" ref="AD80" ca="1">INDIRECT("'"&amp;AD$2&amp;"'!G"&amp;ROW())</f>
        <v>0</v>
      </c>
      <c r="AE80" s="12" cm="1">
        <f t="array" aca="1" ref="AE80" ca="1">INDIRECT("'"&amp;AE$2&amp;"'!G"&amp;ROW())</f>
        <v>0</v>
      </c>
      <c r="AF80" s="12" cm="1">
        <f t="array" aca="1" ref="AF80" ca="1">INDIRECT("'"&amp;AF$2&amp;"'!G"&amp;ROW())</f>
        <v>0</v>
      </c>
      <c r="AG80" s="12" cm="1">
        <f t="array" aca="1" ref="AG80" ca="1">INDIRECT("'"&amp;AG$2&amp;"'!G"&amp;ROW())</f>
        <v>0</v>
      </c>
      <c r="AH80" s="12" cm="1">
        <f t="array" aca="1" ref="AH80" ca="1">INDIRECT("'"&amp;AH$2&amp;"'!G"&amp;ROW())</f>
        <v>0</v>
      </c>
      <c r="AI80" s="12" cm="1">
        <f t="array" aca="1" ref="AI80" ca="1">INDIRECT("'"&amp;AI$2&amp;"'!G"&amp;ROW())</f>
        <v>0</v>
      </c>
      <c r="AJ80" s="12" cm="1">
        <f t="array" aca="1" ref="AJ80" ca="1">INDIRECT("'"&amp;AJ$2&amp;"'!G"&amp;ROW())</f>
        <v>0</v>
      </c>
      <c r="AK80" s="12" cm="1">
        <f t="array" aca="1" ref="AK80" ca="1">INDIRECT("'"&amp;AK$2&amp;"'!G"&amp;ROW())</f>
        <v>0</v>
      </c>
      <c r="AL80" s="12" cm="1">
        <f t="array" aca="1" ref="AL80" ca="1">INDIRECT("'"&amp;AL$2&amp;"'!G"&amp;ROW())</f>
        <v>0</v>
      </c>
      <c r="AM80" s="12" cm="1">
        <f t="array" aca="1" ref="AM80" ca="1">INDIRECT("'"&amp;AM$2&amp;"'!G"&amp;ROW())</f>
        <v>0</v>
      </c>
      <c r="AN80" s="12" cm="1">
        <f t="array" aca="1" ref="AN80" ca="1">INDIRECT("'"&amp;AN$2&amp;"'!G"&amp;ROW())</f>
        <v>0</v>
      </c>
      <c r="AO80" s="12" cm="1">
        <f t="array" aca="1" ref="AO80" ca="1">INDIRECT("'"&amp;AO$2&amp;"'!G"&amp;ROW())</f>
        <v>0</v>
      </c>
      <c r="AP80" s="12" cm="1">
        <f t="array" aca="1" ref="AP80" ca="1">INDIRECT("'"&amp;AP$2&amp;"'!G"&amp;ROW())</f>
        <v>0</v>
      </c>
      <c r="AQ80" s="12" cm="1">
        <f t="array" aca="1" ref="AQ80" ca="1">INDIRECT("'"&amp;AQ$2&amp;"'!G"&amp;ROW())</f>
        <v>0</v>
      </c>
      <c r="AR80" s="12" cm="1">
        <f t="array" aca="1" ref="AR80" ca="1">INDIRECT("'"&amp;AR$2&amp;"'!G"&amp;ROW())</f>
        <v>0</v>
      </c>
      <c r="AS80" s="12" cm="1">
        <f t="array" aca="1" ref="AS80" ca="1">INDIRECT("'"&amp;AS$2&amp;"'!G"&amp;ROW())</f>
        <v>0</v>
      </c>
      <c r="AT80" s="12" cm="1">
        <f t="array" aca="1" ref="AT80" ca="1">INDIRECT("'"&amp;AT$2&amp;"'!G"&amp;ROW())</f>
        <v>0</v>
      </c>
      <c r="AU80" s="12" cm="1">
        <f t="array" aca="1" ref="AU80" ca="1">INDIRECT("'"&amp;AU$2&amp;"'!G"&amp;ROW())</f>
        <v>1</v>
      </c>
      <c r="AV80" s="12" cm="1">
        <f t="array" aca="1" ref="AV80" ca="1">INDIRECT("'"&amp;AV$2&amp;"'!G"&amp;ROW())</f>
        <v>1</v>
      </c>
      <c r="AW80" s="12" cm="1">
        <f t="array" aca="1" ref="AW80" ca="1">INDIRECT("'"&amp;AW$2&amp;"'!G"&amp;ROW())</f>
        <v>1</v>
      </c>
      <c r="AX80" s="12" cm="1">
        <f t="array" aca="1" ref="AX80" ca="1">INDIRECT("'"&amp;AX$2&amp;"'!G"&amp;ROW())</f>
        <v>1</v>
      </c>
      <c r="AY80" s="12" cm="1">
        <f t="array" aca="1" ref="AY80" ca="1">INDIRECT("'"&amp;AY$2&amp;"'!G"&amp;ROW())</f>
        <v>1</v>
      </c>
      <c r="AZ80" s="12" cm="1">
        <f t="array" aca="1" ref="AZ80" ca="1">INDIRECT("'"&amp;AZ$2&amp;"'!G"&amp;ROW())</f>
        <v>1</v>
      </c>
      <c r="BA80" s="12" cm="1">
        <f t="array" aca="1" ref="BA80" ca="1">INDIRECT("'"&amp;BA$2&amp;"'!G"&amp;ROW())</f>
        <v>1</v>
      </c>
      <c r="BB80">
        <f>'TALLER EPT '!G80</f>
        <v>1</v>
      </c>
      <c r="BC80" s="12" cm="1">
        <f t="array" aca="1" ref="BC80" ca="1">INDIRECT("'"&amp;BC$2&amp;"'!G"&amp;ROW())</f>
        <v>0</v>
      </c>
      <c r="BD80" s="12" cm="1">
        <f t="array" aca="1" ref="BD80" ca="1">INDIRECT("'"&amp;BD$2&amp;"'!G"&amp;ROW())</f>
        <v>0</v>
      </c>
      <c r="BE80" s="17">
        <f>'CIRCULACIÓN '!G80</f>
        <v>0</v>
      </c>
      <c r="BF80" s="12" cm="1">
        <f t="array" aca="1" ref="BF80" ca="1">INDIRECT("'"&amp;BF$2&amp;"'!G"&amp;ROW())</f>
        <v>0</v>
      </c>
      <c r="BG80" s="12" cm="1">
        <f t="array" aca="1" ref="BG80" ca="1">INDIRECT("'"&amp;BG$2&amp;"'!G"&amp;ROW())</f>
        <v>0</v>
      </c>
      <c r="BH80" s="17">
        <f>INGRESO!G80</f>
        <v>0</v>
      </c>
    </row>
    <row r="81" spans="1:60">
      <c r="A81" t="s">
        <v>1128</v>
      </c>
      <c r="G81" s="337">
        <f t="shared" ca="1" si="1"/>
        <v>25</v>
      </c>
      <c r="H81" s="12" cm="1">
        <f t="array" aca="1" ref="H81" ca="1">INDIRECT("'"&amp;H$2&amp;"'!G"&amp;ROW())</f>
        <v>1</v>
      </c>
      <c r="I81" s="12" cm="1">
        <f t="array" aca="1" ref="I81" ca="1">INDIRECT("'"&amp;I$2&amp;"'!G"&amp;ROW())</f>
        <v>1</v>
      </c>
      <c r="J81" s="12" cm="1">
        <f t="array" aca="1" ref="J81" ca="1">INDIRECT("'"&amp;J$2&amp;"'!G"&amp;ROW())</f>
        <v>1</v>
      </c>
      <c r="K81" s="12" cm="1">
        <f t="array" aca="1" ref="K81" ca="1">INDIRECT("'"&amp;K$2&amp;"'!G"&amp;ROW())</f>
        <v>1</v>
      </c>
      <c r="L81" s="12" cm="1">
        <f t="array" aca="1" ref="L81" ca="1">INDIRECT("'"&amp;L$2&amp;"'!G"&amp;ROW())</f>
        <v>1</v>
      </c>
      <c r="M81" s="12" cm="1">
        <f t="array" aca="1" ref="M81" ca="1">INDIRECT("'"&amp;M$2&amp;"'!G"&amp;ROW())</f>
        <v>1</v>
      </c>
      <c r="N81" s="12" cm="1">
        <f t="array" aca="1" ref="N81" ca="1">INDIRECT("'"&amp;N$2&amp;"'!G"&amp;ROW())</f>
        <v>0</v>
      </c>
      <c r="O81" s="12" cm="1">
        <f t="array" aca="1" ref="O81" ca="1">INDIRECT("'"&amp;O$2&amp;"'!G"&amp;ROW())</f>
        <v>1</v>
      </c>
      <c r="P81" s="17">
        <f>'SECRETARÍA '!G81</f>
        <v>1</v>
      </c>
      <c r="Q81" s="12" cm="1">
        <f t="array" aca="1" ref="Q81" ca="1">INDIRECT("'"&amp;Q$2&amp;"'!G"&amp;ROW())</f>
        <v>1</v>
      </c>
      <c r="R81" s="12" cm="1">
        <f t="array" aca="1" ref="R81" ca="1">INDIRECT("'"&amp;R$2&amp;"'!G"&amp;ROW())</f>
        <v>1</v>
      </c>
      <c r="S81" s="12" cm="1">
        <f t="array" aca="1" ref="S81" ca="1">INDIRECT("'"&amp;S$2&amp;"'!G"&amp;ROW())</f>
        <v>1</v>
      </c>
      <c r="T81" s="12" cm="1">
        <f t="array" aca="1" ref="T81" ca="1">INDIRECT("'"&amp;T$2&amp;"'!G"&amp;ROW())</f>
        <v>1</v>
      </c>
      <c r="U81" s="12" cm="1">
        <f t="array" aca="1" ref="U81" ca="1">INDIRECT("'"&amp;U$2&amp;"'!G"&amp;ROW())</f>
        <v>1</v>
      </c>
      <c r="V81" s="12" cm="1">
        <f t="array" aca="1" ref="V81" ca="1">INDIRECT("'"&amp;V$2&amp;"'!G"&amp;ROW())</f>
        <v>1</v>
      </c>
      <c r="W81" s="12" cm="1">
        <f t="array" aca="1" ref="W81" ca="1">INDIRECT("'"&amp;W$2&amp;"'!G"&amp;ROW())</f>
        <v>1</v>
      </c>
      <c r="X81" s="12" cm="1">
        <f t="array" aca="1" ref="X81" ca="1">INDIRECT("'"&amp;X$2&amp;"'!G"&amp;ROW())</f>
        <v>1</v>
      </c>
      <c r="Y81" s="12" cm="1">
        <f t="array" aca="1" ref="Y81" ca="1">INDIRECT("'"&amp;Y$2&amp;"'!G"&amp;ROW())</f>
        <v>1</v>
      </c>
      <c r="Z81" s="12" cm="1">
        <f t="array" aca="1" ref="Z81" ca="1">INDIRECT("'"&amp;Z$2&amp;"'!G"&amp;ROW())</f>
        <v>0</v>
      </c>
      <c r="AA81" s="12" cm="1">
        <f t="array" aca="1" ref="AA81" ca="1">INDIRECT("'"&amp;AA$2&amp;"'!G"&amp;ROW())</f>
        <v>0</v>
      </c>
      <c r="AB81" s="17">
        <f>'SSHH ADM.-HOMBRES'!G81</f>
        <v>0</v>
      </c>
      <c r="AC81" s="12" cm="1">
        <f t="array" aca="1" ref="AC81" ca="1">INDIRECT("'"&amp;AC$2&amp;"'!G"&amp;ROW())</f>
        <v>0</v>
      </c>
      <c r="AD81" s="12" cm="1">
        <f t="array" aca="1" ref="AD81" ca="1">INDIRECT("'"&amp;AD$2&amp;"'!G"&amp;ROW())</f>
        <v>0</v>
      </c>
      <c r="AE81" s="12" cm="1">
        <f t="array" aca="1" ref="AE81" ca="1">INDIRECT("'"&amp;AE$2&amp;"'!G"&amp;ROW())</f>
        <v>0</v>
      </c>
      <c r="AF81" s="12" cm="1">
        <f t="array" aca="1" ref="AF81" ca="1">INDIRECT("'"&amp;AF$2&amp;"'!G"&amp;ROW())</f>
        <v>0</v>
      </c>
      <c r="AG81" s="12" cm="1">
        <f t="array" aca="1" ref="AG81" ca="1">INDIRECT("'"&amp;AG$2&amp;"'!G"&amp;ROW())</f>
        <v>0</v>
      </c>
      <c r="AH81" s="12" cm="1">
        <f t="array" aca="1" ref="AH81" ca="1">INDIRECT("'"&amp;AH$2&amp;"'!G"&amp;ROW())</f>
        <v>0</v>
      </c>
      <c r="AI81" s="12" cm="1">
        <f t="array" aca="1" ref="AI81" ca="1">INDIRECT("'"&amp;AI$2&amp;"'!G"&amp;ROW())</f>
        <v>0</v>
      </c>
      <c r="AJ81" s="12" cm="1">
        <f t="array" aca="1" ref="AJ81" ca="1">INDIRECT("'"&amp;AJ$2&amp;"'!G"&amp;ROW())</f>
        <v>0</v>
      </c>
      <c r="AK81" s="12" cm="1">
        <f t="array" aca="1" ref="AK81" ca="1">INDIRECT("'"&amp;AK$2&amp;"'!G"&amp;ROW())</f>
        <v>0</v>
      </c>
      <c r="AL81" s="12" cm="1">
        <f t="array" aca="1" ref="AL81" ca="1">INDIRECT("'"&amp;AL$2&amp;"'!G"&amp;ROW())</f>
        <v>0</v>
      </c>
      <c r="AM81" s="12" cm="1">
        <f t="array" aca="1" ref="AM81" ca="1">INDIRECT("'"&amp;AM$2&amp;"'!G"&amp;ROW())</f>
        <v>0</v>
      </c>
      <c r="AN81" s="12" cm="1">
        <f t="array" aca="1" ref="AN81" ca="1">INDIRECT("'"&amp;AN$2&amp;"'!G"&amp;ROW())</f>
        <v>0</v>
      </c>
      <c r="AO81" s="12" cm="1">
        <f t="array" aca="1" ref="AO81" ca="1">INDIRECT("'"&amp;AO$2&amp;"'!G"&amp;ROW())</f>
        <v>0</v>
      </c>
      <c r="AP81" s="12" cm="1">
        <f t="array" aca="1" ref="AP81" ca="1">INDIRECT("'"&amp;AP$2&amp;"'!G"&amp;ROW())</f>
        <v>0</v>
      </c>
      <c r="AQ81" s="12" cm="1">
        <f t="array" aca="1" ref="AQ81" ca="1">INDIRECT("'"&amp;AQ$2&amp;"'!G"&amp;ROW())</f>
        <v>0</v>
      </c>
      <c r="AR81" s="12" cm="1">
        <f t="array" aca="1" ref="AR81" ca="1">INDIRECT("'"&amp;AR$2&amp;"'!G"&amp;ROW())</f>
        <v>0</v>
      </c>
      <c r="AS81" s="12" cm="1">
        <f t="array" aca="1" ref="AS81" ca="1">INDIRECT("'"&amp;AS$2&amp;"'!G"&amp;ROW())</f>
        <v>0</v>
      </c>
      <c r="AT81" s="12" cm="1">
        <f t="array" aca="1" ref="AT81" ca="1">INDIRECT("'"&amp;AT$2&amp;"'!G"&amp;ROW())</f>
        <v>0</v>
      </c>
      <c r="AU81" s="12" cm="1">
        <f t="array" aca="1" ref="AU81" ca="1">INDIRECT("'"&amp;AU$2&amp;"'!G"&amp;ROW())</f>
        <v>1</v>
      </c>
      <c r="AV81" s="12" cm="1">
        <f t="array" aca="1" ref="AV81" ca="1">INDIRECT("'"&amp;AV$2&amp;"'!G"&amp;ROW())</f>
        <v>1</v>
      </c>
      <c r="AW81" s="12" cm="1">
        <f t="array" aca="1" ref="AW81" ca="1">INDIRECT("'"&amp;AW$2&amp;"'!G"&amp;ROW())</f>
        <v>1</v>
      </c>
      <c r="AX81" s="12" cm="1">
        <f t="array" aca="1" ref="AX81" ca="1">INDIRECT("'"&amp;AX$2&amp;"'!G"&amp;ROW())</f>
        <v>1</v>
      </c>
      <c r="AY81" s="12" cm="1">
        <f t="array" aca="1" ref="AY81" ca="1">INDIRECT("'"&amp;AY$2&amp;"'!G"&amp;ROW())</f>
        <v>1</v>
      </c>
      <c r="AZ81" s="12" cm="1">
        <f t="array" aca="1" ref="AZ81" ca="1">INDIRECT("'"&amp;AZ$2&amp;"'!G"&amp;ROW())</f>
        <v>1</v>
      </c>
      <c r="BA81" s="12" cm="1">
        <f t="array" aca="1" ref="BA81" ca="1">INDIRECT("'"&amp;BA$2&amp;"'!G"&amp;ROW())</f>
        <v>1</v>
      </c>
      <c r="BB81">
        <f>'TALLER EPT '!G81</f>
        <v>1</v>
      </c>
      <c r="BC81" s="12" cm="1">
        <f t="array" aca="1" ref="BC81" ca="1">INDIRECT("'"&amp;BC$2&amp;"'!G"&amp;ROW())</f>
        <v>0</v>
      </c>
      <c r="BD81" s="12" cm="1">
        <f t="array" aca="1" ref="BD81" ca="1">INDIRECT("'"&amp;BD$2&amp;"'!G"&amp;ROW())</f>
        <v>0</v>
      </c>
      <c r="BE81" s="17">
        <f>'CIRCULACIÓN '!G81</f>
        <v>0</v>
      </c>
      <c r="BF81" s="12" cm="1">
        <f t="array" aca="1" ref="BF81" ca="1">INDIRECT("'"&amp;BF$2&amp;"'!G"&amp;ROW())</f>
        <v>0</v>
      </c>
      <c r="BG81" s="12" cm="1">
        <f t="array" aca="1" ref="BG81" ca="1">INDIRECT("'"&amp;BG$2&amp;"'!G"&amp;ROW())</f>
        <v>0</v>
      </c>
      <c r="BH81" s="17">
        <f>INGRESO!G81</f>
        <v>0</v>
      </c>
    </row>
    <row r="82" spans="1:60">
      <c r="A82" t="s">
        <v>1130</v>
      </c>
      <c r="G82" s="337">
        <f t="shared" ca="1" si="1"/>
        <v>6.25</v>
      </c>
      <c r="H82" s="12" cm="1">
        <f t="array" aca="1" ref="H82" ca="1">INDIRECT("'"&amp;H$2&amp;"'!G"&amp;ROW())</f>
        <v>0.25</v>
      </c>
      <c r="I82" s="12" cm="1">
        <f t="array" aca="1" ref="I82" ca="1">INDIRECT("'"&amp;I$2&amp;"'!G"&amp;ROW())</f>
        <v>0.25</v>
      </c>
      <c r="J82" s="12" cm="1">
        <f t="array" aca="1" ref="J82" ca="1">INDIRECT("'"&amp;J$2&amp;"'!G"&amp;ROW())</f>
        <v>0.25</v>
      </c>
      <c r="K82" s="12" cm="1">
        <f t="array" aca="1" ref="K82" ca="1">INDIRECT("'"&amp;K$2&amp;"'!G"&amp;ROW())</f>
        <v>0.25</v>
      </c>
      <c r="L82" s="12" cm="1">
        <f t="array" aca="1" ref="L82" ca="1">INDIRECT("'"&amp;L$2&amp;"'!G"&amp;ROW())</f>
        <v>0.25</v>
      </c>
      <c r="M82" s="12" cm="1">
        <f t="array" aca="1" ref="M82" ca="1">INDIRECT("'"&amp;M$2&amp;"'!G"&amp;ROW())</f>
        <v>0.25</v>
      </c>
      <c r="N82" s="12" cm="1">
        <f t="array" aca="1" ref="N82" ca="1">INDIRECT("'"&amp;N$2&amp;"'!G"&amp;ROW())</f>
        <v>0</v>
      </c>
      <c r="O82" s="12" cm="1">
        <f t="array" aca="1" ref="O82" ca="1">INDIRECT("'"&amp;O$2&amp;"'!G"&amp;ROW())</f>
        <v>0.25</v>
      </c>
      <c r="P82" s="17">
        <f>'SECRETARÍA '!G82</f>
        <v>0.25</v>
      </c>
      <c r="Q82" s="12" cm="1">
        <f t="array" aca="1" ref="Q82" ca="1">INDIRECT("'"&amp;Q$2&amp;"'!G"&amp;ROW())</f>
        <v>0.25</v>
      </c>
      <c r="R82" s="12" cm="1">
        <f t="array" aca="1" ref="R82" ca="1">INDIRECT("'"&amp;R$2&amp;"'!G"&amp;ROW())</f>
        <v>0.25</v>
      </c>
      <c r="S82" s="12" cm="1">
        <f t="array" aca="1" ref="S82" ca="1">INDIRECT("'"&amp;S$2&amp;"'!G"&amp;ROW())</f>
        <v>0.25</v>
      </c>
      <c r="T82" s="12" cm="1">
        <f t="array" aca="1" ref="T82" ca="1">INDIRECT("'"&amp;T$2&amp;"'!G"&amp;ROW())</f>
        <v>0.25</v>
      </c>
      <c r="U82" s="12" cm="1">
        <f t="array" aca="1" ref="U82" ca="1">INDIRECT("'"&amp;U$2&amp;"'!G"&amp;ROW())</f>
        <v>0.25</v>
      </c>
      <c r="V82" s="12" cm="1">
        <f t="array" aca="1" ref="V82" ca="1">INDIRECT("'"&amp;V$2&amp;"'!G"&amp;ROW())</f>
        <v>0.25</v>
      </c>
      <c r="W82" s="12" cm="1">
        <f t="array" aca="1" ref="W82" ca="1">INDIRECT("'"&amp;W$2&amp;"'!G"&amp;ROW())</f>
        <v>0.25</v>
      </c>
      <c r="X82" s="12" cm="1">
        <f t="array" aca="1" ref="X82" ca="1">INDIRECT("'"&amp;X$2&amp;"'!G"&amp;ROW())</f>
        <v>0.25</v>
      </c>
      <c r="Y82" s="12" cm="1">
        <f t="array" aca="1" ref="Y82" ca="1">INDIRECT("'"&amp;Y$2&amp;"'!G"&amp;ROW())</f>
        <v>0.25</v>
      </c>
      <c r="Z82" s="12" cm="1">
        <f t="array" aca="1" ref="Z82" ca="1">INDIRECT("'"&amp;Z$2&amp;"'!G"&amp;ROW())</f>
        <v>0</v>
      </c>
      <c r="AA82" s="12" cm="1">
        <f t="array" aca="1" ref="AA82" ca="1">INDIRECT("'"&amp;AA$2&amp;"'!G"&amp;ROW())</f>
        <v>0</v>
      </c>
      <c r="AB82" s="17">
        <f>'SSHH ADM.-HOMBRES'!G82</f>
        <v>0</v>
      </c>
      <c r="AC82" s="12" cm="1">
        <f t="array" aca="1" ref="AC82" ca="1">INDIRECT("'"&amp;AC$2&amp;"'!G"&amp;ROW())</f>
        <v>0</v>
      </c>
      <c r="AD82" s="12" cm="1">
        <f t="array" aca="1" ref="AD82" ca="1">INDIRECT("'"&amp;AD$2&amp;"'!G"&amp;ROW())</f>
        <v>0</v>
      </c>
      <c r="AE82" s="12" cm="1">
        <f t="array" aca="1" ref="AE82" ca="1">INDIRECT("'"&amp;AE$2&amp;"'!G"&amp;ROW())</f>
        <v>0</v>
      </c>
      <c r="AF82" s="12" cm="1">
        <f t="array" aca="1" ref="AF82" ca="1">INDIRECT("'"&amp;AF$2&amp;"'!G"&amp;ROW())</f>
        <v>0</v>
      </c>
      <c r="AG82" s="12" cm="1">
        <f t="array" aca="1" ref="AG82" ca="1">INDIRECT("'"&amp;AG$2&amp;"'!G"&amp;ROW())</f>
        <v>0</v>
      </c>
      <c r="AH82" s="12" cm="1">
        <f t="array" aca="1" ref="AH82" ca="1">INDIRECT("'"&amp;AH$2&amp;"'!G"&amp;ROW())</f>
        <v>0</v>
      </c>
      <c r="AI82" s="12" cm="1">
        <f t="array" aca="1" ref="AI82" ca="1">INDIRECT("'"&amp;AI$2&amp;"'!G"&amp;ROW())</f>
        <v>0</v>
      </c>
      <c r="AJ82" s="12" cm="1">
        <f t="array" aca="1" ref="AJ82" ca="1">INDIRECT("'"&amp;AJ$2&amp;"'!G"&amp;ROW())</f>
        <v>0</v>
      </c>
      <c r="AK82" s="12" cm="1">
        <f t="array" aca="1" ref="AK82" ca="1">INDIRECT("'"&amp;AK$2&amp;"'!G"&amp;ROW())</f>
        <v>0</v>
      </c>
      <c r="AL82" s="12" cm="1">
        <f t="array" aca="1" ref="AL82" ca="1">INDIRECT("'"&amp;AL$2&amp;"'!G"&amp;ROW())</f>
        <v>0</v>
      </c>
      <c r="AM82" s="12" cm="1">
        <f t="array" aca="1" ref="AM82" ca="1">INDIRECT("'"&amp;AM$2&amp;"'!G"&amp;ROW())</f>
        <v>0</v>
      </c>
      <c r="AN82" s="12" cm="1">
        <f t="array" aca="1" ref="AN82" ca="1">INDIRECT("'"&amp;AN$2&amp;"'!G"&amp;ROW())</f>
        <v>0</v>
      </c>
      <c r="AO82" s="12" cm="1">
        <f t="array" aca="1" ref="AO82" ca="1">INDIRECT("'"&amp;AO$2&amp;"'!G"&amp;ROW())</f>
        <v>0</v>
      </c>
      <c r="AP82" s="12" cm="1">
        <f t="array" aca="1" ref="AP82" ca="1">INDIRECT("'"&amp;AP$2&amp;"'!G"&amp;ROW())</f>
        <v>0</v>
      </c>
      <c r="AQ82" s="12" cm="1">
        <f t="array" aca="1" ref="AQ82" ca="1">INDIRECT("'"&amp;AQ$2&amp;"'!G"&amp;ROW())</f>
        <v>0</v>
      </c>
      <c r="AR82" s="12" cm="1">
        <f t="array" aca="1" ref="AR82" ca="1">INDIRECT("'"&amp;AR$2&amp;"'!G"&amp;ROW())</f>
        <v>0</v>
      </c>
      <c r="AS82" s="12" cm="1">
        <f t="array" aca="1" ref="AS82" ca="1">INDIRECT("'"&amp;AS$2&amp;"'!G"&amp;ROW())</f>
        <v>0</v>
      </c>
      <c r="AT82" s="12" cm="1">
        <f t="array" aca="1" ref="AT82" ca="1">INDIRECT("'"&amp;AT$2&amp;"'!G"&amp;ROW())</f>
        <v>0</v>
      </c>
      <c r="AU82" s="12" cm="1">
        <f t="array" aca="1" ref="AU82" ca="1">INDIRECT("'"&amp;AU$2&amp;"'!G"&amp;ROW())</f>
        <v>0.25</v>
      </c>
      <c r="AV82" s="12" cm="1">
        <f t="array" aca="1" ref="AV82" ca="1">INDIRECT("'"&amp;AV$2&amp;"'!G"&amp;ROW())</f>
        <v>0.25</v>
      </c>
      <c r="AW82" s="12" cm="1">
        <f t="array" aca="1" ref="AW82" ca="1">INDIRECT("'"&amp;AW$2&amp;"'!G"&amp;ROW())</f>
        <v>0.25</v>
      </c>
      <c r="AX82" s="12" cm="1">
        <f t="array" aca="1" ref="AX82" ca="1">INDIRECT("'"&amp;AX$2&amp;"'!G"&amp;ROW())</f>
        <v>0.25</v>
      </c>
      <c r="AY82" s="12" cm="1">
        <f t="array" aca="1" ref="AY82" ca="1">INDIRECT("'"&amp;AY$2&amp;"'!G"&amp;ROW())</f>
        <v>0.25</v>
      </c>
      <c r="AZ82" s="12" cm="1">
        <f t="array" aca="1" ref="AZ82" ca="1">INDIRECT("'"&amp;AZ$2&amp;"'!G"&amp;ROW())</f>
        <v>0.25</v>
      </c>
      <c r="BA82" s="12" cm="1">
        <f t="array" aca="1" ref="BA82" ca="1">INDIRECT("'"&amp;BA$2&amp;"'!G"&amp;ROW())</f>
        <v>0.25</v>
      </c>
      <c r="BB82">
        <f>'TALLER EPT '!G82</f>
        <v>0.25</v>
      </c>
      <c r="BC82" s="12" cm="1">
        <f t="array" aca="1" ref="BC82" ca="1">INDIRECT("'"&amp;BC$2&amp;"'!G"&amp;ROW())</f>
        <v>0</v>
      </c>
      <c r="BD82" s="12" cm="1">
        <f t="array" aca="1" ref="BD82" ca="1">INDIRECT("'"&amp;BD$2&amp;"'!G"&amp;ROW())</f>
        <v>0</v>
      </c>
      <c r="BE82" s="17">
        <f>'CIRCULACIÓN '!G82</f>
        <v>0</v>
      </c>
      <c r="BF82" s="12" cm="1">
        <f t="array" aca="1" ref="BF82" ca="1">INDIRECT("'"&amp;BF$2&amp;"'!G"&amp;ROW())</f>
        <v>0</v>
      </c>
      <c r="BG82" s="12" cm="1">
        <f t="array" aca="1" ref="BG82" ca="1">INDIRECT("'"&amp;BG$2&amp;"'!G"&amp;ROW())</f>
        <v>0</v>
      </c>
      <c r="BH82" s="17">
        <f>INGRESO!G82</f>
        <v>0</v>
      </c>
    </row>
    <row r="83" spans="1:60">
      <c r="A83" s="87" t="s">
        <v>1131</v>
      </c>
      <c r="G83" s="337">
        <f t="shared" ca="1" si="1"/>
        <v>0</v>
      </c>
      <c r="H83" s="12" cm="1">
        <f t="array" aca="1" ref="H83" ca="1">INDIRECT("'"&amp;H$2&amp;"'!G"&amp;ROW())</f>
        <v>0</v>
      </c>
      <c r="I83" s="12" cm="1">
        <f t="array" aca="1" ref="I83" ca="1">INDIRECT("'"&amp;I$2&amp;"'!G"&amp;ROW())</f>
        <v>0</v>
      </c>
      <c r="J83" s="12" cm="1">
        <f t="array" aca="1" ref="J83" ca="1">INDIRECT("'"&amp;J$2&amp;"'!G"&amp;ROW())</f>
        <v>0</v>
      </c>
      <c r="K83" s="12" cm="1">
        <f t="array" aca="1" ref="K83" ca="1">INDIRECT("'"&amp;K$2&amp;"'!G"&amp;ROW())</f>
        <v>0</v>
      </c>
      <c r="L83" s="12" cm="1">
        <f t="array" aca="1" ref="L83" ca="1">INDIRECT("'"&amp;L$2&amp;"'!G"&amp;ROW())</f>
        <v>0</v>
      </c>
      <c r="M83" s="12" cm="1">
        <f t="array" aca="1" ref="M83" ca="1">INDIRECT("'"&amp;M$2&amp;"'!G"&amp;ROW())</f>
        <v>0</v>
      </c>
      <c r="N83" s="12" cm="1">
        <f t="array" aca="1" ref="N83" ca="1">INDIRECT("'"&amp;N$2&amp;"'!G"&amp;ROW())</f>
        <v>0</v>
      </c>
      <c r="O83" s="12" cm="1">
        <f t="array" aca="1" ref="O83" ca="1">INDIRECT("'"&amp;O$2&amp;"'!G"&amp;ROW())</f>
        <v>0</v>
      </c>
      <c r="P83" s="17">
        <f>'SECRETARÍA '!G83</f>
        <v>0</v>
      </c>
      <c r="Q83" s="12" cm="1">
        <f t="array" aca="1" ref="Q83" ca="1">INDIRECT("'"&amp;Q$2&amp;"'!G"&amp;ROW())</f>
        <v>0</v>
      </c>
      <c r="R83" s="12" cm="1">
        <f t="array" aca="1" ref="R83" ca="1">INDIRECT("'"&amp;R$2&amp;"'!G"&amp;ROW())</f>
        <v>0</v>
      </c>
      <c r="S83" s="12" cm="1">
        <f t="array" aca="1" ref="S83" ca="1">INDIRECT("'"&amp;S$2&amp;"'!G"&amp;ROW())</f>
        <v>0</v>
      </c>
      <c r="T83" s="12" cm="1">
        <f t="array" aca="1" ref="T83" ca="1">INDIRECT("'"&amp;T$2&amp;"'!G"&amp;ROW())</f>
        <v>0</v>
      </c>
      <c r="U83" s="12" cm="1">
        <f t="array" aca="1" ref="U83" ca="1">INDIRECT("'"&amp;U$2&amp;"'!G"&amp;ROW())</f>
        <v>0</v>
      </c>
      <c r="V83" s="12" cm="1">
        <f t="array" aca="1" ref="V83" ca="1">INDIRECT("'"&amp;V$2&amp;"'!G"&amp;ROW())</f>
        <v>0</v>
      </c>
      <c r="W83" s="12" cm="1">
        <f t="array" aca="1" ref="W83" ca="1">INDIRECT("'"&amp;W$2&amp;"'!G"&amp;ROW())</f>
        <v>0</v>
      </c>
      <c r="X83" s="12" cm="1">
        <f t="array" aca="1" ref="X83" ca="1">INDIRECT("'"&amp;X$2&amp;"'!G"&amp;ROW())</f>
        <v>0</v>
      </c>
      <c r="Y83" s="12" cm="1">
        <f t="array" aca="1" ref="Y83" ca="1">INDIRECT("'"&amp;Y$2&amp;"'!G"&amp;ROW())</f>
        <v>0</v>
      </c>
      <c r="Z83" s="12" cm="1">
        <f t="array" aca="1" ref="Z83" ca="1">INDIRECT("'"&amp;Z$2&amp;"'!G"&amp;ROW())</f>
        <v>0</v>
      </c>
      <c r="AA83" s="12" cm="1">
        <f t="array" aca="1" ref="AA83" ca="1">INDIRECT("'"&amp;AA$2&amp;"'!G"&amp;ROW())</f>
        <v>0</v>
      </c>
      <c r="AB83" s="17">
        <f>'SSHH ADM.-HOMBRES'!G83</f>
        <v>0</v>
      </c>
      <c r="AC83" s="12" cm="1">
        <f t="array" aca="1" ref="AC83" ca="1">INDIRECT("'"&amp;AC$2&amp;"'!G"&amp;ROW())</f>
        <v>0</v>
      </c>
      <c r="AD83" s="12" cm="1">
        <f t="array" aca="1" ref="AD83" ca="1">INDIRECT("'"&amp;AD$2&amp;"'!G"&amp;ROW())</f>
        <v>0</v>
      </c>
      <c r="AE83" s="12" cm="1">
        <f t="array" aca="1" ref="AE83" ca="1">INDIRECT("'"&amp;AE$2&amp;"'!G"&amp;ROW())</f>
        <v>0</v>
      </c>
      <c r="AF83" s="12" cm="1">
        <f t="array" aca="1" ref="AF83" ca="1">INDIRECT("'"&amp;AF$2&amp;"'!G"&amp;ROW())</f>
        <v>0</v>
      </c>
      <c r="AG83" s="12" cm="1">
        <f t="array" aca="1" ref="AG83" ca="1">INDIRECT("'"&amp;AG$2&amp;"'!G"&amp;ROW())</f>
        <v>0</v>
      </c>
      <c r="AH83" s="12" cm="1">
        <f t="array" aca="1" ref="AH83" ca="1">INDIRECT("'"&amp;AH$2&amp;"'!G"&amp;ROW())</f>
        <v>0</v>
      </c>
      <c r="AI83" s="12" cm="1">
        <f t="array" aca="1" ref="AI83" ca="1">INDIRECT("'"&amp;AI$2&amp;"'!G"&amp;ROW())</f>
        <v>0</v>
      </c>
      <c r="AJ83" s="12" cm="1">
        <f t="array" aca="1" ref="AJ83" ca="1">INDIRECT("'"&amp;AJ$2&amp;"'!G"&amp;ROW())</f>
        <v>0</v>
      </c>
      <c r="AK83" s="12" cm="1">
        <f t="array" aca="1" ref="AK83" ca="1">INDIRECT("'"&amp;AK$2&amp;"'!G"&amp;ROW())</f>
        <v>0</v>
      </c>
      <c r="AL83" s="12" cm="1">
        <f t="array" aca="1" ref="AL83" ca="1">INDIRECT("'"&amp;AL$2&amp;"'!G"&amp;ROW())</f>
        <v>0</v>
      </c>
      <c r="AM83" s="12" cm="1">
        <f t="array" aca="1" ref="AM83" ca="1">INDIRECT("'"&amp;AM$2&amp;"'!G"&amp;ROW())</f>
        <v>0</v>
      </c>
      <c r="AN83" s="12" cm="1">
        <f t="array" aca="1" ref="AN83" ca="1">INDIRECT("'"&amp;AN$2&amp;"'!G"&amp;ROW())</f>
        <v>0</v>
      </c>
      <c r="AO83" s="12" cm="1">
        <f t="array" aca="1" ref="AO83" ca="1">INDIRECT("'"&amp;AO$2&amp;"'!G"&amp;ROW())</f>
        <v>0</v>
      </c>
      <c r="AP83" s="12" cm="1">
        <f t="array" aca="1" ref="AP83" ca="1">INDIRECT("'"&amp;AP$2&amp;"'!G"&amp;ROW())</f>
        <v>0</v>
      </c>
      <c r="AQ83" s="12" cm="1">
        <f t="array" aca="1" ref="AQ83" ca="1">INDIRECT("'"&amp;AQ$2&amp;"'!G"&amp;ROW())</f>
        <v>0</v>
      </c>
      <c r="AR83" s="12" cm="1">
        <f t="array" aca="1" ref="AR83" ca="1">INDIRECT("'"&amp;AR$2&amp;"'!G"&amp;ROW())</f>
        <v>0</v>
      </c>
      <c r="AS83" s="12" cm="1">
        <f t="array" aca="1" ref="AS83" ca="1">INDIRECT("'"&amp;AS$2&amp;"'!G"&amp;ROW())</f>
        <v>0</v>
      </c>
      <c r="AT83" s="12" cm="1">
        <f t="array" aca="1" ref="AT83" ca="1">INDIRECT("'"&amp;AT$2&amp;"'!G"&amp;ROW())</f>
        <v>0</v>
      </c>
      <c r="AU83" s="12" cm="1">
        <f t="array" aca="1" ref="AU83" ca="1">INDIRECT("'"&amp;AU$2&amp;"'!G"&amp;ROW())</f>
        <v>0</v>
      </c>
      <c r="AV83" s="12" cm="1">
        <f t="array" aca="1" ref="AV83" ca="1">INDIRECT("'"&amp;AV$2&amp;"'!G"&amp;ROW())</f>
        <v>0</v>
      </c>
      <c r="AW83" s="12" cm="1">
        <f t="array" aca="1" ref="AW83" ca="1">INDIRECT("'"&amp;AW$2&amp;"'!G"&amp;ROW())</f>
        <v>0</v>
      </c>
      <c r="AX83" s="12" cm="1">
        <f t="array" aca="1" ref="AX83" ca="1">INDIRECT("'"&amp;AX$2&amp;"'!G"&amp;ROW())</f>
        <v>0</v>
      </c>
      <c r="AY83" s="12" cm="1">
        <f t="array" aca="1" ref="AY83" ca="1">INDIRECT("'"&amp;AY$2&amp;"'!G"&amp;ROW())</f>
        <v>0</v>
      </c>
      <c r="AZ83" s="12" cm="1">
        <f t="array" aca="1" ref="AZ83" ca="1">INDIRECT("'"&amp;AZ$2&amp;"'!G"&amp;ROW())</f>
        <v>0</v>
      </c>
      <c r="BA83" s="12" cm="1">
        <f t="array" aca="1" ref="BA83" ca="1">INDIRECT("'"&amp;BA$2&amp;"'!G"&amp;ROW())</f>
        <v>0</v>
      </c>
      <c r="BB83">
        <f>'TALLER EPT '!G83</f>
        <v>0</v>
      </c>
      <c r="BC83" s="12" cm="1">
        <f t="array" aca="1" ref="BC83" ca="1">INDIRECT("'"&amp;BC$2&amp;"'!G"&amp;ROW())</f>
        <v>0</v>
      </c>
      <c r="BD83" s="12" cm="1">
        <f t="array" aca="1" ref="BD83" ca="1">INDIRECT("'"&amp;BD$2&amp;"'!G"&amp;ROW())</f>
        <v>0</v>
      </c>
      <c r="BE83" s="17">
        <f>'CIRCULACIÓN '!G83</f>
        <v>0</v>
      </c>
      <c r="BF83" s="12" cm="1">
        <f t="array" aca="1" ref="BF83" ca="1">INDIRECT("'"&amp;BF$2&amp;"'!G"&amp;ROW())</f>
        <v>0</v>
      </c>
      <c r="BG83" s="12" cm="1">
        <f t="array" aca="1" ref="BG83" ca="1">INDIRECT("'"&amp;BG$2&amp;"'!G"&amp;ROW())</f>
        <v>0</v>
      </c>
      <c r="BH83" s="17">
        <f>INGRESO!G83</f>
        <v>0</v>
      </c>
    </row>
    <row r="84" spans="1:60">
      <c r="A84" s="87" t="s">
        <v>1161</v>
      </c>
      <c r="G84" s="337">
        <f t="shared" ca="1" si="1"/>
        <v>0</v>
      </c>
      <c r="H84" s="12" cm="1">
        <f t="array" aca="1" ref="H84" ca="1">INDIRECT("'"&amp;H$2&amp;"'!G"&amp;ROW())</f>
        <v>0</v>
      </c>
      <c r="I84" s="12" cm="1">
        <f t="array" aca="1" ref="I84" ca="1">INDIRECT("'"&amp;I$2&amp;"'!G"&amp;ROW())</f>
        <v>0</v>
      </c>
      <c r="J84" s="12" cm="1">
        <f t="array" aca="1" ref="J84" ca="1">INDIRECT("'"&amp;J$2&amp;"'!G"&amp;ROW())</f>
        <v>0</v>
      </c>
      <c r="K84" s="12" cm="1">
        <f t="array" aca="1" ref="K84" ca="1">INDIRECT("'"&amp;K$2&amp;"'!G"&amp;ROW())</f>
        <v>0</v>
      </c>
      <c r="L84" s="12" cm="1">
        <f t="array" aca="1" ref="L84" ca="1">INDIRECT("'"&amp;L$2&amp;"'!G"&amp;ROW())</f>
        <v>0</v>
      </c>
      <c r="M84" s="12" cm="1">
        <f t="array" aca="1" ref="M84" ca="1">INDIRECT("'"&amp;M$2&amp;"'!G"&amp;ROW())</f>
        <v>0</v>
      </c>
      <c r="N84" s="12" cm="1">
        <f t="array" aca="1" ref="N84" ca="1">INDIRECT("'"&amp;N$2&amp;"'!G"&amp;ROW())</f>
        <v>0</v>
      </c>
      <c r="O84" s="12" cm="1">
        <f t="array" aca="1" ref="O84" ca="1">INDIRECT("'"&amp;O$2&amp;"'!G"&amp;ROW())</f>
        <v>0</v>
      </c>
      <c r="P84" s="17">
        <f>'SECRETARÍA '!G84</f>
        <v>0</v>
      </c>
      <c r="Q84" s="12" cm="1">
        <f t="array" aca="1" ref="Q84" ca="1">INDIRECT("'"&amp;Q$2&amp;"'!G"&amp;ROW())</f>
        <v>0</v>
      </c>
      <c r="R84" s="12" cm="1">
        <f t="array" aca="1" ref="R84" ca="1">INDIRECT("'"&amp;R$2&amp;"'!G"&amp;ROW())</f>
        <v>0</v>
      </c>
      <c r="S84" s="12" cm="1">
        <f t="array" aca="1" ref="S84" ca="1">INDIRECT("'"&amp;S$2&amp;"'!G"&amp;ROW())</f>
        <v>0</v>
      </c>
      <c r="T84" s="12" cm="1">
        <f t="array" aca="1" ref="T84" ca="1">INDIRECT("'"&amp;T$2&amp;"'!G"&amp;ROW())</f>
        <v>0</v>
      </c>
      <c r="U84" s="12" cm="1">
        <f t="array" aca="1" ref="U84" ca="1">INDIRECT("'"&amp;U$2&amp;"'!G"&amp;ROW())</f>
        <v>0</v>
      </c>
      <c r="V84" s="12" cm="1">
        <f t="array" aca="1" ref="V84" ca="1">INDIRECT("'"&amp;V$2&amp;"'!G"&amp;ROW())</f>
        <v>0</v>
      </c>
      <c r="W84" s="12" cm="1">
        <f t="array" aca="1" ref="W84" ca="1">INDIRECT("'"&amp;W$2&amp;"'!G"&amp;ROW())</f>
        <v>0</v>
      </c>
      <c r="X84" s="12" cm="1">
        <f t="array" aca="1" ref="X84" ca="1">INDIRECT("'"&amp;X$2&amp;"'!G"&amp;ROW())</f>
        <v>0</v>
      </c>
      <c r="Y84" s="12" cm="1">
        <f t="array" aca="1" ref="Y84" ca="1">INDIRECT("'"&amp;Y$2&amp;"'!G"&amp;ROW())</f>
        <v>0</v>
      </c>
      <c r="Z84" s="12" cm="1">
        <f t="array" aca="1" ref="Z84" ca="1">INDIRECT("'"&amp;Z$2&amp;"'!G"&amp;ROW())</f>
        <v>0</v>
      </c>
      <c r="AA84" s="12" cm="1">
        <f t="array" aca="1" ref="AA84" ca="1">INDIRECT("'"&amp;AA$2&amp;"'!G"&amp;ROW())</f>
        <v>0</v>
      </c>
      <c r="AB84" s="17">
        <f>'SSHH ADM.-HOMBRES'!G84</f>
        <v>0</v>
      </c>
      <c r="AC84" s="12" cm="1">
        <f t="array" aca="1" ref="AC84" ca="1">INDIRECT("'"&amp;AC$2&amp;"'!G"&amp;ROW())</f>
        <v>0</v>
      </c>
      <c r="AD84" s="12" cm="1">
        <f t="array" aca="1" ref="AD84" ca="1">INDIRECT("'"&amp;AD$2&amp;"'!G"&amp;ROW())</f>
        <v>0</v>
      </c>
      <c r="AE84" s="12" cm="1">
        <f t="array" aca="1" ref="AE84" ca="1">INDIRECT("'"&amp;AE$2&amp;"'!G"&amp;ROW())</f>
        <v>0</v>
      </c>
      <c r="AF84" s="12" cm="1">
        <f t="array" aca="1" ref="AF84" ca="1">INDIRECT("'"&amp;AF$2&amp;"'!G"&amp;ROW())</f>
        <v>0</v>
      </c>
      <c r="AG84" s="12" cm="1">
        <f t="array" aca="1" ref="AG84" ca="1">INDIRECT("'"&amp;AG$2&amp;"'!G"&amp;ROW())</f>
        <v>0</v>
      </c>
      <c r="AH84" s="12" cm="1">
        <f t="array" aca="1" ref="AH84" ca="1">INDIRECT("'"&amp;AH$2&amp;"'!G"&amp;ROW())</f>
        <v>0</v>
      </c>
      <c r="AI84" s="12" cm="1">
        <f t="array" aca="1" ref="AI84" ca="1">INDIRECT("'"&amp;AI$2&amp;"'!G"&amp;ROW())</f>
        <v>0</v>
      </c>
      <c r="AJ84" s="12" cm="1">
        <f t="array" aca="1" ref="AJ84" ca="1">INDIRECT("'"&amp;AJ$2&amp;"'!G"&amp;ROW())</f>
        <v>0</v>
      </c>
      <c r="AK84" s="12" cm="1">
        <f t="array" aca="1" ref="AK84" ca="1">INDIRECT("'"&amp;AK$2&amp;"'!G"&amp;ROW())</f>
        <v>0</v>
      </c>
      <c r="AL84" s="12" cm="1">
        <f t="array" aca="1" ref="AL84" ca="1">INDIRECT("'"&amp;AL$2&amp;"'!G"&amp;ROW())</f>
        <v>0</v>
      </c>
      <c r="AM84" s="12" cm="1">
        <f t="array" aca="1" ref="AM84" ca="1">INDIRECT("'"&amp;AM$2&amp;"'!G"&amp;ROW())</f>
        <v>0</v>
      </c>
      <c r="AN84" s="12" cm="1">
        <f t="array" aca="1" ref="AN84" ca="1">INDIRECT("'"&amp;AN$2&amp;"'!G"&amp;ROW())</f>
        <v>0</v>
      </c>
      <c r="AO84" s="12" cm="1">
        <f t="array" aca="1" ref="AO84" ca="1">INDIRECT("'"&amp;AO$2&amp;"'!G"&amp;ROW())</f>
        <v>0</v>
      </c>
      <c r="AP84" s="12" cm="1">
        <f t="array" aca="1" ref="AP84" ca="1">INDIRECT("'"&amp;AP$2&amp;"'!G"&amp;ROW())</f>
        <v>0</v>
      </c>
      <c r="AQ84" s="12" cm="1">
        <f t="array" aca="1" ref="AQ84" ca="1">INDIRECT("'"&amp;AQ$2&amp;"'!G"&amp;ROW())</f>
        <v>0</v>
      </c>
      <c r="AR84" s="12" cm="1">
        <f t="array" aca="1" ref="AR84" ca="1">INDIRECT("'"&amp;AR$2&amp;"'!G"&amp;ROW())</f>
        <v>0</v>
      </c>
      <c r="AS84" s="12" cm="1">
        <f t="array" aca="1" ref="AS84" ca="1">INDIRECT("'"&amp;AS$2&amp;"'!G"&amp;ROW())</f>
        <v>0</v>
      </c>
      <c r="AT84" s="12" cm="1">
        <f t="array" aca="1" ref="AT84" ca="1">INDIRECT("'"&amp;AT$2&amp;"'!G"&amp;ROW())</f>
        <v>0</v>
      </c>
      <c r="AU84" s="12" cm="1">
        <f t="array" aca="1" ref="AU84" ca="1">INDIRECT("'"&amp;AU$2&amp;"'!G"&amp;ROW())</f>
        <v>0</v>
      </c>
      <c r="AV84" s="12" cm="1">
        <f t="array" aca="1" ref="AV84" ca="1">INDIRECT("'"&amp;AV$2&amp;"'!G"&amp;ROW())</f>
        <v>0</v>
      </c>
      <c r="AW84" s="12" cm="1">
        <f t="array" aca="1" ref="AW84" ca="1">INDIRECT("'"&amp;AW$2&amp;"'!G"&amp;ROW())</f>
        <v>0</v>
      </c>
      <c r="AX84" s="12" cm="1">
        <f t="array" aca="1" ref="AX84" ca="1">INDIRECT("'"&amp;AX$2&amp;"'!G"&amp;ROW())</f>
        <v>0</v>
      </c>
      <c r="AY84" s="12" cm="1">
        <f t="array" aca="1" ref="AY84" ca="1">INDIRECT("'"&amp;AY$2&amp;"'!G"&amp;ROW())</f>
        <v>0</v>
      </c>
      <c r="AZ84" s="12" cm="1">
        <f t="array" aca="1" ref="AZ84" ca="1">INDIRECT("'"&amp;AZ$2&amp;"'!G"&amp;ROW())</f>
        <v>0</v>
      </c>
      <c r="BA84" s="12" cm="1">
        <f t="array" aca="1" ref="BA84" ca="1">INDIRECT("'"&amp;BA$2&amp;"'!G"&amp;ROW())</f>
        <v>0</v>
      </c>
      <c r="BB84">
        <f>'TALLER EPT '!G84</f>
        <v>0</v>
      </c>
      <c r="BC84" s="12" cm="1">
        <f t="array" aca="1" ref="BC84" ca="1">INDIRECT("'"&amp;BC$2&amp;"'!G"&amp;ROW())</f>
        <v>0</v>
      </c>
      <c r="BD84" s="12" cm="1">
        <f t="array" aca="1" ref="BD84" ca="1">INDIRECT("'"&amp;BD$2&amp;"'!G"&amp;ROW())</f>
        <v>0</v>
      </c>
      <c r="BE84" s="17">
        <f>'CIRCULACIÓN '!G84</f>
        <v>0</v>
      </c>
      <c r="BF84" s="12" cm="1">
        <f t="array" aca="1" ref="BF84" ca="1">INDIRECT("'"&amp;BF$2&amp;"'!G"&amp;ROW())</f>
        <v>0</v>
      </c>
      <c r="BG84" s="12" cm="1">
        <f t="array" aca="1" ref="BG84" ca="1">INDIRECT("'"&amp;BG$2&amp;"'!G"&amp;ROW())</f>
        <v>0</v>
      </c>
      <c r="BH84" s="17">
        <f>INGRESO!G84</f>
        <v>0</v>
      </c>
    </row>
    <row r="85" spans="1:60">
      <c r="A85" t="s">
        <v>1165</v>
      </c>
      <c r="G85" s="337">
        <f t="shared" ca="1" si="1"/>
        <v>25</v>
      </c>
      <c r="H85" s="12" cm="1">
        <f t="array" aca="1" ref="H85" ca="1">INDIRECT("'"&amp;H$2&amp;"'!G"&amp;ROW())</f>
        <v>1</v>
      </c>
      <c r="I85" s="12" cm="1">
        <f t="array" aca="1" ref="I85" ca="1">INDIRECT("'"&amp;I$2&amp;"'!G"&amp;ROW())</f>
        <v>1</v>
      </c>
      <c r="J85" s="12" cm="1">
        <f t="array" aca="1" ref="J85" ca="1">INDIRECT("'"&amp;J$2&amp;"'!G"&amp;ROW())</f>
        <v>1</v>
      </c>
      <c r="K85" s="12" cm="1">
        <f t="array" aca="1" ref="K85" ca="1">INDIRECT("'"&amp;K$2&amp;"'!G"&amp;ROW())</f>
        <v>1</v>
      </c>
      <c r="L85" s="12" cm="1">
        <f t="array" aca="1" ref="L85" ca="1">INDIRECT("'"&amp;L$2&amp;"'!G"&amp;ROW())</f>
        <v>1</v>
      </c>
      <c r="M85" s="12" cm="1">
        <f t="array" aca="1" ref="M85" ca="1">INDIRECT("'"&amp;M$2&amp;"'!G"&amp;ROW())</f>
        <v>1</v>
      </c>
      <c r="N85" s="12" cm="1">
        <f t="array" aca="1" ref="N85" ca="1">INDIRECT("'"&amp;N$2&amp;"'!G"&amp;ROW())</f>
        <v>0</v>
      </c>
      <c r="O85" s="12" cm="1">
        <f t="array" aca="1" ref="O85" ca="1">INDIRECT("'"&amp;O$2&amp;"'!G"&amp;ROW())</f>
        <v>1</v>
      </c>
      <c r="P85" s="17">
        <f>'SECRETARÍA '!G85</f>
        <v>1</v>
      </c>
      <c r="Q85" s="12" cm="1">
        <f t="array" aca="1" ref="Q85" ca="1">INDIRECT("'"&amp;Q$2&amp;"'!G"&amp;ROW())</f>
        <v>1</v>
      </c>
      <c r="R85" s="12" cm="1">
        <f t="array" aca="1" ref="R85" ca="1">INDIRECT("'"&amp;R$2&amp;"'!G"&amp;ROW())</f>
        <v>1</v>
      </c>
      <c r="S85" s="12" cm="1">
        <f t="array" aca="1" ref="S85" ca="1">INDIRECT("'"&amp;S$2&amp;"'!G"&amp;ROW())</f>
        <v>1</v>
      </c>
      <c r="T85" s="12" cm="1">
        <f t="array" aca="1" ref="T85" ca="1">INDIRECT("'"&amp;T$2&amp;"'!G"&amp;ROW())</f>
        <v>1</v>
      </c>
      <c r="U85" s="12" cm="1">
        <f t="array" aca="1" ref="U85" ca="1">INDIRECT("'"&amp;U$2&amp;"'!G"&amp;ROW())</f>
        <v>1</v>
      </c>
      <c r="V85" s="12" cm="1">
        <f t="array" aca="1" ref="V85" ca="1">INDIRECT("'"&amp;V$2&amp;"'!G"&amp;ROW())</f>
        <v>1</v>
      </c>
      <c r="W85" s="12" cm="1">
        <f t="array" aca="1" ref="W85" ca="1">INDIRECT("'"&amp;W$2&amp;"'!G"&amp;ROW())</f>
        <v>1</v>
      </c>
      <c r="X85" s="12" cm="1">
        <f t="array" aca="1" ref="X85" ca="1">INDIRECT("'"&amp;X$2&amp;"'!G"&amp;ROW())</f>
        <v>1</v>
      </c>
      <c r="Y85" s="12" cm="1">
        <f t="array" aca="1" ref="Y85" ca="1">INDIRECT("'"&amp;Y$2&amp;"'!G"&amp;ROW())</f>
        <v>1</v>
      </c>
      <c r="Z85" s="12" cm="1">
        <f t="array" aca="1" ref="Z85" ca="1">INDIRECT("'"&amp;Z$2&amp;"'!G"&amp;ROW())</f>
        <v>0</v>
      </c>
      <c r="AA85" s="12" cm="1">
        <f t="array" aca="1" ref="AA85" ca="1">INDIRECT("'"&amp;AA$2&amp;"'!G"&amp;ROW())</f>
        <v>0</v>
      </c>
      <c r="AB85" s="17">
        <f>'SSHH ADM.-HOMBRES'!G85</f>
        <v>0</v>
      </c>
      <c r="AC85" s="12" cm="1">
        <f t="array" aca="1" ref="AC85" ca="1">INDIRECT("'"&amp;AC$2&amp;"'!G"&amp;ROW())</f>
        <v>0</v>
      </c>
      <c r="AD85" s="12" cm="1">
        <f t="array" aca="1" ref="AD85" ca="1">INDIRECT("'"&amp;AD$2&amp;"'!G"&amp;ROW())</f>
        <v>0</v>
      </c>
      <c r="AE85" s="12" cm="1">
        <f t="array" aca="1" ref="AE85" ca="1">INDIRECT("'"&amp;AE$2&amp;"'!G"&amp;ROW())</f>
        <v>0</v>
      </c>
      <c r="AF85" s="12" cm="1">
        <f t="array" aca="1" ref="AF85" ca="1">INDIRECT("'"&amp;AF$2&amp;"'!G"&amp;ROW())</f>
        <v>0</v>
      </c>
      <c r="AG85" s="12" cm="1">
        <f t="array" aca="1" ref="AG85" ca="1">INDIRECT("'"&amp;AG$2&amp;"'!G"&amp;ROW())</f>
        <v>0</v>
      </c>
      <c r="AH85" s="12" cm="1">
        <f t="array" aca="1" ref="AH85" ca="1">INDIRECT("'"&amp;AH$2&amp;"'!G"&amp;ROW())</f>
        <v>0</v>
      </c>
      <c r="AI85" s="12" cm="1">
        <f t="array" aca="1" ref="AI85" ca="1">INDIRECT("'"&amp;AI$2&amp;"'!G"&amp;ROW())</f>
        <v>0</v>
      </c>
      <c r="AJ85" s="12" cm="1">
        <f t="array" aca="1" ref="AJ85" ca="1">INDIRECT("'"&amp;AJ$2&amp;"'!G"&amp;ROW())</f>
        <v>0</v>
      </c>
      <c r="AK85" s="12" cm="1">
        <f t="array" aca="1" ref="AK85" ca="1">INDIRECT("'"&amp;AK$2&amp;"'!G"&amp;ROW())</f>
        <v>0</v>
      </c>
      <c r="AL85" s="12" cm="1">
        <f t="array" aca="1" ref="AL85" ca="1">INDIRECT("'"&amp;AL$2&amp;"'!G"&amp;ROW())</f>
        <v>0</v>
      </c>
      <c r="AM85" s="12" cm="1">
        <f t="array" aca="1" ref="AM85" ca="1">INDIRECT("'"&amp;AM$2&amp;"'!G"&amp;ROW())</f>
        <v>0</v>
      </c>
      <c r="AN85" s="12" cm="1">
        <f t="array" aca="1" ref="AN85" ca="1">INDIRECT("'"&amp;AN$2&amp;"'!G"&amp;ROW())</f>
        <v>0</v>
      </c>
      <c r="AO85" s="12" cm="1">
        <f t="array" aca="1" ref="AO85" ca="1">INDIRECT("'"&amp;AO$2&amp;"'!G"&amp;ROW())</f>
        <v>0</v>
      </c>
      <c r="AP85" s="12" cm="1">
        <f t="array" aca="1" ref="AP85" ca="1">INDIRECT("'"&amp;AP$2&amp;"'!G"&amp;ROW())</f>
        <v>0</v>
      </c>
      <c r="AQ85" s="12" cm="1">
        <f t="array" aca="1" ref="AQ85" ca="1">INDIRECT("'"&amp;AQ$2&amp;"'!G"&amp;ROW())</f>
        <v>0</v>
      </c>
      <c r="AR85" s="12" cm="1">
        <f t="array" aca="1" ref="AR85" ca="1">INDIRECT("'"&amp;AR$2&amp;"'!G"&amp;ROW())</f>
        <v>0</v>
      </c>
      <c r="AS85" s="12" cm="1">
        <f t="array" aca="1" ref="AS85" ca="1">INDIRECT("'"&amp;AS$2&amp;"'!G"&amp;ROW())</f>
        <v>0</v>
      </c>
      <c r="AT85" s="12" cm="1">
        <f t="array" aca="1" ref="AT85" ca="1">INDIRECT("'"&amp;AT$2&amp;"'!G"&amp;ROW())</f>
        <v>0</v>
      </c>
      <c r="AU85" s="12" cm="1">
        <f t="array" aca="1" ref="AU85" ca="1">INDIRECT("'"&amp;AU$2&amp;"'!G"&amp;ROW())</f>
        <v>1</v>
      </c>
      <c r="AV85" s="12" cm="1">
        <f t="array" aca="1" ref="AV85" ca="1">INDIRECT("'"&amp;AV$2&amp;"'!G"&amp;ROW())</f>
        <v>1</v>
      </c>
      <c r="AW85" s="12" cm="1">
        <f t="array" aca="1" ref="AW85" ca="1">INDIRECT("'"&amp;AW$2&amp;"'!G"&amp;ROW())</f>
        <v>1</v>
      </c>
      <c r="AX85" s="12" cm="1">
        <f t="array" aca="1" ref="AX85" ca="1">INDIRECT("'"&amp;AX$2&amp;"'!G"&amp;ROW())</f>
        <v>1</v>
      </c>
      <c r="AY85" s="12" cm="1">
        <f t="array" aca="1" ref="AY85" ca="1">INDIRECT("'"&amp;AY$2&amp;"'!G"&amp;ROW())</f>
        <v>1</v>
      </c>
      <c r="AZ85" s="12" cm="1">
        <f t="array" aca="1" ref="AZ85" ca="1">INDIRECT("'"&amp;AZ$2&amp;"'!G"&amp;ROW())</f>
        <v>1</v>
      </c>
      <c r="BA85" s="12" cm="1">
        <f t="array" aca="1" ref="BA85" ca="1">INDIRECT("'"&amp;BA$2&amp;"'!G"&amp;ROW())</f>
        <v>1</v>
      </c>
      <c r="BB85">
        <f>'TALLER EPT '!G85</f>
        <v>1</v>
      </c>
      <c r="BC85" s="12" cm="1">
        <f t="array" aca="1" ref="BC85" ca="1">INDIRECT("'"&amp;BC$2&amp;"'!G"&amp;ROW())</f>
        <v>0</v>
      </c>
      <c r="BD85" s="12" cm="1">
        <f t="array" aca="1" ref="BD85" ca="1">INDIRECT("'"&amp;BD$2&amp;"'!G"&amp;ROW())</f>
        <v>0</v>
      </c>
      <c r="BE85" s="17">
        <f>'CIRCULACIÓN '!G85</f>
        <v>0</v>
      </c>
      <c r="BF85" s="12" cm="1">
        <f t="array" aca="1" ref="BF85" ca="1">INDIRECT("'"&amp;BF$2&amp;"'!G"&amp;ROW())</f>
        <v>0</v>
      </c>
      <c r="BG85" s="12" cm="1">
        <f t="array" aca="1" ref="BG85" ca="1">INDIRECT("'"&amp;BG$2&amp;"'!G"&amp;ROW())</f>
        <v>0</v>
      </c>
      <c r="BH85" s="17">
        <f>INGRESO!G85</f>
        <v>0</v>
      </c>
    </row>
    <row r="86" spans="1:60">
      <c r="A86" t="s">
        <v>1167</v>
      </c>
      <c r="G86" s="337">
        <f t="shared" ca="1" si="1"/>
        <v>25</v>
      </c>
      <c r="H86" s="12" cm="1">
        <f t="array" aca="1" ref="H86" ca="1">INDIRECT("'"&amp;H$2&amp;"'!G"&amp;ROW())</f>
        <v>1</v>
      </c>
      <c r="I86" s="12" cm="1">
        <f t="array" aca="1" ref="I86" ca="1">INDIRECT("'"&amp;I$2&amp;"'!G"&amp;ROW())</f>
        <v>1</v>
      </c>
      <c r="J86" s="12" cm="1">
        <f t="array" aca="1" ref="J86" ca="1">INDIRECT("'"&amp;J$2&amp;"'!G"&amp;ROW())</f>
        <v>1</v>
      </c>
      <c r="K86" s="12" cm="1">
        <f t="array" aca="1" ref="K86" ca="1">INDIRECT("'"&amp;K$2&amp;"'!G"&amp;ROW())</f>
        <v>1</v>
      </c>
      <c r="L86" s="12" cm="1">
        <f t="array" aca="1" ref="L86" ca="1">INDIRECT("'"&amp;L$2&amp;"'!G"&amp;ROW())</f>
        <v>1</v>
      </c>
      <c r="M86" s="12" cm="1">
        <f t="array" aca="1" ref="M86" ca="1">INDIRECT("'"&amp;M$2&amp;"'!G"&amp;ROW())</f>
        <v>1</v>
      </c>
      <c r="N86" s="12" cm="1">
        <f t="array" aca="1" ref="N86" ca="1">INDIRECT("'"&amp;N$2&amp;"'!G"&amp;ROW())</f>
        <v>0</v>
      </c>
      <c r="O86" s="12" cm="1">
        <f t="array" aca="1" ref="O86" ca="1">INDIRECT("'"&amp;O$2&amp;"'!G"&amp;ROW())</f>
        <v>1</v>
      </c>
      <c r="P86" s="17">
        <f>'SECRETARÍA '!G86</f>
        <v>1</v>
      </c>
      <c r="Q86" s="12" cm="1">
        <f t="array" aca="1" ref="Q86" ca="1">INDIRECT("'"&amp;Q$2&amp;"'!G"&amp;ROW())</f>
        <v>1</v>
      </c>
      <c r="R86" s="12" cm="1">
        <f t="array" aca="1" ref="R86" ca="1">INDIRECT("'"&amp;R$2&amp;"'!G"&amp;ROW())</f>
        <v>1</v>
      </c>
      <c r="S86" s="12" cm="1">
        <f t="array" aca="1" ref="S86" ca="1">INDIRECT("'"&amp;S$2&amp;"'!G"&amp;ROW())</f>
        <v>1</v>
      </c>
      <c r="T86" s="12" cm="1">
        <f t="array" aca="1" ref="T86" ca="1">INDIRECT("'"&amp;T$2&amp;"'!G"&amp;ROW())</f>
        <v>1</v>
      </c>
      <c r="U86" s="12" cm="1">
        <f t="array" aca="1" ref="U86" ca="1">INDIRECT("'"&amp;U$2&amp;"'!G"&amp;ROW())</f>
        <v>1</v>
      </c>
      <c r="V86" s="12" cm="1">
        <f t="array" aca="1" ref="V86" ca="1">INDIRECT("'"&amp;V$2&amp;"'!G"&amp;ROW())</f>
        <v>1</v>
      </c>
      <c r="W86" s="12" cm="1">
        <f t="array" aca="1" ref="W86" ca="1">INDIRECT("'"&amp;W$2&amp;"'!G"&amp;ROW())</f>
        <v>1</v>
      </c>
      <c r="X86" s="12" cm="1">
        <f t="array" aca="1" ref="X86" ca="1">INDIRECT("'"&amp;X$2&amp;"'!G"&amp;ROW())</f>
        <v>1</v>
      </c>
      <c r="Y86" s="12" cm="1">
        <f t="array" aca="1" ref="Y86" ca="1">INDIRECT("'"&amp;Y$2&amp;"'!G"&amp;ROW())</f>
        <v>1</v>
      </c>
      <c r="Z86" s="12" cm="1">
        <f t="array" aca="1" ref="Z86" ca="1">INDIRECT("'"&amp;Z$2&amp;"'!G"&amp;ROW())</f>
        <v>0</v>
      </c>
      <c r="AA86" s="12" cm="1">
        <f t="array" aca="1" ref="AA86" ca="1">INDIRECT("'"&amp;AA$2&amp;"'!G"&amp;ROW())</f>
        <v>0</v>
      </c>
      <c r="AB86" s="17">
        <f>'SSHH ADM.-HOMBRES'!G86</f>
        <v>0</v>
      </c>
      <c r="AC86" s="12" cm="1">
        <f t="array" aca="1" ref="AC86" ca="1">INDIRECT("'"&amp;AC$2&amp;"'!G"&amp;ROW())</f>
        <v>0</v>
      </c>
      <c r="AD86" s="12" cm="1">
        <f t="array" aca="1" ref="AD86" ca="1">INDIRECT("'"&amp;AD$2&amp;"'!G"&amp;ROW())</f>
        <v>0</v>
      </c>
      <c r="AE86" s="12" cm="1">
        <f t="array" aca="1" ref="AE86" ca="1">INDIRECT("'"&amp;AE$2&amp;"'!G"&amp;ROW())</f>
        <v>0</v>
      </c>
      <c r="AF86" s="12" cm="1">
        <f t="array" aca="1" ref="AF86" ca="1">INDIRECT("'"&amp;AF$2&amp;"'!G"&amp;ROW())</f>
        <v>0</v>
      </c>
      <c r="AG86" s="12" cm="1">
        <f t="array" aca="1" ref="AG86" ca="1">INDIRECT("'"&amp;AG$2&amp;"'!G"&amp;ROW())</f>
        <v>0</v>
      </c>
      <c r="AH86" s="12" cm="1">
        <f t="array" aca="1" ref="AH86" ca="1">INDIRECT("'"&amp;AH$2&amp;"'!G"&amp;ROW())</f>
        <v>0</v>
      </c>
      <c r="AI86" s="12" cm="1">
        <f t="array" aca="1" ref="AI86" ca="1">INDIRECT("'"&amp;AI$2&amp;"'!G"&amp;ROW())</f>
        <v>0</v>
      </c>
      <c r="AJ86" s="12" cm="1">
        <f t="array" aca="1" ref="AJ86" ca="1">INDIRECT("'"&amp;AJ$2&amp;"'!G"&amp;ROW())</f>
        <v>0</v>
      </c>
      <c r="AK86" s="12" cm="1">
        <f t="array" aca="1" ref="AK86" ca="1">INDIRECT("'"&amp;AK$2&amp;"'!G"&amp;ROW())</f>
        <v>0</v>
      </c>
      <c r="AL86" s="12" cm="1">
        <f t="array" aca="1" ref="AL86" ca="1">INDIRECT("'"&amp;AL$2&amp;"'!G"&amp;ROW())</f>
        <v>0</v>
      </c>
      <c r="AM86" s="12" cm="1">
        <f t="array" aca="1" ref="AM86" ca="1">INDIRECT("'"&amp;AM$2&amp;"'!G"&amp;ROW())</f>
        <v>0</v>
      </c>
      <c r="AN86" s="12" cm="1">
        <f t="array" aca="1" ref="AN86" ca="1">INDIRECT("'"&amp;AN$2&amp;"'!G"&amp;ROW())</f>
        <v>0</v>
      </c>
      <c r="AO86" s="12" cm="1">
        <f t="array" aca="1" ref="AO86" ca="1">INDIRECT("'"&amp;AO$2&amp;"'!G"&amp;ROW())</f>
        <v>0</v>
      </c>
      <c r="AP86" s="12" cm="1">
        <f t="array" aca="1" ref="AP86" ca="1">INDIRECT("'"&amp;AP$2&amp;"'!G"&amp;ROW())</f>
        <v>0</v>
      </c>
      <c r="AQ86" s="12" cm="1">
        <f t="array" aca="1" ref="AQ86" ca="1">INDIRECT("'"&amp;AQ$2&amp;"'!G"&amp;ROW())</f>
        <v>0</v>
      </c>
      <c r="AR86" s="12" cm="1">
        <f t="array" aca="1" ref="AR86" ca="1">INDIRECT("'"&amp;AR$2&amp;"'!G"&amp;ROW())</f>
        <v>0</v>
      </c>
      <c r="AS86" s="12" cm="1">
        <f t="array" aca="1" ref="AS86" ca="1">INDIRECT("'"&amp;AS$2&amp;"'!G"&amp;ROW())</f>
        <v>0</v>
      </c>
      <c r="AT86" s="12" cm="1">
        <f t="array" aca="1" ref="AT86" ca="1">INDIRECT("'"&amp;AT$2&amp;"'!G"&amp;ROW())</f>
        <v>0</v>
      </c>
      <c r="AU86" s="12" cm="1">
        <f t="array" aca="1" ref="AU86" ca="1">INDIRECT("'"&amp;AU$2&amp;"'!G"&amp;ROW())</f>
        <v>1</v>
      </c>
      <c r="AV86" s="12" cm="1">
        <f t="array" aca="1" ref="AV86" ca="1">INDIRECT("'"&amp;AV$2&amp;"'!G"&amp;ROW())</f>
        <v>1</v>
      </c>
      <c r="AW86" s="12" cm="1">
        <f t="array" aca="1" ref="AW86" ca="1">INDIRECT("'"&amp;AW$2&amp;"'!G"&amp;ROW())</f>
        <v>1</v>
      </c>
      <c r="AX86" s="12" cm="1">
        <f t="array" aca="1" ref="AX86" ca="1">INDIRECT("'"&amp;AX$2&amp;"'!G"&amp;ROW())</f>
        <v>1</v>
      </c>
      <c r="AY86" s="12" cm="1">
        <f t="array" aca="1" ref="AY86" ca="1">INDIRECT("'"&amp;AY$2&amp;"'!G"&amp;ROW())</f>
        <v>1</v>
      </c>
      <c r="AZ86" s="12" cm="1">
        <f t="array" aca="1" ref="AZ86" ca="1">INDIRECT("'"&amp;AZ$2&amp;"'!G"&amp;ROW())</f>
        <v>1</v>
      </c>
      <c r="BA86" s="12" cm="1">
        <f t="array" aca="1" ref="BA86" ca="1">INDIRECT("'"&amp;BA$2&amp;"'!G"&amp;ROW())</f>
        <v>1</v>
      </c>
      <c r="BB86">
        <f>'TALLER EPT '!G86</f>
        <v>1</v>
      </c>
      <c r="BC86" s="12" cm="1">
        <f t="array" aca="1" ref="BC86" ca="1">INDIRECT("'"&amp;BC$2&amp;"'!G"&amp;ROW())</f>
        <v>0</v>
      </c>
      <c r="BD86" s="12" cm="1">
        <f t="array" aca="1" ref="BD86" ca="1">INDIRECT("'"&amp;BD$2&amp;"'!G"&amp;ROW())</f>
        <v>0</v>
      </c>
      <c r="BE86" s="17">
        <f>'CIRCULACIÓN '!G86</f>
        <v>0</v>
      </c>
      <c r="BF86" s="12" cm="1">
        <f t="array" aca="1" ref="BF86" ca="1">INDIRECT("'"&amp;BF$2&amp;"'!G"&amp;ROW())</f>
        <v>0</v>
      </c>
      <c r="BG86" s="12" cm="1">
        <f t="array" aca="1" ref="BG86" ca="1">INDIRECT("'"&amp;BG$2&amp;"'!G"&amp;ROW())</f>
        <v>0</v>
      </c>
      <c r="BH86" s="17">
        <f>INGRESO!G86</f>
        <v>0</v>
      </c>
    </row>
    <row r="87" spans="1:60">
      <c r="A87" s="87" t="s">
        <v>1476</v>
      </c>
      <c r="G87" s="337">
        <f t="shared" ca="1" si="1"/>
        <v>0</v>
      </c>
      <c r="H87" s="12" cm="1">
        <f t="array" aca="1" ref="H87" ca="1">INDIRECT("'"&amp;H$2&amp;"'!G"&amp;ROW())</f>
        <v>0</v>
      </c>
      <c r="I87" s="12" cm="1">
        <f t="array" aca="1" ref="I87" ca="1">INDIRECT("'"&amp;I$2&amp;"'!G"&amp;ROW())</f>
        <v>0</v>
      </c>
      <c r="J87" s="12" cm="1">
        <f t="array" aca="1" ref="J87" ca="1">INDIRECT("'"&amp;J$2&amp;"'!G"&amp;ROW())</f>
        <v>0</v>
      </c>
      <c r="K87" s="12" cm="1">
        <f t="array" aca="1" ref="K87" ca="1">INDIRECT("'"&amp;K$2&amp;"'!G"&amp;ROW())</f>
        <v>0</v>
      </c>
      <c r="L87" s="12" cm="1">
        <f t="array" aca="1" ref="L87" ca="1">INDIRECT("'"&amp;L$2&amp;"'!G"&amp;ROW())</f>
        <v>0</v>
      </c>
      <c r="M87" s="12" cm="1">
        <f t="array" aca="1" ref="M87" ca="1">INDIRECT("'"&amp;M$2&amp;"'!G"&amp;ROW())</f>
        <v>0</v>
      </c>
      <c r="N87" s="12" cm="1">
        <f t="array" aca="1" ref="N87" ca="1">INDIRECT("'"&amp;N$2&amp;"'!G"&amp;ROW())</f>
        <v>0</v>
      </c>
      <c r="O87" s="12" cm="1">
        <f t="array" aca="1" ref="O87" ca="1">INDIRECT("'"&amp;O$2&amp;"'!G"&amp;ROW())</f>
        <v>0</v>
      </c>
      <c r="P87" s="17">
        <f>'SECRETARÍA '!G87</f>
        <v>0</v>
      </c>
      <c r="Q87" s="12" cm="1">
        <f t="array" aca="1" ref="Q87" ca="1">INDIRECT("'"&amp;Q$2&amp;"'!G"&amp;ROW())</f>
        <v>0</v>
      </c>
      <c r="R87" s="12" cm="1">
        <f t="array" aca="1" ref="R87" ca="1">INDIRECT("'"&amp;R$2&amp;"'!G"&amp;ROW())</f>
        <v>0</v>
      </c>
      <c r="S87" s="12" cm="1">
        <f t="array" aca="1" ref="S87" ca="1">INDIRECT("'"&amp;S$2&amp;"'!G"&amp;ROW())</f>
        <v>0</v>
      </c>
      <c r="T87" s="12" cm="1">
        <f t="array" aca="1" ref="T87" ca="1">INDIRECT("'"&amp;T$2&amp;"'!G"&amp;ROW())</f>
        <v>0</v>
      </c>
      <c r="U87" s="12" cm="1">
        <f t="array" aca="1" ref="U87" ca="1">INDIRECT("'"&amp;U$2&amp;"'!G"&amp;ROW())</f>
        <v>0</v>
      </c>
      <c r="V87" s="12" cm="1">
        <f t="array" aca="1" ref="V87" ca="1">INDIRECT("'"&amp;V$2&amp;"'!G"&amp;ROW())</f>
        <v>0</v>
      </c>
      <c r="W87" s="12" cm="1">
        <f t="array" aca="1" ref="W87" ca="1">INDIRECT("'"&amp;W$2&amp;"'!G"&amp;ROW())</f>
        <v>0</v>
      </c>
      <c r="X87" s="12" cm="1">
        <f t="array" aca="1" ref="X87" ca="1">INDIRECT("'"&amp;X$2&amp;"'!G"&amp;ROW())</f>
        <v>0</v>
      </c>
      <c r="Y87" s="12" cm="1">
        <f t="array" aca="1" ref="Y87" ca="1">INDIRECT("'"&amp;Y$2&amp;"'!G"&amp;ROW())</f>
        <v>0</v>
      </c>
      <c r="Z87" s="12" cm="1">
        <f t="array" aca="1" ref="Z87" ca="1">INDIRECT("'"&amp;Z$2&amp;"'!G"&amp;ROW())</f>
        <v>0</v>
      </c>
      <c r="AA87" s="12" cm="1">
        <f t="array" aca="1" ref="AA87" ca="1">INDIRECT("'"&amp;AA$2&amp;"'!G"&amp;ROW())</f>
        <v>0</v>
      </c>
      <c r="AB87" s="17">
        <f>'SSHH ADM.-HOMBRES'!G87</f>
        <v>0</v>
      </c>
      <c r="AC87" s="12" cm="1">
        <f t="array" aca="1" ref="AC87" ca="1">INDIRECT("'"&amp;AC$2&amp;"'!G"&amp;ROW())</f>
        <v>0</v>
      </c>
      <c r="AD87" s="12" cm="1">
        <f t="array" aca="1" ref="AD87" ca="1">INDIRECT("'"&amp;AD$2&amp;"'!G"&amp;ROW())</f>
        <v>0</v>
      </c>
      <c r="AE87" s="12" cm="1">
        <f t="array" aca="1" ref="AE87" ca="1">INDIRECT("'"&amp;AE$2&amp;"'!G"&amp;ROW())</f>
        <v>0</v>
      </c>
      <c r="AF87" s="12" cm="1">
        <f t="array" aca="1" ref="AF87" ca="1">INDIRECT("'"&amp;AF$2&amp;"'!G"&amp;ROW())</f>
        <v>0</v>
      </c>
      <c r="AG87" s="12" cm="1">
        <f t="array" aca="1" ref="AG87" ca="1">INDIRECT("'"&amp;AG$2&amp;"'!G"&amp;ROW())</f>
        <v>0</v>
      </c>
      <c r="AH87" s="12" cm="1">
        <f t="array" aca="1" ref="AH87" ca="1">INDIRECT("'"&amp;AH$2&amp;"'!G"&amp;ROW())</f>
        <v>0</v>
      </c>
      <c r="AI87" s="12" cm="1">
        <f t="array" aca="1" ref="AI87" ca="1">INDIRECT("'"&amp;AI$2&amp;"'!G"&amp;ROW())</f>
        <v>0</v>
      </c>
      <c r="AJ87" s="12" cm="1">
        <f t="array" aca="1" ref="AJ87" ca="1">INDIRECT("'"&amp;AJ$2&amp;"'!G"&amp;ROW())</f>
        <v>0</v>
      </c>
      <c r="AK87" s="12" cm="1">
        <f t="array" aca="1" ref="AK87" ca="1">INDIRECT("'"&amp;AK$2&amp;"'!G"&amp;ROW())</f>
        <v>0</v>
      </c>
      <c r="AL87" s="12" cm="1">
        <f t="array" aca="1" ref="AL87" ca="1">INDIRECT("'"&amp;AL$2&amp;"'!G"&amp;ROW())</f>
        <v>0</v>
      </c>
      <c r="AM87" s="12" cm="1">
        <f t="array" aca="1" ref="AM87" ca="1">INDIRECT("'"&amp;AM$2&amp;"'!G"&amp;ROW())</f>
        <v>0</v>
      </c>
      <c r="AN87" s="12" cm="1">
        <f t="array" aca="1" ref="AN87" ca="1">INDIRECT("'"&amp;AN$2&amp;"'!G"&amp;ROW())</f>
        <v>0</v>
      </c>
      <c r="AO87" s="12" cm="1">
        <f t="array" aca="1" ref="AO87" ca="1">INDIRECT("'"&amp;AO$2&amp;"'!G"&amp;ROW())</f>
        <v>0</v>
      </c>
      <c r="AP87" s="12" cm="1">
        <f t="array" aca="1" ref="AP87" ca="1">INDIRECT("'"&amp;AP$2&amp;"'!G"&amp;ROW())</f>
        <v>0</v>
      </c>
      <c r="AQ87" s="12" cm="1">
        <f t="array" aca="1" ref="AQ87" ca="1">INDIRECT("'"&amp;AQ$2&amp;"'!G"&amp;ROW())</f>
        <v>0</v>
      </c>
      <c r="AR87" s="12" cm="1">
        <f t="array" aca="1" ref="AR87" ca="1">INDIRECT("'"&amp;AR$2&amp;"'!G"&amp;ROW())</f>
        <v>0</v>
      </c>
      <c r="AS87" s="12" cm="1">
        <f t="array" aca="1" ref="AS87" ca="1">INDIRECT("'"&amp;AS$2&amp;"'!G"&amp;ROW())</f>
        <v>0</v>
      </c>
      <c r="AT87" s="12" cm="1">
        <f t="array" aca="1" ref="AT87" ca="1">INDIRECT("'"&amp;AT$2&amp;"'!G"&amp;ROW())</f>
        <v>0</v>
      </c>
      <c r="AU87" s="12" cm="1">
        <f t="array" aca="1" ref="AU87" ca="1">INDIRECT("'"&amp;AU$2&amp;"'!G"&amp;ROW())</f>
        <v>0</v>
      </c>
      <c r="AV87" s="12" cm="1">
        <f t="array" aca="1" ref="AV87" ca="1">INDIRECT("'"&amp;AV$2&amp;"'!G"&amp;ROW())</f>
        <v>0</v>
      </c>
      <c r="AW87" s="12" cm="1">
        <f t="array" aca="1" ref="AW87" ca="1">INDIRECT("'"&amp;AW$2&amp;"'!G"&amp;ROW())</f>
        <v>0</v>
      </c>
      <c r="AX87" s="12" cm="1">
        <f t="array" aca="1" ref="AX87" ca="1">INDIRECT("'"&amp;AX$2&amp;"'!G"&amp;ROW())</f>
        <v>0</v>
      </c>
      <c r="AY87" s="12" cm="1">
        <f t="array" aca="1" ref="AY87" ca="1">INDIRECT("'"&amp;AY$2&amp;"'!G"&amp;ROW())</f>
        <v>0</v>
      </c>
      <c r="AZ87" s="12" cm="1">
        <f t="array" aca="1" ref="AZ87" ca="1">INDIRECT("'"&amp;AZ$2&amp;"'!G"&amp;ROW())</f>
        <v>0</v>
      </c>
      <c r="BA87" s="12" cm="1">
        <f t="array" aca="1" ref="BA87" ca="1">INDIRECT("'"&amp;BA$2&amp;"'!G"&amp;ROW())</f>
        <v>0</v>
      </c>
      <c r="BB87">
        <f>'TALLER EPT '!G87</f>
        <v>0</v>
      </c>
      <c r="BC87" s="12" cm="1">
        <f t="array" aca="1" ref="BC87" ca="1">INDIRECT("'"&amp;BC$2&amp;"'!G"&amp;ROW())</f>
        <v>0</v>
      </c>
      <c r="BD87" s="12" cm="1">
        <f t="array" aca="1" ref="BD87" ca="1">INDIRECT("'"&amp;BD$2&amp;"'!G"&amp;ROW())</f>
        <v>0</v>
      </c>
      <c r="BE87" s="17">
        <f>'CIRCULACIÓN '!G87</f>
        <v>0</v>
      </c>
      <c r="BF87" s="12" cm="1">
        <f t="array" aca="1" ref="BF87" ca="1">INDIRECT("'"&amp;BF$2&amp;"'!G"&amp;ROW())</f>
        <v>0</v>
      </c>
      <c r="BG87" s="12" cm="1">
        <f t="array" aca="1" ref="BG87" ca="1">INDIRECT("'"&amp;BG$2&amp;"'!G"&amp;ROW())</f>
        <v>0</v>
      </c>
      <c r="BH87" s="17">
        <f>INGRESO!G87</f>
        <v>0</v>
      </c>
    </row>
    <row r="88" spans="1:60">
      <c r="A88" t="s">
        <v>1172</v>
      </c>
      <c r="G88" s="337">
        <f t="shared" ca="1" si="1"/>
        <v>25</v>
      </c>
      <c r="H88" s="12" cm="1">
        <f t="array" aca="1" ref="H88" ca="1">INDIRECT("'"&amp;H$2&amp;"'!G"&amp;ROW())</f>
        <v>1</v>
      </c>
      <c r="I88" s="12" cm="1">
        <f t="array" aca="1" ref="I88" ca="1">INDIRECT("'"&amp;I$2&amp;"'!G"&amp;ROW())</f>
        <v>1</v>
      </c>
      <c r="J88" s="12" cm="1">
        <f t="array" aca="1" ref="J88" ca="1">INDIRECT("'"&amp;J$2&amp;"'!G"&amp;ROW())</f>
        <v>1</v>
      </c>
      <c r="K88" s="12" cm="1">
        <f t="array" aca="1" ref="K88" ca="1">INDIRECT("'"&amp;K$2&amp;"'!G"&amp;ROW())</f>
        <v>1</v>
      </c>
      <c r="L88" s="12" cm="1">
        <f t="array" aca="1" ref="L88" ca="1">INDIRECT("'"&amp;L$2&amp;"'!G"&amp;ROW())</f>
        <v>1</v>
      </c>
      <c r="M88" s="12" cm="1">
        <f t="array" aca="1" ref="M88" ca="1">INDIRECT("'"&amp;M$2&amp;"'!G"&amp;ROW())</f>
        <v>1</v>
      </c>
      <c r="N88" s="12" cm="1">
        <f t="array" aca="1" ref="N88" ca="1">INDIRECT("'"&amp;N$2&amp;"'!G"&amp;ROW())</f>
        <v>0</v>
      </c>
      <c r="O88" s="12" cm="1">
        <f t="array" aca="1" ref="O88" ca="1">INDIRECT("'"&amp;O$2&amp;"'!G"&amp;ROW())</f>
        <v>1</v>
      </c>
      <c r="P88" s="17">
        <f>'SECRETARÍA '!G88</f>
        <v>1</v>
      </c>
      <c r="Q88" s="12" cm="1">
        <f t="array" aca="1" ref="Q88" ca="1">INDIRECT("'"&amp;Q$2&amp;"'!G"&amp;ROW())</f>
        <v>1</v>
      </c>
      <c r="R88" s="12" cm="1">
        <f t="array" aca="1" ref="R88" ca="1">INDIRECT("'"&amp;R$2&amp;"'!G"&amp;ROW())</f>
        <v>1</v>
      </c>
      <c r="S88" s="12" cm="1">
        <f t="array" aca="1" ref="S88" ca="1">INDIRECT("'"&amp;S$2&amp;"'!G"&amp;ROW())</f>
        <v>1</v>
      </c>
      <c r="T88" s="12" cm="1">
        <f t="array" aca="1" ref="T88" ca="1">INDIRECT("'"&amp;T$2&amp;"'!G"&amp;ROW())</f>
        <v>1</v>
      </c>
      <c r="U88" s="12" cm="1">
        <f t="array" aca="1" ref="U88" ca="1">INDIRECT("'"&amp;U$2&amp;"'!G"&amp;ROW())</f>
        <v>1</v>
      </c>
      <c r="V88" s="12" cm="1">
        <f t="array" aca="1" ref="V88" ca="1">INDIRECT("'"&amp;V$2&amp;"'!G"&amp;ROW())</f>
        <v>1</v>
      </c>
      <c r="W88" s="12" cm="1">
        <f t="array" aca="1" ref="W88" ca="1">INDIRECT("'"&amp;W$2&amp;"'!G"&amp;ROW())</f>
        <v>1</v>
      </c>
      <c r="X88" s="12" cm="1">
        <f t="array" aca="1" ref="X88" ca="1">INDIRECT("'"&amp;X$2&amp;"'!G"&amp;ROW())</f>
        <v>1</v>
      </c>
      <c r="Y88" s="12" cm="1">
        <f t="array" aca="1" ref="Y88" ca="1">INDIRECT("'"&amp;Y$2&amp;"'!G"&amp;ROW())</f>
        <v>1</v>
      </c>
      <c r="Z88" s="12" cm="1">
        <f t="array" aca="1" ref="Z88" ca="1">INDIRECT("'"&amp;Z$2&amp;"'!G"&amp;ROW())</f>
        <v>0</v>
      </c>
      <c r="AA88" s="12" cm="1">
        <f t="array" aca="1" ref="AA88" ca="1">INDIRECT("'"&amp;AA$2&amp;"'!G"&amp;ROW())</f>
        <v>0</v>
      </c>
      <c r="AB88" s="17">
        <f>'SSHH ADM.-HOMBRES'!G88</f>
        <v>0</v>
      </c>
      <c r="AC88" s="12" cm="1">
        <f t="array" aca="1" ref="AC88" ca="1">INDIRECT("'"&amp;AC$2&amp;"'!G"&amp;ROW())</f>
        <v>0</v>
      </c>
      <c r="AD88" s="12" cm="1">
        <f t="array" aca="1" ref="AD88" ca="1">INDIRECT("'"&amp;AD$2&amp;"'!G"&amp;ROW())</f>
        <v>0</v>
      </c>
      <c r="AE88" s="12" cm="1">
        <f t="array" aca="1" ref="AE88" ca="1">INDIRECT("'"&amp;AE$2&amp;"'!G"&amp;ROW())</f>
        <v>0</v>
      </c>
      <c r="AF88" s="12" cm="1">
        <f t="array" aca="1" ref="AF88" ca="1">INDIRECT("'"&amp;AF$2&amp;"'!G"&amp;ROW())</f>
        <v>0</v>
      </c>
      <c r="AG88" s="12" cm="1">
        <f t="array" aca="1" ref="AG88" ca="1">INDIRECT("'"&amp;AG$2&amp;"'!G"&amp;ROW())</f>
        <v>0</v>
      </c>
      <c r="AH88" s="12" cm="1">
        <f t="array" aca="1" ref="AH88" ca="1">INDIRECT("'"&amp;AH$2&amp;"'!G"&amp;ROW())</f>
        <v>0</v>
      </c>
      <c r="AI88" s="12" cm="1">
        <f t="array" aca="1" ref="AI88" ca="1">INDIRECT("'"&amp;AI$2&amp;"'!G"&amp;ROW())</f>
        <v>0</v>
      </c>
      <c r="AJ88" s="12" cm="1">
        <f t="array" aca="1" ref="AJ88" ca="1">INDIRECT("'"&amp;AJ$2&amp;"'!G"&amp;ROW())</f>
        <v>0</v>
      </c>
      <c r="AK88" s="12" cm="1">
        <f t="array" aca="1" ref="AK88" ca="1">INDIRECT("'"&amp;AK$2&amp;"'!G"&amp;ROW())</f>
        <v>0</v>
      </c>
      <c r="AL88" s="12" cm="1">
        <f t="array" aca="1" ref="AL88" ca="1">INDIRECT("'"&amp;AL$2&amp;"'!G"&amp;ROW())</f>
        <v>0</v>
      </c>
      <c r="AM88" s="12" cm="1">
        <f t="array" aca="1" ref="AM88" ca="1">INDIRECT("'"&amp;AM$2&amp;"'!G"&amp;ROW())</f>
        <v>0</v>
      </c>
      <c r="AN88" s="12" cm="1">
        <f t="array" aca="1" ref="AN88" ca="1">INDIRECT("'"&amp;AN$2&amp;"'!G"&amp;ROW())</f>
        <v>0</v>
      </c>
      <c r="AO88" s="12" cm="1">
        <f t="array" aca="1" ref="AO88" ca="1">INDIRECT("'"&amp;AO$2&amp;"'!G"&amp;ROW())</f>
        <v>0</v>
      </c>
      <c r="AP88" s="12" cm="1">
        <f t="array" aca="1" ref="AP88" ca="1">INDIRECT("'"&amp;AP$2&amp;"'!G"&amp;ROW())</f>
        <v>0</v>
      </c>
      <c r="AQ88" s="12" cm="1">
        <f t="array" aca="1" ref="AQ88" ca="1">INDIRECT("'"&amp;AQ$2&amp;"'!G"&amp;ROW())</f>
        <v>0</v>
      </c>
      <c r="AR88" s="12" cm="1">
        <f t="array" aca="1" ref="AR88" ca="1">INDIRECT("'"&amp;AR$2&amp;"'!G"&amp;ROW())</f>
        <v>0</v>
      </c>
      <c r="AS88" s="12" cm="1">
        <f t="array" aca="1" ref="AS88" ca="1">INDIRECT("'"&amp;AS$2&amp;"'!G"&amp;ROW())</f>
        <v>0</v>
      </c>
      <c r="AT88" s="12" cm="1">
        <f t="array" aca="1" ref="AT88" ca="1">INDIRECT("'"&amp;AT$2&amp;"'!G"&amp;ROW())</f>
        <v>0</v>
      </c>
      <c r="AU88" s="12" cm="1">
        <f t="array" aca="1" ref="AU88" ca="1">INDIRECT("'"&amp;AU$2&amp;"'!G"&amp;ROW())</f>
        <v>1</v>
      </c>
      <c r="AV88" s="12" cm="1">
        <f t="array" aca="1" ref="AV88" ca="1">INDIRECT("'"&amp;AV$2&amp;"'!G"&amp;ROW())</f>
        <v>1</v>
      </c>
      <c r="AW88" s="12" cm="1">
        <f t="array" aca="1" ref="AW88" ca="1">INDIRECT("'"&amp;AW$2&amp;"'!G"&amp;ROW())</f>
        <v>1</v>
      </c>
      <c r="AX88" s="12" cm="1">
        <f t="array" aca="1" ref="AX88" ca="1">INDIRECT("'"&amp;AX$2&amp;"'!G"&amp;ROW())</f>
        <v>1</v>
      </c>
      <c r="AY88" s="12" cm="1">
        <f t="array" aca="1" ref="AY88" ca="1">INDIRECT("'"&amp;AY$2&amp;"'!G"&amp;ROW())</f>
        <v>1</v>
      </c>
      <c r="AZ88" s="12" cm="1">
        <f t="array" aca="1" ref="AZ88" ca="1">INDIRECT("'"&amp;AZ$2&amp;"'!G"&amp;ROW())</f>
        <v>1</v>
      </c>
      <c r="BA88" s="12" cm="1">
        <f t="array" aca="1" ref="BA88" ca="1">INDIRECT("'"&amp;BA$2&amp;"'!G"&amp;ROW())</f>
        <v>1</v>
      </c>
      <c r="BB88">
        <f>'TALLER EPT '!G88</f>
        <v>1</v>
      </c>
      <c r="BC88" s="12" cm="1">
        <f t="array" aca="1" ref="BC88" ca="1">INDIRECT("'"&amp;BC$2&amp;"'!G"&amp;ROW())</f>
        <v>0</v>
      </c>
      <c r="BD88" s="12" cm="1">
        <f t="array" aca="1" ref="BD88" ca="1">INDIRECT("'"&amp;BD$2&amp;"'!G"&amp;ROW())</f>
        <v>0</v>
      </c>
      <c r="BE88" s="17">
        <f>'CIRCULACIÓN '!G88</f>
        <v>0</v>
      </c>
      <c r="BF88" s="12" cm="1">
        <f t="array" aca="1" ref="BF88" ca="1">INDIRECT("'"&amp;BF$2&amp;"'!G"&amp;ROW())</f>
        <v>0</v>
      </c>
      <c r="BG88" s="12" cm="1">
        <f t="array" aca="1" ref="BG88" ca="1">INDIRECT("'"&amp;BG$2&amp;"'!G"&amp;ROW())</f>
        <v>0</v>
      </c>
      <c r="BH88" s="17">
        <f>INGRESO!G88</f>
        <v>0</v>
      </c>
    </row>
    <row r="89" spans="1:60">
      <c r="A89" s="87" t="s">
        <v>1173</v>
      </c>
      <c r="G89" s="337">
        <f t="shared" ca="1" si="1"/>
        <v>0</v>
      </c>
      <c r="H89" s="12" cm="1">
        <f t="array" aca="1" ref="H89" ca="1">INDIRECT("'"&amp;H$2&amp;"'!G"&amp;ROW())</f>
        <v>0</v>
      </c>
      <c r="I89" s="12" cm="1">
        <f t="array" aca="1" ref="I89" ca="1">INDIRECT("'"&amp;I$2&amp;"'!G"&amp;ROW())</f>
        <v>0</v>
      </c>
      <c r="J89" s="12" cm="1">
        <f t="array" aca="1" ref="J89" ca="1">INDIRECT("'"&amp;J$2&amp;"'!G"&amp;ROW())</f>
        <v>0</v>
      </c>
      <c r="K89" s="12" cm="1">
        <f t="array" aca="1" ref="K89" ca="1">INDIRECT("'"&amp;K$2&amp;"'!G"&amp;ROW())</f>
        <v>0</v>
      </c>
      <c r="L89" s="12" cm="1">
        <f t="array" aca="1" ref="L89" ca="1">INDIRECT("'"&amp;L$2&amp;"'!G"&amp;ROW())</f>
        <v>0</v>
      </c>
      <c r="M89" s="12" cm="1">
        <f t="array" aca="1" ref="M89" ca="1">INDIRECT("'"&amp;M$2&amp;"'!G"&amp;ROW())</f>
        <v>0</v>
      </c>
      <c r="N89" s="12" cm="1">
        <f t="array" aca="1" ref="N89" ca="1">INDIRECT("'"&amp;N$2&amp;"'!G"&amp;ROW())</f>
        <v>0</v>
      </c>
      <c r="O89" s="12" cm="1">
        <f t="array" aca="1" ref="O89" ca="1">INDIRECT("'"&amp;O$2&amp;"'!G"&amp;ROW())</f>
        <v>0</v>
      </c>
      <c r="P89" s="17">
        <f>'SECRETARÍA '!G89</f>
        <v>0</v>
      </c>
      <c r="Q89" s="12" cm="1">
        <f t="array" aca="1" ref="Q89" ca="1">INDIRECT("'"&amp;Q$2&amp;"'!G"&amp;ROW())</f>
        <v>0</v>
      </c>
      <c r="R89" s="12" cm="1">
        <f t="array" aca="1" ref="R89" ca="1">INDIRECT("'"&amp;R$2&amp;"'!G"&amp;ROW())</f>
        <v>0</v>
      </c>
      <c r="S89" s="12" cm="1">
        <f t="array" aca="1" ref="S89" ca="1">INDIRECT("'"&amp;S$2&amp;"'!G"&amp;ROW())</f>
        <v>0</v>
      </c>
      <c r="T89" s="12" cm="1">
        <f t="array" aca="1" ref="T89" ca="1">INDIRECT("'"&amp;T$2&amp;"'!G"&amp;ROW())</f>
        <v>0</v>
      </c>
      <c r="U89" s="12" cm="1">
        <f t="array" aca="1" ref="U89" ca="1">INDIRECT("'"&amp;U$2&amp;"'!G"&amp;ROW())</f>
        <v>0</v>
      </c>
      <c r="V89" s="12" cm="1">
        <f t="array" aca="1" ref="V89" ca="1">INDIRECT("'"&amp;V$2&amp;"'!G"&amp;ROW())</f>
        <v>0</v>
      </c>
      <c r="W89" s="12" cm="1">
        <f t="array" aca="1" ref="W89" ca="1">INDIRECT("'"&amp;W$2&amp;"'!G"&amp;ROW())</f>
        <v>0</v>
      </c>
      <c r="X89" s="12" cm="1">
        <f t="array" aca="1" ref="X89" ca="1">INDIRECT("'"&amp;X$2&amp;"'!G"&amp;ROW())</f>
        <v>0</v>
      </c>
      <c r="Y89" s="12" cm="1">
        <f t="array" aca="1" ref="Y89" ca="1">INDIRECT("'"&amp;Y$2&amp;"'!G"&amp;ROW())</f>
        <v>0</v>
      </c>
      <c r="Z89" s="12" cm="1">
        <f t="array" aca="1" ref="Z89" ca="1">INDIRECT("'"&amp;Z$2&amp;"'!G"&amp;ROW())</f>
        <v>0</v>
      </c>
      <c r="AA89" s="12" cm="1">
        <f t="array" aca="1" ref="AA89" ca="1">INDIRECT("'"&amp;AA$2&amp;"'!G"&amp;ROW())</f>
        <v>0</v>
      </c>
      <c r="AB89" s="17">
        <f>'SSHH ADM.-HOMBRES'!G89</f>
        <v>0</v>
      </c>
      <c r="AC89" s="12" cm="1">
        <f t="array" aca="1" ref="AC89" ca="1">INDIRECT("'"&amp;AC$2&amp;"'!G"&amp;ROW())</f>
        <v>0</v>
      </c>
      <c r="AD89" s="12" cm="1">
        <f t="array" aca="1" ref="AD89" ca="1">INDIRECT("'"&amp;AD$2&amp;"'!G"&amp;ROW())</f>
        <v>0</v>
      </c>
      <c r="AE89" s="12" cm="1">
        <f t="array" aca="1" ref="AE89" ca="1">INDIRECT("'"&amp;AE$2&amp;"'!G"&amp;ROW())</f>
        <v>0</v>
      </c>
      <c r="AF89" s="12" cm="1">
        <f t="array" aca="1" ref="AF89" ca="1">INDIRECT("'"&amp;AF$2&amp;"'!G"&amp;ROW())</f>
        <v>0</v>
      </c>
      <c r="AG89" s="12" cm="1">
        <f t="array" aca="1" ref="AG89" ca="1">INDIRECT("'"&amp;AG$2&amp;"'!G"&amp;ROW())</f>
        <v>0</v>
      </c>
      <c r="AH89" s="12" cm="1">
        <f t="array" aca="1" ref="AH89" ca="1">INDIRECT("'"&amp;AH$2&amp;"'!G"&amp;ROW())</f>
        <v>0</v>
      </c>
      <c r="AI89" s="12" cm="1">
        <f t="array" aca="1" ref="AI89" ca="1">INDIRECT("'"&amp;AI$2&amp;"'!G"&amp;ROW())</f>
        <v>0</v>
      </c>
      <c r="AJ89" s="12" cm="1">
        <f t="array" aca="1" ref="AJ89" ca="1">INDIRECT("'"&amp;AJ$2&amp;"'!G"&amp;ROW())</f>
        <v>0</v>
      </c>
      <c r="AK89" s="12" cm="1">
        <f t="array" aca="1" ref="AK89" ca="1">INDIRECT("'"&amp;AK$2&amp;"'!G"&amp;ROW())</f>
        <v>0</v>
      </c>
      <c r="AL89" s="12" cm="1">
        <f t="array" aca="1" ref="AL89" ca="1">INDIRECT("'"&amp;AL$2&amp;"'!G"&amp;ROW())</f>
        <v>0</v>
      </c>
      <c r="AM89" s="12" cm="1">
        <f t="array" aca="1" ref="AM89" ca="1">INDIRECT("'"&amp;AM$2&amp;"'!G"&amp;ROW())</f>
        <v>0</v>
      </c>
      <c r="AN89" s="12" cm="1">
        <f t="array" aca="1" ref="AN89" ca="1">INDIRECT("'"&amp;AN$2&amp;"'!G"&amp;ROW())</f>
        <v>0</v>
      </c>
      <c r="AO89" s="12" cm="1">
        <f t="array" aca="1" ref="AO89" ca="1">INDIRECT("'"&amp;AO$2&amp;"'!G"&amp;ROW())</f>
        <v>0</v>
      </c>
      <c r="AP89" s="12" cm="1">
        <f t="array" aca="1" ref="AP89" ca="1">INDIRECT("'"&amp;AP$2&amp;"'!G"&amp;ROW())</f>
        <v>0</v>
      </c>
      <c r="AQ89" s="12" cm="1">
        <f t="array" aca="1" ref="AQ89" ca="1">INDIRECT("'"&amp;AQ$2&amp;"'!G"&amp;ROW())</f>
        <v>0</v>
      </c>
      <c r="AR89" s="12" cm="1">
        <f t="array" aca="1" ref="AR89" ca="1">INDIRECT("'"&amp;AR$2&amp;"'!G"&amp;ROW())</f>
        <v>0</v>
      </c>
      <c r="AS89" s="12" cm="1">
        <f t="array" aca="1" ref="AS89" ca="1">INDIRECT("'"&amp;AS$2&amp;"'!G"&amp;ROW())</f>
        <v>0</v>
      </c>
      <c r="AT89" s="12" cm="1">
        <f t="array" aca="1" ref="AT89" ca="1">INDIRECT("'"&amp;AT$2&amp;"'!G"&amp;ROW())</f>
        <v>0</v>
      </c>
      <c r="AU89" s="12" cm="1">
        <f t="array" aca="1" ref="AU89" ca="1">INDIRECT("'"&amp;AU$2&amp;"'!G"&amp;ROW())</f>
        <v>0</v>
      </c>
      <c r="AV89" s="12" cm="1">
        <f t="array" aca="1" ref="AV89" ca="1">INDIRECT("'"&amp;AV$2&amp;"'!G"&amp;ROW())</f>
        <v>0</v>
      </c>
      <c r="AW89" s="12" cm="1">
        <f t="array" aca="1" ref="AW89" ca="1">INDIRECT("'"&amp;AW$2&amp;"'!G"&amp;ROW())</f>
        <v>0</v>
      </c>
      <c r="AX89" s="12" cm="1">
        <f t="array" aca="1" ref="AX89" ca="1">INDIRECT("'"&amp;AX$2&amp;"'!G"&amp;ROW())</f>
        <v>0</v>
      </c>
      <c r="AY89" s="12" cm="1">
        <f t="array" aca="1" ref="AY89" ca="1">INDIRECT("'"&amp;AY$2&amp;"'!G"&amp;ROW())</f>
        <v>0</v>
      </c>
      <c r="AZ89" s="12" cm="1">
        <f t="array" aca="1" ref="AZ89" ca="1">INDIRECT("'"&amp;AZ$2&amp;"'!G"&amp;ROW())</f>
        <v>0</v>
      </c>
      <c r="BA89" s="12" cm="1">
        <f t="array" aca="1" ref="BA89" ca="1">INDIRECT("'"&amp;BA$2&amp;"'!G"&amp;ROW())</f>
        <v>0</v>
      </c>
      <c r="BB89">
        <f>'TALLER EPT '!G89</f>
        <v>0</v>
      </c>
      <c r="BC89" s="12" cm="1">
        <f t="array" aca="1" ref="BC89" ca="1">INDIRECT("'"&amp;BC$2&amp;"'!G"&amp;ROW())</f>
        <v>0</v>
      </c>
      <c r="BD89" s="12" cm="1">
        <f t="array" aca="1" ref="BD89" ca="1">INDIRECT("'"&amp;BD$2&amp;"'!G"&amp;ROW())</f>
        <v>0</v>
      </c>
      <c r="BE89" s="17">
        <f>'CIRCULACIÓN '!G89</f>
        <v>0</v>
      </c>
      <c r="BF89" s="12" cm="1">
        <f t="array" aca="1" ref="BF89" ca="1">INDIRECT("'"&amp;BF$2&amp;"'!G"&amp;ROW())</f>
        <v>0</v>
      </c>
      <c r="BG89" s="12" cm="1">
        <f t="array" aca="1" ref="BG89" ca="1">INDIRECT("'"&amp;BG$2&amp;"'!G"&amp;ROW())</f>
        <v>0</v>
      </c>
      <c r="BH89" s="17">
        <f>INGRESO!G89</f>
        <v>0</v>
      </c>
    </row>
    <row r="90" spans="1:60">
      <c r="A90" t="s">
        <v>1177</v>
      </c>
      <c r="G90" s="337">
        <f t="shared" ca="1" si="1"/>
        <v>25</v>
      </c>
      <c r="H90" s="12" cm="1">
        <f t="array" aca="1" ref="H90" ca="1">INDIRECT("'"&amp;H$2&amp;"'!G"&amp;ROW())</f>
        <v>1</v>
      </c>
      <c r="I90" s="12" cm="1">
        <f t="array" aca="1" ref="I90" ca="1">INDIRECT("'"&amp;I$2&amp;"'!G"&amp;ROW())</f>
        <v>1</v>
      </c>
      <c r="J90" s="12" cm="1">
        <f t="array" aca="1" ref="J90" ca="1">INDIRECT("'"&amp;J$2&amp;"'!G"&amp;ROW())</f>
        <v>1</v>
      </c>
      <c r="K90" s="12" cm="1">
        <f t="array" aca="1" ref="K90" ca="1">INDIRECT("'"&amp;K$2&amp;"'!G"&amp;ROW())</f>
        <v>1</v>
      </c>
      <c r="L90" s="12" cm="1">
        <f t="array" aca="1" ref="L90" ca="1">INDIRECT("'"&amp;L$2&amp;"'!G"&amp;ROW())</f>
        <v>1</v>
      </c>
      <c r="M90" s="12" cm="1">
        <f t="array" aca="1" ref="M90" ca="1">INDIRECT("'"&amp;M$2&amp;"'!G"&amp;ROW())</f>
        <v>1</v>
      </c>
      <c r="N90" s="12" cm="1">
        <f t="array" aca="1" ref="N90" ca="1">INDIRECT("'"&amp;N$2&amp;"'!G"&amp;ROW())</f>
        <v>0</v>
      </c>
      <c r="O90" s="12" cm="1">
        <f t="array" aca="1" ref="O90" ca="1">INDIRECT("'"&amp;O$2&amp;"'!G"&amp;ROW())</f>
        <v>1</v>
      </c>
      <c r="P90" s="17">
        <f>'SECRETARÍA '!G90</f>
        <v>1</v>
      </c>
      <c r="Q90" s="12" cm="1">
        <f t="array" aca="1" ref="Q90" ca="1">INDIRECT("'"&amp;Q$2&amp;"'!G"&amp;ROW())</f>
        <v>1</v>
      </c>
      <c r="R90" s="12" cm="1">
        <f t="array" aca="1" ref="R90" ca="1">INDIRECT("'"&amp;R$2&amp;"'!G"&amp;ROW())</f>
        <v>1</v>
      </c>
      <c r="S90" s="12" cm="1">
        <f t="array" aca="1" ref="S90" ca="1">INDIRECT("'"&amp;S$2&amp;"'!G"&amp;ROW())</f>
        <v>1</v>
      </c>
      <c r="T90" s="12" cm="1">
        <f t="array" aca="1" ref="T90" ca="1">INDIRECT("'"&amp;T$2&amp;"'!G"&amp;ROW())</f>
        <v>1</v>
      </c>
      <c r="U90" s="12" cm="1">
        <f t="array" aca="1" ref="U90" ca="1">INDIRECT("'"&amp;U$2&amp;"'!G"&amp;ROW())</f>
        <v>1</v>
      </c>
      <c r="V90" s="12" cm="1">
        <f t="array" aca="1" ref="V90" ca="1">INDIRECT("'"&amp;V$2&amp;"'!G"&amp;ROW())</f>
        <v>1</v>
      </c>
      <c r="W90" s="12" cm="1">
        <f t="array" aca="1" ref="W90" ca="1">INDIRECT("'"&amp;W$2&amp;"'!G"&amp;ROW())</f>
        <v>1</v>
      </c>
      <c r="X90" s="12" cm="1">
        <f t="array" aca="1" ref="X90" ca="1">INDIRECT("'"&amp;X$2&amp;"'!G"&amp;ROW())</f>
        <v>1</v>
      </c>
      <c r="Y90" s="12" cm="1">
        <f t="array" aca="1" ref="Y90" ca="1">INDIRECT("'"&amp;Y$2&amp;"'!G"&amp;ROW())</f>
        <v>1</v>
      </c>
      <c r="Z90" s="12" cm="1">
        <f t="array" aca="1" ref="Z90" ca="1">INDIRECT("'"&amp;Z$2&amp;"'!G"&amp;ROW())</f>
        <v>0</v>
      </c>
      <c r="AA90" s="12" cm="1">
        <f t="array" aca="1" ref="AA90" ca="1">INDIRECT("'"&amp;AA$2&amp;"'!G"&amp;ROW())</f>
        <v>0</v>
      </c>
      <c r="AB90" s="17">
        <f>'SSHH ADM.-HOMBRES'!G90</f>
        <v>0</v>
      </c>
      <c r="AC90" s="12" cm="1">
        <f t="array" aca="1" ref="AC90" ca="1">INDIRECT("'"&amp;AC$2&amp;"'!G"&amp;ROW())</f>
        <v>0</v>
      </c>
      <c r="AD90" s="12" cm="1">
        <f t="array" aca="1" ref="AD90" ca="1">INDIRECT("'"&amp;AD$2&amp;"'!G"&amp;ROW())</f>
        <v>0</v>
      </c>
      <c r="AE90" s="12" cm="1">
        <f t="array" aca="1" ref="AE90" ca="1">INDIRECT("'"&amp;AE$2&amp;"'!G"&amp;ROW())</f>
        <v>0</v>
      </c>
      <c r="AF90" s="12" cm="1">
        <f t="array" aca="1" ref="AF90" ca="1">INDIRECT("'"&amp;AF$2&amp;"'!G"&amp;ROW())</f>
        <v>0</v>
      </c>
      <c r="AG90" s="12" cm="1">
        <f t="array" aca="1" ref="AG90" ca="1">INDIRECT("'"&amp;AG$2&amp;"'!G"&amp;ROW())</f>
        <v>0</v>
      </c>
      <c r="AH90" s="12" cm="1">
        <f t="array" aca="1" ref="AH90" ca="1">INDIRECT("'"&amp;AH$2&amp;"'!G"&amp;ROW())</f>
        <v>0</v>
      </c>
      <c r="AI90" s="12" cm="1">
        <f t="array" aca="1" ref="AI90" ca="1">INDIRECT("'"&amp;AI$2&amp;"'!G"&amp;ROW())</f>
        <v>0</v>
      </c>
      <c r="AJ90" s="12" cm="1">
        <f t="array" aca="1" ref="AJ90" ca="1">INDIRECT("'"&amp;AJ$2&amp;"'!G"&amp;ROW())</f>
        <v>0</v>
      </c>
      <c r="AK90" s="12" cm="1">
        <f t="array" aca="1" ref="AK90" ca="1">INDIRECT("'"&amp;AK$2&amp;"'!G"&amp;ROW())</f>
        <v>0</v>
      </c>
      <c r="AL90" s="12" cm="1">
        <f t="array" aca="1" ref="AL90" ca="1">INDIRECT("'"&amp;AL$2&amp;"'!G"&amp;ROW())</f>
        <v>0</v>
      </c>
      <c r="AM90" s="12" cm="1">
        <f t="array" aca="1" ref="AM90" ca="1">INDIRECT("'"&amp;AM$2&amp;"'!G"&amp;ROW())</f>
        <v>0</v>
      </c>
      <c r="AN90" s="12" cm="1">
        <f t="array" aca="1" ref="AN90" ca="1">INDIRECT("'"&amp;AN$2&amp;"'!G"&amp;ROW())</f>
        <v>0</v>
      </c>
      <c r="AO90" s="12" cm="1">
        <f t="array" aca="1" ref="AO90" ca="1">INDIRECT("'"&amp;AO$2&amp;"'!G"&amp;ROW())</f>
        <v>0</v>
      </c>
      <c r="AP90" s="12" cm="1">
        <f t="array" aca="1" ref="AP90" ca="1">INDIRECT("'"&amp;AP$2&amp;"'!G"&amp;ROW())</f>
        <v>0</v>
      </c>
      <c r="AQ90" s="12" cm="1">
        <f t="array" aca="1" ref="AQ90" ca="1">INDIRECT("'"&amp;AQ$2&amp;"'!G"&amp;ROW())</f>
        <v>0</v>
      </c>
      <c r="AR90" s="12" cm="1">
        <f t="array" aca="1" ref="AR90" ca="1">INDIRECT("'"&amp;AR$2&amp;"'!G"&amp;ROW())</f>
        <v>0</v>
      </c>
      <c r="AS90" s="12" cm="1">
        <f t="array" aca="1" ref="AS90" ca="1">INDIRECT("'"&amp;AS$2&amp;"'!G"&amp;ROW())</f>
        <v>0</v>
      </c>
      <c r="AT90" s="12" cm="1">
        <f t="array" aca="1" ref="AT90" ca="1">INDIRECT("'"&amp;AT$2&amp;"'!G"&amp;ROW())</f>
        <v>0</v>
      </c>
      <c r="AU90" s="12" cm="1">
        <f t="array" aca="1" ref="AU90" ca="1">INDIRECT("'"&amp;AU$2&amp;"'!G"&amp;ROW())</f>
        <v>1</v>
      </c>
      <c r="AV90" s="12" cm="1">
        <f t="array" aca="1" ref="AV90" ca="1">INDIRECT("'"&amp;AV$2&amp;"'!G"&amp;ROW())</f>
        <v>1</v>
      </c>
      <c r="AW90" s="12" cm="1">
        <f t="array" aca="1" ref="AW90" ca="1">INDIRECT("'"&amp;AW$2&amp;"'!G"&amp;ROW())</f>
        <v>1</v>
      </c>
      <c r="AX90" s="12" cm="1">
        <f t="array" aca="1" ref="AX90" ca="1">INDIRECT("'"&amp;AX$2&amp;"'!G"&amp;ROW())</f>
        <v>1</v>
      </c>
      <c r="AY90" s="12" cm="1">
        <f t="array" aca="1" ref="AY90" ca="1">INDIRECT("'"&amp;AY$2&amp;"'!G"&amp;ROW())</f>
        <v>1</v>
      </c>
      <c r="AZ90" s="12" cm="1">
        <f t="array" aca="1" ref="AZ90" ca="1">INDIRECT("'"&amp;AZ$2&amp;"'!G"&amp;ROW())</f>
        <v>1</v>
      </c>
      <c r="BA90" s="12" cm="1">
        <f t="array" aca="1" ref="BA90" ca="1">INDIRECT("'"&amp;BA$2&amp;"'!G"&amp;ROW())</f>
        <v>1</v>
      </c>
      <c r="BB90">
        <f>'TALLER EPT '!G90</f>
        <v>1</v>
      </c>
      <c r="BC90" s="12" cm="1">
        <f t="array" aca="1" ref="BC90" ca="1">INDIRECT("'"&amp;BC$2&amp;"'!G"&amp;ROW())</f>
        <v>0</v>
      </c>
      <c r="BD90" s="12" cm="1">
        <f t="array" aca="1" ref="BD90" ca="1">INDIRECT("'"&amp;BD$2&amp;"'!G"&amp;ROW())</f>
        <v>0</v>
      </c>
      <c r="BE90" s="17">
        <f>'CIRCULACIÓN '!G90</f>
        <v>0</v>
      </c>
      <c r="BF90" s="12" cm="1">
        <f t="array" aca="1" ref="BF90" ca="1">INDIRECT("'"&amp;BF$2&amp;"'!G"&amp;ROW())</f>
        <v>0</v>
      </c>
      <c r="BG90" s="12" cm="1">
        <f t="array" aca="1" ref="BG90" ca="1">INDIRECT("'"&amp;BG$2&amp;"'!G"&amp;ROW())</f>
        <v>0</v>
      </c>
      <c r="BH90" s="17">
        <f>INGRESO!G90</f>
        <v>0</v>
      </c>
    </row>
    <row r="91" spans="1:60">
      <c r="A91" t="s">
        <v>1179</v>
      </c>
      <c r="G91" s="337">
        <f t="shared" ca="1" si="1"/>
        <v>25</v>
      </c>
      <c r="H91" s="12" cm="1">
        <f t="array" aca="1" ref="H91" ca="1">INDIRECT("'"&amp;H$2&amp;"'!G"&amp;ROW())</f>
        <v>1</v>
      </c>
      <c r="I91" s="12" cm="1">
        <f t="array" aca="1" ref="I91" ca="1">INDIRECT("'"&amp;I$2&amp;"'!G"&amp;ROW())</f>
        <v>1</v>
      </c>
      <c r="J91" s="12" cm="1">
        <f t="array" aca="1" ref="J91" ca="1">INDIRECT("'"&amp;J$2&amp;"'!G"&amp;ROW())</f>
        <v>1</v>
      </c>
      <c r="K91" s="12" cm="1">
        <f t="array" aca="1" ref="K91" ca="1">INDIRECT("'"&amp;K$2&amp;"'!G"&amp;ROW())</f>
        <v>1</v>
      </c>
      <c r="L91" s="12" cm="1">
        <f t="array" aca="1" ref="L91" ca="1">INDIRECT("'"&amp;L$2&amp;"'!G"&amp;ROW())</f>
        <v>1</v>
      </c>
      <c r="M91" s="12" cm="1">
        <f t="array" aca="1" ref="M91" ca="1">INDIRECT("'"&amp;M$2&amp;"'!G"&amp;ROW())</f>
        <v>1</v>
      </c>
      <c r="N91" s="12" cm="1">
        <f t="array" aca="1" ref="N91" ca="1">INDIRECT("'"&amp;N$2&amp;"'!G"&amp;ROW())</f>
        <v>0</v>
      </c>
      <c r="O91" s="12" cm="1">
        <f t="array" aca="1" ref="O91" ca="1">INDIRECT("'"&amp;O$2&amp;"'!G"&amp;ROW())</f>
        <v>1</v>
      </c>
      <c r="P91" s="17">
        <f>'SECRETARÍA '!G91</f>
        <v>1</v>
      </c>
      <c r="Q91" s="12" cm="1">
        <f t="array" aca="1" ref="Q91" ca="1">INDIRECT("'"&amp;Q$2&amp;"'!G"&amp;ROW())</f>
        <v>1</v>
      </c>
      <c r="R91" s="12" cm="1">
        <f t="array" aca="1" ref="R91" ca="1">INDIRECT("'"&amp;R$2&amp;"'!G"&amp;ROW())</f>
        <v>1</v>
      </c>
      <c r="S91" s="12" cm="1">
        <f t="array" aca="1" ref="S91" ca="1">INDIRECT("'"&amp;S$2&amp;"'!G"&amp;ROW())</f>
        <v>1</v>
      </c>
      <c r="T91" s="12" cm="1">
        <f t="array" aca="1" ref="T91" ca="1">INDIRECT("'"&amp;T$2&amp;"'!G"&amp;ROW())</f>
        <v>1</v>
      </c>
      <c r="U91" s="12" cm="1">
        <f t="array" aca="1" ref="U91" ca="1">INDIRECT("'"&amp;U$2&amp;"'!G"&amp;ROW())</f>
        <v>1</v>
      </c>
      <c r="V91" s="12" cm="1">
        <f t="array" aca="1" ref="V91" ca="1">INDIRECT("'"&amp;V$2&amp;"'!G"&amp;ROW())</f>
        <v>1</v>
      </c>
      <c r="W91" s="12" cm="1">
        <f t="array" aca="1" ref="W91" ca="1">INDIRECT("'"&amp;W$2&amp;"'!G"&amp;ROW())</f>
        <v>1</v>
      </c>
      <c r="X91" s="12" cm="1">
        <f t="array" aca="1" ref="X91" ca="1">INDIRECT("'"&amp;X$2&amp;"'!G"&amp;ROW())</f>
        <v>1</v>
      </c>
      <c r="Y91" s="12" cm="1">
        <f t="array" aca="1" ref="Y91" ca="1">INDIRECT("'"&amp;Y$2&amp;"'!G"&amp;ROW())</f>
        <v>1</v>
      </c>
      <c r="Z91" s="12" cm="1">
        <f t="array" aca="1" ref="Z91" ca="1">INDIRECT("'"&amp;Z$2&amp;"'!G"&amp;ROW())</f>
        <v>0</v>
      </c>
      <c r="AA91" s="12" cm="1">
        <f t="array" aca="1" ref="AA91" ca="1">INDIRECT("'"&amp;AA$2&amp;"'!G"&amp;ROW())</f>
        <v>0</v>
      </c>
      <c r="AB91" s="17">
        <f>'SSHH ADM.-HOMBRES'!G91</f>
        <v>0</v>
      </c>
      <c r="AC91" s="12" cm="1">
        <f t="array" aca="1" ref="AC91" ca="1">INDIRECT("'"&amp;AC$2&amp;"'!G"&amp;ROW())</f>
        <v>0</v>
      </c>
      <c r="AD91" s="12" cm="1">
        <f t="array" aca="1" ref="AD91" ca="1">INDIRECT("'"&amp;AD$2&amp;"'!G"&amp;ROW())</f>
        <v>0</v>
      </c>
      <c r="AE91" s="12" cm="1">
        <f t="array" aca="1" ref="AE91" ca="1">INDIRECT("'"&amp;AE$2&amp;"'!G"&amp;ROW())</f>
        <v>0</v>
      </c>
      <c r="AF91" s="12" cm="1">
        <f t="array" aca="1" ref="AF91" ca="1">INDIRECT("'"&amp;AF$2&amp;"'!G"&amp;ROW())</f>
        <v>0</v>
      </c>
      <c r="AG91" s="12" cm="1">
        <f t="array" aca="1" ref="AG91" ca="1">INDIRECT("'"&amp;AG$2&amp;"'!G"&amp;ROW())</f>
        <v>0</v>
      </c>
      <c r="AH91" s="12" cm="1">
        <f t="array" aca="1" ref="AH91" ca="1">INDIRECT("'"&amp;AH$2&amp;"'!G"&amp;ROW())</f>
        <v>0</v>
      </c>
      <c r="AI91" s="12" cm="1">
        <f t="array" aca="1" ref="AI91" ca="1">INDIRECT("'"&amp;AI$2&amp;"'!G"&amp;ROW())</f>
        <v>0</v>
      </c>
      <c r="AJ91" s="12" cm="1">
        <f t="array" aca="1" ref="AJ91" ca="1">INDIRECT("'"&amp;AJ$2&amp;"'!G"&amp;ROW())</f>
        <v>0</v>
      </c>
      <c r="AK91" s="12" cm="1">
        <f t="array" aca="1" ref="AK91" ca="1">INDIRECT("'"&amp;AK$2&amp;"'!G"&amp;ROW())</f>
        <v>0</v>
      </c>
      <c r="AL91" s="12" cm="1">
        <f t="array" aca="1" ref="AL91" ca="1">INDIRECT("'"&amp;AL$2&amp;"'!G"&amp;ROW())</f>
        <v>0</v>
      </c>
      <c r="AM91" s="12" cm="1">
        <f t="array" aca="1" ref="AM91" ca="1">INDIRECT("'"&amp;AM$2&amp;"'!G"&amp;ROW())</f>
        <v>0</v>
      </c>
      <c r="AN91" s="12" cm="1">
        <f t="array" aca="1" ref="AN91" ca="1">INDIRECT("'"&amp;AN$2&amp;"'!G"&amp;ROW())</f>
        <v>0</v>
      </c>
      <c r="AO91" s="12" cm="1">
        <f t="array" aca="1" ref="AO91" ca="1">INDIRECT("'"&amp;AO$2&amp;"'!G"&amp;ROW())</f>
        <v>0</v>
      </c>
      <c r="AP91" s="12" cm="1">
        <f t="array" aca="1" ref="AP91" ca="1">INDIRECT("'"&amp;AP$2&amp;"'!G"&amp;ROW())</f>
        <v>0</v>
      </c>
      <c r="AQ91" s="12" cm="1">
        <f t="array" aca="1" ref="AQ91" ca="1">INDIRECT("'"&amp;AQ$2&amp;"'!G"&amp;ROW())</f>
        <v>0</v>
      </c>
      <c r="AR91" s="12" cm="1">
        <f t="array" aca="1" ref="AR91" ca="1">INDIRECT("'"&amp;AR$2&amp;"'!G"&amp;ROW())</f>
        <v>0</v>
      </c>
      <c r="AS91" s="12" cm="1">
        <f t="array" aca="1" ref="AS91" ca="1">INDIRECT("'"&amp;AS$2&amp;"'!G"&amp;ROW())</f>
        <v>0</v>
      </c>
      <c r="AT91" s="12" cm="1">
        <f t="array" aca="1" ref="AT91" ca="1">INDIRECT("'"&amp;AT$2&amp;"'!G"&amp;ROW())</f>
        <v>0</v>
      </c>
      <c r="AU91" s="12" cm="1">
        <f t="array" aca="1" ref="AU91" ca="1">INDIRECT("'"&amp;AU$2&amp;"'!G"&amp;ROW())</f>
        <v>1</v>
      </c>
      <c r="AV91" s="12" cm="1">
        <f t="array" aca="1" ref="AV91" ca="1">INDIRECT("'"&amp;AV$2&amp;"'!G"&amp;ROW())</f>
        <v>1</v>
      </c>
      <c r="AW91" s="12" cm="1">
        <f t="array" aca="1" ref="AW91" ca="1">INDIRECT("'"&amp;AW$2&amp;"'!G"&amp;ROW())</f>
        <v>1</v>
      </c>
      <c r="AX91" s="12" cm="1">
        <f t="array" aca="1" ref="AX91" ca="1">INDIRECT("'"&amp;AX$2&amp;"'!G"&amp;ROW())</f>
        <v>1</v>
      </c>
      <c r="AY91" s="12" cm="1">
        <f t="array" aca="1" ref="AY91" ca="1">INDIRECT("'"&amp;AY$2&amp;"'!G"&amp;ROW())</f>
        <v>1</v>
      </c>
      <c r="AZ91" s="12" cm="1">
        <f t="array" aca="1" ref="AZ91" ca="1">INDIRECT("'"&amp;AZ$2&amp;"'!G"&amp;ROW())</f>
        <v>1</v>
      </c>
      <c r="BA91" s="12" cm="1">
        <f t="array" aca="1" ref="BA91" ca="1">INDIRECT("'"&amp;BA$2&amp;"'!G"&amp;ROW())</f>
        <v>1</v>
      </c>
      <c r="BB91">
        <f>'TALLER EPT '!G91</f>
        <v>1</v>
      </c>
      <c r="BC91" s="12" cm="1">
        <f t="array" aca="1" ref="BC91" ca="1">INDIRECT("'"&amp;BC$2&amp;"'!G"&amp;ROW())</f>
        <v>0</v>
      </c>
      <c r="BD91" s="12" cm="1">
        <f t="array" aca="1" ref="BD91" ca="1">INDIRECT("'"&amp;BD$2&amp;"'!G"&amp;ROW())</f>
        <v>0</v>
      </c>
      <c r="BE91" s="17">
        <f>'CIRCULACIÓN '!G91</f>
        <v>0</v>
      </c>
      <c r="BF91" s="12" cm="1">
        <f t="array" aca="1" ref="BF91" ca="1">INDIRECT("'"&amp;BF$2&amp;"'!G"&amp;ROW())</f>
        <v>0</v>
      </c>
      <c r="BG91" s="12" cm="1">
        <f t="array" aca="1" ref="BG91" ca="1">INDIRECT("'"&amp;BG$2&amp;"'!G"&amp;ROW())</f>
        <v>0</v>
      </c>
      <c r="BH91" s="17">
        <f>INGRESO!G91</f>
        <v>0</v>
      </c>
    </row>
    <row r="92" spans="1:60">
      <c r="G92" s="337"/>
    </row>
    <row r="93" spans="1:60">
      <c r="G93" s="337"/>
    </row>
    <row r="94" spans="1:60">
      <c r="G94" s="337"/>
    </row>
    <row r="95" spans="1:60">
      <c r="G95" s="337"/>
    </row>
    <row r="96" spans="1:60">
      <c r="G96" s="337"/>
    </row>
    <row r="97" spans="7:7">
      <c r="G97" s="337"/>
    </row>
    <row r="98" spans="7:7">
      <c r="G98" s="337"/>
    </row>
    <row r="165" spans="4:7">
      <c r="D165" s="2"/>
      <c r="E165" s="2"/>
      <c r="F165" s="2"/>
      <c r="G165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DA14-1862-4EDD-8762-9365FF00B7A9}">
  <dimension ref="A2:BH165"/>
  <sheetViews>
    <sheetView workbookViewId="0">
      <selection activeCell="H2" sqref="H2:BH2"/>
    </sheetView>
  </sheetViews>
  <sheetFormatPr defaultRowHeight="15"/>
  <cols>
    <col min="7" max="7" width="23.7109375" customWidth="1"/>
    <col min="8" max="8" width="9.28515625" bestFit="1" customWidth="1"/>
    <col min="9" max="9" width="10.42578125" bestFit="1" customWidth="1"/>
    <col min="11" max="12" width="9.28515625" bestFit="1" customWidth="1"/>
    <col min="28" max="28" width="10.5703125" customWidth="1"/>
    <col min="54" max="54" width="9.140625" style="17"/>
  </cols>
  <sheetData>
    <row r="2" spans="1:60">
      <c r="H2" s="288" t="s">
        <v>1399</v>
      </c>
      <c r="I2" s="288" t="s">
        <v>20</v>
      </c>
      <c r="J2" s="288" t="s">
        <v>1400</v>
      </c>
      <c r="K2" s="288" t="s">
        <v>1401</v>
      </c>
      <c r="L2" s="288" t="s">
        <v>1402</v>
      </c>
      <c r="M2" s="288" t="s">
        <v>1403</v>
      </c>
      <c r="N2" s="288" t="s">
        <v>1404</v>
      </c>
      <c r="O2" s="288" t="s">
        <v>1405</v>
      </c>
      <c r="P2" s="288" t="s">
        <v>1406</v>
      </c>
      <c r="Q2" s="288" t="s">
        <v>1407</v>
      </c>
      <c r="R2" s="288" t="s">
        <v>1408</v>
      </c>
      <c r="S2" s="288" t="s">
        <v>1409</v>
      </c>
      <c r="T2" s="288" t="s">
        <v>1410</v>
      </c>
      <c r="U2" s="288" t="s">
        <v>1411</v>
      </c>
      <c r="V2" s="288" t="s">
        <v>1412</v>
      </c>
      <c r="W2" s="288" t="s">
        <v>1413</v>
      </c>
      <c r="X2" s="288" t="s">
        <v>1414</v>
      </c>
      <c r="Y2" s="288" t="s">
        <v>1415</v>
      </c>
      <c r="Z2" s="288" t="s">
        <v>1416</v>
      </c>
      <c r="AA2" s="288" t="s">
        <v>1417</v>
      </c>
      <c r="AB2" s="288" t="s">
        <v>1418</v>
      </c>
      <c r="AC2" s="288" t="s">
        <v>1419</v>
      </c>
      <c r="AD2" s="288" t="s">
        <v>1420</v>
      </c>
      <c r="AE2" s="288" t="s">
        <v>1421</v>
      </c>
      <c r="AF2" s="288" t="s">
        <v>1422</v>
      </c>
      <c r="AG2" s="288" t="s">
        <v>1423</v>
      </c>
      <c r="AH2" s="288" t="s">
        <v>1424</v>
      </c>
      <c r="AI2" s="288" t="s">
        <v>1425</v>
      </c>
      <c r="AJ2" s="326" t="s">
        <v>1426</v>
      </c>
      <c r="AK2" s="327" t="s">
        <v>1427</v>
      </c>
      <c r="AL2" s="288" t="s">
        <v>1428</v>
      </c>
      <c r="AM2" s="288" t="s">
        <v>1429</v>
      </c>
      <c r="AN2" s="288" t="s">
        <v>1430</v>
      </c>
      <c r="AO2" s="288" t="s">
        <v>1431</v>
      </c>
      <c r="AP2" s="288" t="s">
        <v>1432</v>
      </c>
      <c r="AQ2" s="288" t="s">
        <v>1433</v>
      </c>
      <c r="AR2" s="325" t="s">
        <v>1434</v>
      </c>
      <c r="AS2" s="325" t="s">
        <v>1435</v>
      </c>
      <c r="AT2" s="288" t="s">
        <v>1436</v>
      </c>
      <c r="AU2" s="288" t="s">
        <v>1437</v>
      </c>
      <c r="AV2" s="288" t="s">
        <v>1438</v>
      </c>
      <c r="AW2" s="288" t="s">
        <v>1439</v>
      </c>
      <c r="AX2" s="288" t="s">
        <v>1440</v>
      </c>
      <c r="AY2" s="288" t="s">
        <v>1441</v>
      </c>
      <c r="AZ2" s="288" t="s">
        <v>1442</v>
      </c>
      <c r="BA2" s="288" t="s">
        <v>1443</v>
      </c>
      <c r="BB2" s="325" t="s">
        <v>1444</v>
      </c>
      <c r="BC2" s="288" t="s">
        <v>1445</v>
      </c>
      <c r="BD2" s="288" t="s">
        <v>1446</v>
      </c>
      <c r="BE2" s="288" t="s">
        <v>1447</v>
      </c>
      <c r="BF2" s="288" t="s">
        <v>1448</v>
      </c>
      <c r="BG2" s="288" t="s">
        <v>1449</v>
      </c>
      <c r="BH2" s="288" t="s">
        <v>1450</v>
      </c>
    </row>
    <row r="3" spans="1:60">
      <c r="D3" s="4"/>
      <c r="E3" s="4"/>
      <c r="F3" s="4"/>
      <c r="G3" s="4"/>
      <c r="H3" s="4" t="s">
        <v>1480</v>
      </c>
      <c r="AD3">
        <f>'SSHH INICIAL-HOMBRES '!G10</f>
        <v>1</v>
      </c>
      <c r="AJ3">
        <f>'VESTUARIOS HOMBRES'!I6</f>
        <v>4348.68</v>
      </c>
      <c r="AR3" s="12"/>
      <c r="BB3" s="17">
        <f>'TALLER EPT '!G7</f>
        <v>9.5299999999999994</v>
      </c>
    </row>
    <row r="4" spans="1:60">
      <c r="A4" s="1"/>
      <c r="H4" s="10"/>
    </row>
    <row r="5" spans="1:60">
      <c r="A5" s="1" t="s">
        <v>761</v>
      </c>
      <c r="H5" s="10"/>
    </row>
    <row r="6" spans="1:60">
      <c r="A6" t="s">
        <v>763</v>
      </c>
      <c r="G6" s="320">
        <f ca="1">SUM(H6:BH6)</f>
        <v>116273.88359999999</v>
      </c>
      <c r="H6" s="12" cm="1">
        <f t="array" aca="1" ref="H6" ca="1">INDIRECT("'"&amp;H$2&amp;"'!I"&amp;ROW())</f>
        <v>813.62400000000002</v>
      </c>
      <c r="I6" s="10" cm="1">
        <f t="array" aca="1" ref="I6" ca="1">INDIRECT("'"&amp;I$2&amp;"'!I"&amp;ROW())</f>
        <v>1458.912</v>
      </c>
      <c r="J6" cm="1">
        <f t="array" aca="1" ref="J6" ca="1">INDIRECT("'"&amp;J$2&amp;"'!I"&amp;ROW())</f>
        <v>1956.9059999999999</v>
      </c>
      <c r="K6" s="10" cm="1">
        <f t="array" aca="1" ref="K6" ca="1">INDIRECT("'"&amp;K$2&amp;"'!I"&amp;ROW())</f>
        <v>194.98919999999998</v>
      </c>
      <c r="L6" s="12" cm="1">
        <f t="array" aca="1" ref="L6" ca="1">INDIRECT("'"&amp;L$2&amp;"'!I"&amp;ROW())</f>
        <v>3937.6596</v>
      </c>
      <c r="M6" cm="1">
        <f t="array" aca="1" ref="M6" ca="1">INDIRECT("'"&amp;M$2&amp;"'!I"&amp;ROW())</f>
        <v>2421.2328000000002</v>
      </c>
      <c r="N6" cm="1">
        <f t="array" aca="1" ref="N6" ca="1">INDIRECT("'"&amp;N$2&amp;"'!I"&amp;ROW())</f>
        <v>0</v>
      </c>
      <c r="O6" cm="1">
        <f t="array" aca="1" ref="O6" ca="1">INDIRECT("'"&amp;O$2&amp;"'!I"&amp;ROW())</f>
        <v>6573.5208000000002</v>
      </c>
      <c r="P6">
        <f>'SECRETARÍA '!I6</f>
        <v>0</v>
      </c>
      <c r="Q6" cm="1">
        <f t="array" aca="1" ref="Q6" ca="1">INDIRECT("'"&amp;Q$2&amp;"'!I"&amp;ROW())</f>
        <v>0</v>
      </c>
      <c r="R6" cm="1">
        <f t="array" aca="1" ref="R6" ca="1">INDIRECT("'"&amp;R$2&amp;"'!I"&amp;ROW())</f>
        <v>425.04839999999996</v>
      </c>
      <c r="S6" cm="1">
        <f t="array" aca="1" ref="S6" ca="1">INDIRECT("'"&amp;S$2&amp;"'!I"&amp;ROW())</f>
        <v>8998.9620000000014</v>
      </c>
      <c r="T6" cm="1">
        <f t="array" aca="1" ref="T6" ca="1">INDIRECT("'"&amp;T$2&amp;"'!I"&amp;ROW())</f>
        <v>2014.4207999999999</v>
      </c>
      <c r="U6" cm="1">
        <f t="array" aca="1" ref="U6" ca="1">INDIRECT("'"&amp;U$2&amp;"'!I"&amp;ROW())</f>
        <v>2014.4207999999999</v>
      </c>
      <c r="V6" cm="1">
        <f t="array" aca="1" ref="V6" ca="1">INDIRECT("'"&amp;V$2&amp;"'!I"&amp;ROW())</f>
        <v>2805.6</v>
      </c>
      <c r="W6" cm="1">
        <f t="array" aca="1" ref="W6" ca="1">INDIRECT("'"&amp;W$2&amp;"'!I"&amp;ROW())</f>
        <v>1990.5732</v>
      </c>
      <c r="X6" cm="1">
        <f t="array" aca="1" ref="X6" ca="1">INDIRECT("'"&amp;X$2&amp;"'!I"&amp;ROW())</f>
        <v>4584.3504000000003</v>
      </c>
      <c r="Y6" cm="1">
        <f t="array" aca="1" ref="Y6" ca="1">INDIRECT("'"&amp;Y$2&amp;"'!I"&amp;ROW())</f>
        <v>1874.1407999999999</v>
      </c>
      <c r="Z6" cm="1">
        <f t="array" aca="1" ref="Z6" ca="1">INDIRECT("'"&amp;Z$2&amp;"'!I"&amp;ROW())</f>
        <v>4000.7856000000002</v>
      </c>
      <c r="AA6" cm="1">
        <f t="array" aca="1" ref="AA6" ca="1">INDIRECT("'"&amp;AA$2&amp;"'!I"&amp;ROW())</f>
        <v>1015.6272</v>
      </c>
      <c r="AB6">
        <f>'SSHH ADM.-HOMBRES'!I6</f>
        <v>3544.8755999999998</v>
      </c>
      <c r="AC6" cm="1">
        <f t="array" aca="1" ref="AC6" ca="1">INDIRECT("'"&amp;AC$2&amp;"'!I"&amp;ROW())</f>
        <v>3544.8755999999998</v>
      </c>
      <c r="AD6" cm="1">
        <f t="array" aca="1" ref="AD6" ca="1">INDIRECT("'"&amp;AD$2&amp;"'!I"&amp;ROW())</f>
        <v>4184.5523999999996</v>
      </c>
      <c r="AE6" cm="1">
        <f t="array" aca="1" ref="AE6" ca="1">INDIRECT("'"&amp;AE$2&amp;"'!I"&amp;ROW())</f>
        <v>0</v>
      </c>
      <c r="AF6" cm="1">
        <f t="array" aca="1" ref="AF6" ca="1">INDIRECT("'"&amp;AF$2&amp;"'!I"&amp;ROW())</f>
        <v>0</v>
      </c>
      <c r="AG6" cm="1">
        <f t="array" aca="1" ref="AG6" ca="1">INDIRECT("'"&amp;AG$2&amp;"'!I"&amp;ROW())</f>
        <v>0</v>
      </c>
      <c r="AH6" cm="1">
        <f t="array" aca="1" ref="AH6" ca="1">INDIRECT("'"&amp;AH$2&amp;"'!I"&amp;ROW())</f>
        <v>0</v>
      </c>
      <c r="AI6" cm="1">
        <f t="array" aca="1" ref="AI6" ca="1">INDIRECT("'"&amp;AI$2&amp;"'!I"&amp;ROW())</f>
        <v>0</v>
      </c>
      <c r="AJ6" cm="1">
        <f t="array" aca="1" ref="AJ6" ca="1">INDIRECT("'"&amp;AJ$2&amp;"'!I"&amp;ROW())</f>
        <v>4348.68</v>
      </c>
      <c r="AK6" cm="1">
        <f t="array" aca="1" ref="AK6" ca="1">INDIRECT("'"&amp;AK$2&amp;"'!I"&amp;ROW())</f>
        <v>0</v>
      </c>
      <c r="AL6" cm="1">
        <f t="array" aca="1" ref="AL6" ca="1">INDIRECT("'"&amp;AL$2&amp;"'!I"&amp;ROW())</f>
        <v>3094.5767999999998</v>
      </c>
      <c r="AM6" cm="1">
        <f t="array" aca="1" ref="AM6" ca="1">INDIRECT("'"&amp;AM$2&amp;"'!I"&amp;ROW())</f>
        <v>0</v>
      </c>
      <c r="AN6" cm="1">
        <f t="array" aca="1" ref="AN6" ca="1">INDIRECT("'"&amp;AN$2&amp;"'!I"&amp;ROW())</f>
        <v>1707.2076</v>
      </c>
      <c r="AO6" cm="1">
        <f t="array" aca="1" ref="AO6" ca="1">INDIRECT("'"&amp;AO$2&amp;"'!I"&amp;ROW())</f>
        <v>3023.0340000000001</v>
      </c>
      <c r="AP6" cm="1">
        <f t="array" aca="1" ref="AP6" ca="1">INDIRECT("'"&amp;AP$2&amp;"'!I"&amp;ROW())</f>
        <v>2088.7692000000002</v>
      </c>
      <c r="AQ6" cm="1">
        <f t="array" aca="1" ref="AQ6" ca="1">INDIRECT("'"&amp;AQ$2&amp;"'!I"&amp;ROW())</f>
        <v>1997.5871999999999</v>
      </c>
      <c r="AR6" cm="1">
        <f t="array" aca="1" ref="AR6" ca="1">INDIRECT("'"&amp;AR$2&amp;"'!I"&amp;ROW())</f>
        <v>3535.056</v>
      </c>
      <c r="AS6" cm="1">
        <f t="array" aca="1" ref="AS6" ca="1">INDIRECT("'"&amp;AS$2&amp;"'!I"&amp;ROW())</f>
        <v>13548.242399999999</v>
      </c>
      <c r="AT6" cm="1">
        <f t="array" aca="1" ref="AT6" ca="1">INDIRECT("'"&amp;AT$2&amp;"'!I"&amp;ROW())</f>
        <v>3535.056</v>
      </c>
      <c r="AU6" cm="1">
        <f t="array" aca="1" ref="AU6" ca="1">INDIRECT("'"&amp;AU$2&amp;"'!I"&amp;ROW())</f>
        <v>1984.962</v>
      </c>
      <c r="AV6" cm="1">
        <f t="array" aca="1" ref="AV6" ca="1">INDIRECT("'"&amp;AV$2&amp;"'!I"&amp;ROW())</f>
        <v>1984.962</v>
      </c>
      <c r="AW6" cm="1">
        <f t="array" aca="1" ref="AW6" ca="1">INDIRECT("'"&amp;AW$2&amp;"'!I"&amp;ROW())</f>
        <v>1984.962</v>
      </c>
      <c r="AX6" cm="1">
        <f t="array" aca="1" ref="AX6" ca="1">INDIRECT("'"&amp;AX$2&amp;"'!I"&amp;ROW())</f>
        <v>1984.962</v>
      </c>
      <c r="AY6" cm="1">
        <f t="array" aca="1" ref="AY6" ca="1">INDIRECT("'"&amp;AY$2&amp;"'!I"&amp;ROW())</f>
        <v>1984.962</v>
      </c>
      <c r="AZ6" cm="1">
        <f t="array" aca="1" ref="AZ6" ca="1">INDIRECT("'"&amp;AZ$2&amp;"'!I"&amp;ROW())</f>
        <v>1984.962</v>
      </c>
      <c r="BA6" cm="1">
        <f t="array" aca="1" ref="BA6" ca="1">INDIRECT("'"&amp;BA$2&amp;"'!I"&amp;ROW())</f>
        <v>1984.962</v>
      </c>
      <c r="BB6">
        <f>'TALLER EPT '!I6</f>
        <v>611.62080000000003</v>
      </c>
      <c r="BC6" cm="1">
        <f t="array" aca="1" ref="BC6" ca="1">INDIRECT("'"&amp;BC$2&amp;"'!I"&amp;ROW())</f>
        <v>3042.6732000000002</v>
      </c>
      <c r="BD6" cm="1">
        <f t="array" aca="1" ref="BD6" ca="1">INDIRECT("'"&amp;BD$2&amp;"'!I"&amp;ROW())</f>
        <v>2088.7692000000002</v>
      </c>
      <c r="BE6">
        <f>'CIRCULACIÓN '!I6</f>
        <v>1402.8</v>
      </c>
      <c r="BF6" cm="1">
        <f t="array" aca="1" ref="BF6" ca="1">INDIRECT("'"&amp;BF$2&amp;"'!I"&amp;ROW())</f>
        <v>0</v>
      </c>
      <c r="BG6" cm="1">
        <f t="array" aca="1" ref="BG6" ca="1">INDIRECT("'"&amp;BG$2&amp;"'!I"&amp;ROW())</f>
        <v>0</v>
      </c>
      <c r="BH6">
        <f>INGRESO!I6</f>
        <v>0</v>
      </c>
    </row>
    <row r="7" spans="1:60">
      <c r="A7" t="s">
        <v>765</v>
      </c>
      <c r="G7" s="12">
        <f t="shared" ref="G7:G70" ca="1" si="0">SUM(H7:BH7)</f>
        <v>41554.242399999981</v>
      </c>
      <c r="H7" cm="1">
        <f t="array" aca="1" ref="H7" ca="1">INDIRECT("'"&amp;H$2&amp;"'!I"&amp;ROW())</f>
        <v>765.57799999999997</v>
      </c>
      <c r="I7" cm="1">
        <f t="array" aca="1" ref="I7" ca="1">INDIRECT("'"&amp;I$2&amp;"'!I"&amp;ROW())</f>
        <v>1298.154</v>
      </c>
      <c r="J7" cm="1">
        <f t="array" aca="1" ref="J7" ca="1">INDIRECT("'"&amp;J$2&amp;"'!I"&amp;ROW())</f>
        <v>2662.88</v>
      </c>
      <c r="K7" cm="1">
        <f t="array" aca="1" ref="K7" ca="1">INDIRECT("'"&amp;K$2&amp;"'!I"&amp;ROW())</f>
        <v>462.67539999999997</v>
      </c>
      <c r="L7" cm="1">
        <f t="array" aca="1" ref="L7" ca="1">INDIRECT("'"&amp;L$2&amp;"'!I"&amp;ROW())</f>
        <v>0</v>
      </c>
      <c r="M7" cm="1">
        <f t="array" aca="1" ref="M7" ca="1">INDIRECT("'"&amp;M$2&amp;"'!I"&amp;ROW())</f>
        <v>0</v>
      </c>
      <c r="N7" cm="1">
        <f t="array" aca="1" ref="N7" ca="1">INDIRECT("'"&amp;N$2&amp;"'!I"&amp;ROW())</f>
        <v>0</v>
      </c>
      <c r="O7" cm="1">
        <f t="array" aca="1" ref="O7" ca="1">INDIRECT("'"&amp;O$2&amp;"'!I"&amp;ROW())</f>
        <v>0</v>
      </c>
      <c r="P7">
        <f>'SECRETARÍA '!I7</f>
        <v>0</v>
      </c>
      <c r="Q7" cm="1">
        <f t="array" aca="1" ref="Q7" ca="1">INDIRECT("'"&amp;Q$2&amp;"'!I"&amp;ROW())</f>
        <v>0</v>
      </c>
      <c r="R7" cm="1">
        <f t="array" aca="1" ref="R7" ca="1">INDIRECT("'"&amp;R$2&amp;"'!I"&amp;ROW())</f>
        <v>0</v>
      </c>
      <c r="S7" cm="1">
        <f t="array" aca="1" ref="S7" ca="1">INDIRECT("'"&amp;S$2&amp;"'!I"&amp;ROW())</f>
        <v>0</v>
      </c>
      <c r="T7" cm="1">
        <f t="array" aca="1" ref="T7" ca="1">INDIRECT("'"&amp;T$2&amp;"'!I"&amp;ROW())</f>
        <v>745.60640000000012</v>
      </c>
      <c r="U7" cm="1">
        <f t="array" aca="1" ref="U7" ca="1">INDIRECT("'"&amp;U$2&amp;"'!I"&amp;ROW())</f>
        <v>745.60640000000012</v>
      </c>
      <c r="V7" cm="1">
        <f t="array" aca="1" ref="V7" ca="1">INDIRECT("'"&amp;V$2&amp;"'!I"&amp;ROW())</f>
        <v>0</v>
      </c>
      <c r="W7" cm="1">
        <f t="array" aca="1" ref="W7" ca="1">INDIRECT("'"&amp;W$2&amp;"'!I"&amp;ROW())</f>
        <v>0</v>
      </c>
      <c r="X7" cm="1">
        <f t="array" aca="1" ref="X7" ca="1">INDIRECT("'"&amp;X$2&amp;"'!I"&amp;ROW())</f>
        <v>2110.3324000000002</v>
      </c>
      <c r="Y7" cm="1">
        <f t="array" aca="1" ref="Y7" ca="1">INDIRECT("'"&amp;Y$2&amp;"'!I"&amp;ROW())</f>
        <v>0</v>
      </c>
      <c r="Z7" cm="1">
        <f t="array" aca="1" ref="Z7" ca="1">INDIRECT("'"&amp;Z$2&amp;"'!I"&amp;ROW())</f>
        <v>2213.5190000000002</v>
      </c>
      <c r="AA7" cm="1">
        <f t="array" aca="1" ref="AA7" ca="1">INDIRECT("'"&amp;AA$2&amp;"'!I"&amp;ROW())</f>
        <v>770.57090000000005</v>
      </c>
      <c r="AB7">
        <f>'SSHH ADM.-HOMBRES'!I7</f>
        <v>4510.2530000000006</v>
      </c>
      <c r="AC7" cm="1">
        <f t="array" aca="1" ref="AC7" ca="1">INDIRECT("'"&amp;AC$2&amp;"'!I"&amp;ROW())</f>
        <v>4510.2530000000006</v>
      </c>
      <c r="AD7" cm="1">
        <f t="array" aca="1" ref="AD7" ca="1">INDIRECT("'"&amp;AD$2&amp;"'!I"&amp;ROW())</f>
        <v>2313.377</v>
      </c>
      <c r="AE7" cm="1">
        <f t="array" aca="1" ref="AE7" ca="1">INDIRECT("'"&amp;AE$2&amp;"'!I"&amp;ROW())</f>
        <v>0</v>
      </c>
      <c r="AF7" cm="1">
        <f t="array" aca="1" ref="AF7" ca="1">INDIRECT("'"&amp;AF$2&amp;"'!I"&amp;ROW())</f>
        <v>0</v>
      </c>
      <c r="AG7" cm="1">
        <f t="array" aca="1" ref="AG7" ca="1">INDIRECT("'"&amp;AG$2&amp;"'!I"&amp;ROW())</f>
        <v>0</v>
      </c>
      <c r="AH7" cm="1">
        <f t="array" aca="1" ref="AH7" ca="1">INDIRECT("'"&amp;AH$2&amp;"'!I"&amp;ROW())</f>
        <v>0</v>
      </c>
      <c r="AI7" cm="1">
        <f t="array" aca="1" ref="AI7" ca="1">INDIRECT("'"&amp;AI$2&amp;"'!I"&amp;ROW())</f>
        <v>0</v>
      </c>
      <c r="AJ7" cm="1">
        <f t="array" aca="1" ref="AJ7" ca="1">INDIRECT("'"&amp;AJ$2&amp;"'!I"&amp;ROW())</f>
        <v>0</v>
      </c>
      <c r="AK7" cm="1">
        <f t="array" aca="1" ref="AK7" ca="1">INDIRECT("'"&amp;AK$2&amp;"'!I"&amp;ROW())</f>
        <v>0</v>
      </c>
      <c r="AL7" cm="1">
        <f t="array" aca="1" ref="AL7" ca="1">INDIRECT("'"&amp;AL$2&amp;"'!I"&amp;ROW())</f>
        <v>4438.6881000000003</v>
      </c>
      <c r="AM7" cm="1">
        <f t="array" aca="1" ref="AM7" ca="1">INDIRECT("'"&amp;AM$2&amp;"'!I"&amp;ROW())</f>
        <v>0</v>
      </c>
      <c r="AN7" cm="1">
        <f t="array" aca="1" ref="AN7" ca="1">INDIRECT("'"&amp;AN$2&amp;"'!I"&amp;ROW())</f>
        <v>0</v>
      </c>
      <c r="AO7" cm="1">
        <f t="array" aca="1" ref="AO7" ca="1">INDIRECT("'"&amp;AO$2&amp;"'!I"&amp;ROW())</f>
        <v>2326.6914000000002</v>
      </c>
      <c r="AP7" cm="1">
        <f t="array" aca="1" ref="AP7" ca="1">INDIRECT("'"&amp;AP$2&amp;"'!I"&amp;ROW())</f>
        <v>998.58</v>
      </c>
      <c r="AQ7" cm="1">
        <f t="array" aca="1" ref="AQ7" ca="1">INDIRECT("'"&amp;AQ$2&amp;"'!I"&amp;ROW())</f>
        <v>0</v>
      </c>
      <c r="AR7" cm="1">
        <f t="array" aca="1" ref="AR7" ca="1">INDIRECT("'"&amp;AR$2&amp;"'!I"&amp;ROW())</f>
        <v>0</v>
      </c>
      <c r="AS7" cm="1">
        <f t="array" aca="1" ref="AS7" ca="1">INDIRECT("'"&amp;AS$2&amp;"'!I"&amp;ROW())</f>
        <v>0</v>
      </c>
      <c r="AT7" cm="1">
        <f t="array" aca="1" ref="AT7" ca="1">INDIRECT("'"&amp;AT$2&amp;"'!I"&amp;ROW())</f>
        <v>0</v>
      </c>
      <c r="AU7" cm="1">
        <f t="array" aca="1" ref="AU7" ca="1">INDIRECT("'"&amp;AU$2&amp;"'!I"&amp;ROW())</f>
        <v>1156.6885</v>
      </c>
      <c r="AV7" cm="1">
        <f t="array" aca="1" ref="AV7" ca="1">INDIRECT("'"&amp;AV$2&amp;"'!I"&amp;ROW())</f>
        <v>1156.6885</v>
      </c>
      <c r="AW7" cm="1">
        <f t="array" aca="1" ref="AW7" ca="1">INDIRECT("'"&amp;AW$2&amp;"'!I"&amp;ROW())</f>
        <v>1156.6885</v>
      </c>
      <c r="AX7" cm="1">
        <f t="array" aca="1" ref="AX7" ca="1">INDIRECT("'"&amp;AX$2&amp;"'!I"&amp;ROW())</f>
        <v>1156.6885</v>
      </c>
      <c r="AY7" cm="1">
        <f t="array" aca="1" ref="AY7" ca="1">INDIRECT("'"&amp;AY$2&amp;"'!I"&amp;ROW())</f>
        <v>1156.6885</v>
      </c>
      <c r="AZ7" cm="1">
        <f t="array" aca="1" ref="AZ7" ca="1">INDIRECT("'"&amp;AZ$2&amp;"'!I"&amp;ROW())</f>
        <v>1156.6885</v>
      </c>
      <c r="BA7" cm="1">
        <f t="array" aca="1" ref="BA7" ca="1">INDIRECT("'"&amp;BA$2&amp;"'!I"&amp;ROW())</f>
        <v>1156.6885</v>
      </c>
      <c r="BB7">
        <f>'TALLER EPT '!I7</f>
        <v>1586.0779</v>
      </c>
      <c r="BC7" cm="1">
        <f t="array" aca="1" ref="BC7" ca="1">INDIRECT("'"&amp;BC$2&amp;"'!I"&amp;ROW())</f>
        <v>0</v>
      </c>
      <c r="BD7" cm="1">
        <f t="array" aca="1" ref="BD7" ca="1">INDIRECT("'"&amp;BD$2&amp;"'!I"&amp;ROW())</f>
        <v>998.58</v>
      </c>
      <c r="BE7">
        <f>'CIRCULACIÓN '!I7</f>
        <v>0</v>
      </c>
      <c r="BF7" cm="1">
        <f t="array" aca="1" ref="BF7" ca="1">INDIRECT("'"&amp;BF$2&amp;"'!I"&amp;ROW())</f>
        <v>0</v>
      </c>
      <c r="BG7" cm="1">
        <f t="array" aca="1" ref="BG7" ca="1">INDIRECT("'"&amp;BG$2&amp;"'!I"&amp;ROW())</f>
        <v>0</v>
      </c>
      <c r="BH7">
        <f>INGRESO!I7</f>
        <v>0</v>
      </c>
    </row>
    <row r="8" spans="1:60">
      <c r="A8" t="s">
        <v>767</v>
      </c>
      <c r="G8" s="12">
        <f t="shared" ca="1" si="0"/>
        <v>38116.994400000011</v>
      </c>
      <c r="H8" cm="1">
        <f t="array" aca="1" ref="H8" ca="1">INDIRECT("'"&amp;H$2&amp;"'!I"&amp;ROW())</f>
        <v>225.72800000000004</v>
      </c>
      <c r="I8" cm="1">
        <f t="array" aca="1" ref="I8" ca="1">INDIRECT("'"&amp;I$2&amp;"'!I"&amp;ROW())</f>
        <v>0</v>
      </c>
      <c r="J8" cm="1">
        <f t="array" aca="1" ref="J8" ca="1">INDIRECT("'"&amp;J$2&amp;"'!I"&amp;ROW())</f>
        <v>0</v>
      </c>
      <c r="K8" cm="1">
        <f t="array" aca="1" ref="K8" ca="1">INDIRECT("'"&amp;K$2&amp;"'!I"&amp;ROW())</f>
        <v>993.20320000000004</v>
      </c>
      <c r="L8" cm="1">
        <f t="array" aca="1" ref="L8" ca="1">INDIRECT("'"&amp;L$2&amp;"'!I"&amp;ROW())</f>
        <v>201.74440000000001</v>
      </c>
      <c r="M8" cm="1">
        <f t="array" aca="1" ref="M8" ca="1">INDIRECT("'"&amp;M$2&amp;"'!I"&amp;ROW())</f>
        <v>2418.1112000000003</v>
      </c>
      <c r="N8" cm="1">
        <f t="array" aca="1" ref="N8" ca="1">INDIRECT("'"&amp;N$2&amp;"'!I"&amp;ROW())</f>
        <v>0</v>
      </c>
      <c r="O8" cm="1">
        <f t="array" aca="1" ref="O8" ca="1">INDIRECT("'"&amp;O$2&amp;"'!I"&amp;ROW())</f>
        <v>0</v>
      </c>
      <c r="P8">
        <f>'SECRETARÍA '!I8</f>
        <v>4716.3044</v>
      </c>
      <c r="Q8" cm="1">
        <f t="array" aca="1" ref="Q8" ca="1">INDIRECT("'"&amp;Q$2&amp;"'!I"&amp;ROW())</f>
        <v>4716.3044</v>
      </c>
      <c r="R8" cm="1">
        <f t="array" aca="1" ref="R8" ca="1">INDIRECT("'"&amp;R$2&amp;"'!I"&amp;ROW())</f>
        <v>788.63720000000001</v>
      </c>
      <c r="S8" cm="1">
        <f t="array" aca="1" ref="S8" ca="1">INDIRECT("'"&amp;S$2&amp;"'!I"&amp;ROW())</f>
        <v>3646.9180000000006</v>
      </c>
      <c r="T8" cm="1">
        <f t="array" aca="1" ref="T8" ca="1">INDIRECT("'"&amp;T$2&amp;"'!I"&amp;ROW())</f>
        <v>0</v>
      </c>
      <c r="U8" cm="1">
        <f t="array" aca="1" ref="U8" ca="1">INDIRECT("'"&amp;U$2&amp;"'!I"&amp;ROW())</f>
        <v>0</v>
      </c>
      <c r="V8" cm="1">
        <f t="array" aca="1" ref="V8" ca="1">INDIRECT("'"&amp;V$2&amp;"'!I"&amp;ROW())</f>
        <v>10545.730000000001</v>
      </c>
      <c r="W8" cm="1">
        <f t="array" aca="1" ref="W8" ca="1">INDIRECT("'"&amp;W$2&amp;"'!I"&amp;ROW())</f>
        <v>1269.72</v>
      </c>
      <c r="X8" cm="1">
        <f t="array" aca="1" ref="X8" ca="1">INDIRECT("'"&amp;X$2&amp;"'!I"&amp;ROW())</f>
        <v>0</v>
      </c>
      <c r="Y8" cm="1">
        <f t="array" aca="1" ref="Y8" ca="1">INDIRECT("'"&amp;Y$2&amp;"'!I"&amp;ROW())</f>
        <v>0</v>
      </c>
      <c r="Z8" cm="1">
        <f t="array" aca="1" ref="Z8" ca="1">INDIRECT("'"&amp;Z$2&amp;"'!I"&amp;ROW())</f>
        <v>0</v>
      </c>
      <c r="AA8" cm="1">
        <f t="array" aca="1" ref="AA8" ca="1">INDIRECT("'"&amp;AA$2&amp;"'!I"&amp;ROW())</f>
        <v>0</v>
      </c>
      <c r="AB8">
        <f>'SSHH ADM.-HOMBRES'!I8</f>
        <v>0</v>
      </c>
      <c r="AC8" cm="1">
        <f t="array" aca="1" ref="AC8" ca="1">INDIRECT("'"&amp;AC$2&amp;"'!I"&amp;ROW())</f>
        <v>0</v>
      </c>
      <c r="AD8" cm="1">
        <f t="array" aca="1" ref="AD8" ca="1">INDIRECT("'"&amp;AD$2&amp;"'!I"&amp;ROW())</f>
        <v>0</v>
      </c>
      <c r="AE8" cm="1">
        <f t="array" aca="1" ref="AE8" ca="1">INDIRECT("'"&amp;AE$2&amp;"'!I"&amp;ROW())</f>
        <v>0</v>
      </c>
      <c r="AF8" cm="1">
        <f t="array" aca="1" ref="AF8" ca="1">INDIRECT("'"&amp;AF$2&amp;"'!I"&amp;ROW())</f>
        <v>0</v>
      </c>
      <c r="AG8" cm="1">
        <f t="array" aca="1" ref="AG8" ca="1">INDIRECT("'"&amp;AG$2&amp;"'!I"&amp;ROW())</f>
        <v>0</v>
      </c>
      <c r="AH8" cm="1">
        <f t="array" aca="1" ref="AH8" ca="1">INDIRECT("'"&amp;AH$2&amp;"'!I"&amp;ROW())</f>
        <v>0</v>
      </c>
      <c r="AI8" cm="1">
        <f t="array" aca="1" ref="AI8" ca="1">INDIRECT("'"&amp;AI$2&amp;"'!I"&amp;ROW())</f>
        <v>0</v>
      </c>
      <c r="AJ8" cm="1">
        <f t="array" aca="1" ref="AJ8" ca="1">INDIRECT("'"&amp;AJ$2&amp;"'!I"&amp;ROW())</f>
        <v>0</v>
      </c>
      <c r="AK8" cm="1">
        <f t="array" aca="1" ref="AK8" ca="1">INDIRECT("'"&amp;AK$2&amp;"'!I"&amp;ROW())</f>
        <v>0</v>
      </c>
      <c r="AL8" cm="1">
        <f t="array" aca="1" ref="AL8" ca="1">INDIRECT("'"&amp;AL$2&amp;"'!I"&amp;ROW())</f>
        <v>0</v>
      </c>
      <c r="AM8" cm="1">
        <f t="array" aca="1" ref="AM8" ca="1">INDIRECT("'"&amp;AM$2&amp;"'!I"&amp;ROW())</f>
        <v>0</v>
      </c>
      <c r="AN8" cm="1">
        <f t="array" aca="1" ref="AN8" ca="1">INDIRECT("'"&amp;AN$2&amp;"'!I"&amp;ROW())</f>
        <v>6165.1960000000008</v>
      </c>
      <c r="AO8" cm="1">
        <f t="array" aca="1" ref="AO8" ca="1">INDIRECT("'"&amp;AO$2&amp;"'!I"&amp;ROW())</f>
        <v>0</v>
      </c>
      <c r="AP8" cm="1">
        <f t="array" aca="1" ref="AP8" ca="1">INDIRECT("'"&amp;AP$2&amp;"'!I"&amp;ROW())</f>
        <v>241.24680000000001</v>
      </c>
      <c r="AQ8" cm="1">
        <f t="array" aca="1" ref="AQ8" ca="1">INDIRECT("'"&amp;AQ$2&amp;"'!I"&amp;ROW())</f>
        <v>0</v>
      </c>
      <c r="AR8" cm="1">
        <f t="array" aca="1" ref="AR8" ca="1">INDIRECT("'"&amp;AR$2&amp;"'!I"&amp;ROW())</f>
        <v>0</v>
      </c>
      <c r="AS8" cm="1">
        <f t="array" aca="1" ref="AS8" ca="1">INDIRECT("'"&amp;AS$2&amp;"'!I"&amp;ROW())</f>
        <v>0</v>
      </c>
      <c r="AT8" cm="1">
        <f t="array" aca="1" ref="AT8" ca="1">INDIRECT("'"&amp;AT$2&amp;"'!I"&amp;ROW())</f>
        <v>0</v>
      </c>
      <c r="AU8" cm="1">
        <f t="array" aca="1" ref="AU8" ca="1">INDIRECT("'"&amp;AU$2&amp;"'!I"&amp;ROW())</f>
        <v>0</v>
      </c>
      <c r="AV8" cm="1">
        <f t="array" aca="1" ref="AV8" ca="1">INDIRECT("'"&amp;AV$2&amp;"'!I"&amp;ROW())</f>
        <v>0</v>
      </c>
      <c r="AW8" cm="1">
        <f t="array" aca="1" ref="AW8" ca="1">INDIRECT("'"&amp;AW$2&amp;"'!I"&amp;ROW())</f>
        <v>0</v>
      </c>
      <c r="AX8" cm="1">
        <f t="array" aca="1" ref="AX8" ca="1">INDIRECT("'"&amp;AX$2&amp;"'!I"&amp;ROW())</f>
        <v>0</v>
      </c>
      <c r="AY8" cm="1">
        <f t="array" aca="1" ref="AY8" ca="1">INDIRECT("'"&amp;AY$2&amp;"'!I"&amp;ROW())</f>
        <v>0</v>
      </c>
      <c r="AZ8" cm="1">
        <f t="array" aca="1" ref="AZ8" ca="1">INDIRECT("'"&amp;AZ$2&amp;"'!I"&amp;ROW())</f>
        <v>0</v>
      </c>
      <c r="BA8" cm="1">
        <f t="array" aca="1" ref="BA8" ca="1">INDIRECT("'"&amp;BA$2&amp;"'!I"&amp;ROW())</f>
        <v>0</v>
      </c>
      <c r="BB8">
        <f>'TALLER EPT '!I8</f>
        <v>1946.9040000000002</v>
      </c>
      <c r="BC8" cm="1">
        <f t="array" aca="1" ref="BC8" ca="1">INDIRECT("'"&amp;BC$2&amp;"'!I"&amp;ROW())</f>
        <v>0</v>
      </c>
      <c r="BD8" cm="1">
        <f t="array" aca="1" ref="BD8" ca="1">INDIRECT("'"&amp;BD$2&amp;"'!I"&amp;ROW())</f>
        <v>241.24680000000001</v>
      </c>
      <c r="BE8">
        <f>'CIRCULACIÓN '!I8</f>
        <v>0</v>
      </c>
      <c r="BF8" cm="1">
        <f t="array" aca="1" ref="BF8" ca="1">INDIRECT("'"&amp;BF$2&amp;"'!I"&amp;ROW())</f>
        <v>0</v>
      </c>
      <c r="BG8" cm="1">
        <f t="array" aca="1" ref="BG8" ca="1">INDIRECT("'"&amp;BG$2&amp;"'!I"&amp;ROW())</f>
        <v>0</v>
      </c>
      <c r="BH8">
        <f>INGRESO!I8</f>
        <v>0</v>
      </c>
    </row>
    <row r="9" spans="1:60">
      <c r="A9" t="s">
        <v>1472</v>
      </c>
      <c r="G9" s="12">
        <f t="shared" ca="1" si="0"/>
        <v>9258.1817999999985</v>
      </c>
      <c r="H9" cm="1">
        <f t="array" aca="1" ref="H9" ca="1">INDIRECT("'"&amp;H$2&amp;"'!I"&amp;ROW())</f>
        <v>0</v>
      </c>
      <c r="I9" cm="1">
        <f t="array" aca="1" ref="I9" ca="1">INDIRECT("'"&amp;I$2&amp;"'!I"&amp;ROW())</f>
        <v>0</v>
      </c>
      <c r="J9" cm="1">
        <f t="array" aca="1" ref="J9" ca="1">INDIRECT("'"&amp;J$2&amp;"'!I"&amp;ROW())</f>
        <v>0</v>
      </c>
      <c r="K9" cm="1">
        <f t="array" aca="1" ref="K9" ca="1">INDIRECT("'"&amp;K$2&amp;"'!I"&amp;ROW())</f>
        <v>0</v>
      </c>
      <c r="L9" cm="1">
        <f t="array" aca="1" ref="L9" ca="1">INDIRECT("'"&amp;L$2&amp;"'!I"&amp;ROW())</f>
        <v>0</v>
      </c>
      <c r="M9" cm="1">
        <f t="array" aca="1" ref="M9" ca="1">INDIRECT("'"&amp;M$2&amp;"'!I"&amp;ROW())</f>
        <v>0</v>
      </c>
      <c r="N9" cm="1">
        <f t="array" aca="1" ref="N9" ca="1">INDIRECT("'"&amp;N$2&amp;"'!I"&amp;ROW())</f>
        <v>0</v>
      </c>
      <c r="O9" cm="1">
        <f t="array" aca="1" ref="O9" ca="1">INDIRECT("'"&amp;O$2&amp;"'!I"&amp;ROW())</f>
        <v>0</v>
      </c>
      <c r="P9">
        <f>'SECRETARÍA '!I9</f>
        <v>0</v>
      </c>
      <c r="Q9" cm="1">
        <f t="array" aca="1" ref="Q9" ca="1">INDIRECT("'"&amp;Q$2&amp;"'!I"&amp;ROW())</f>
        <v>0</v>
      </c>
      <c r="R9" cm="1">
        <f t="array" aca="1" ref="R9" ca="1">INDIRECT("'"&amp;R$2&amp;"'!I"&amp;ROW())</f>
        <v>0</v>
      </c>
      <c r="S9" cm="1">
        <f t="array" aca="1" ref="S9" ca="1">INDIRECT("'"&amp;S$2&amp;"'!I"&amp;ROW())</f>
        <v>0</v>
      </c>
      <c r="T9" cm="1">
        <f t="array" aca="1" ref="T9" ca="1">INDIRECT("'"&amp;T$2&amp;"'!I"&amp;ROW())</f>
        <v>0</v>
      </c>
      <c r="U9" cm="1">
        <f t="array" aca="1" ref="U9" ca="1">INDIRECT("'"&amp;U$2&amp;"'!I"&amp;ROW())</f>
        <v>0</v>
      </c>
      <c r="V9" cm="1">
        <f t="array" aca="1" ref="V9" ca="1">INDIRECT("'"&amp;V$2&amp;"'!I"&amp;ROW())</f>
        <v>0</v>
      </c>
      <c r="W9" cm="1">
        <f t="array" aca="1" ref="W9" ca="1">INDIRECT("'"&amp;W$2&amp;"'!I"&amp;ROW())</f>
        <v>0</v>
      </c>
      <c r="X9" cm="1">
        <f t="array" aca="1" ref="X9" ca="1">INDIRECT("'"&amp;X$2&amp;"'!I"&amp;ROW())</f>
        <v>0</v>
      </c>
      <c r="Y9" cm="1">
        <f t="array" aca="1" ref="Y9" ca="1">INDIRECT("'"&amp;Y$2&amp;"'!I"&amp;ROW())</f>
        <v>0</v>
      </c>
      <c r="Z9" cm="1">
        <f t="array" aca="1" ref="Z9" ca="1">INDIRECT("'"&amp;Z$2&amp;"'!I"&amp;ROW())</f>
        <v>0</v>
      </c>
      <c r="AA9" cm="1">
        <f t="array" aca="1" ref="AA9" ca="1">INDIRECT("'"&amp;AA$2&amp;"'!I"&amp;ROW())</f>
        <v>0</v>
      </c>
      <c r="AB9">
        <f>'SSHH ADM.-HOMBRES'!I9</f>
        <v>1122.2657999999999</v>
      </c>
      <c r="AC9" cm="1">
        <f t="array" aca="1" ref="AC9" ca="1">INDIRECT("'"&amp;AC$2&amp;"'!I"&amp;ROW())</f>
        <v>1122.2657999999999</v>
      </c>
      <c r="AD9" cm="1">
        <f t="array" aca="1" ref="AD9" ca="1">INDIRECT("'"&amp;AD$2&amp;"'!I"&amp;ROW())</f>
        <v>3935.0849999999996</v>
      </c>
      <c r="AE9" cm="1">
        <f t="array" aca="1" ref="AE9" ca="1">INDIRECT("'"&amp;AE$2&amp;"'!I"&amp;ROW())</f>
        <v>0</v>
      </c>
      <c r="AF9" cm="1">
        <f t="array" aca="1" ref="AF9" ca="1">INDIRECT("'"&amp;AF$2&amp;"'!I"&amp;ROW())</f>
        <v>0</v>
      </c>
      <c r="AG9" cm="1">
        <f t="array" aca="1" ref="AG9" ca="1">INDIRECT("'"&amp;AG$2&amp;"'!I"&amp;ROW())</f>
        <v>0</v>
      </c>
      <c r="AH9" cm="1">
        <f t="array" aca="1" ref="AH9" ca="1">INDIRECT("'"&amp;AH$2&amp;"'!I"&amp;ROW())</f>
        <v>0</v>
      </c>
      <c r="AI9" cm="1">
        <f t="array" aca="1" ref="AI9" ca="1">INDIRECT("'"&amp;AI$2&amp;"'!I"&amp;ROW())</f>
        <v>0</v>
      </c>
      <c r="AJ9" cm="1">
        <f t="array" aca="1" ref="AJ9" ca="1">INDIRECT("'"&amp;AJ$2&amp;"'!I"&amp;ROW())</f>
        <v>3078.5652</v>
      </c>
      <c r="AK9" cm="1">
        <f t="array" aca="1" ref="AK9" ca="1">INDIRECT("'"&amp;AK$2&amp;"'!I"&amp;ROW())</f>
        <v>0</v>
      </c>
      <c r="AL9" cm="1">
        <f t="array" aca="1" ref="AL9" ca="1">INDIRECT("'"&amp;AL$2&amp;"'!I"&amp;ROW())</f>
        <v>0</v>
      </c>
      <c r="AM9" cm="1">
        <f t="array" aca="1" ref="AM9" ca="1">INDIRECT("'"&amp;AM$2&amp;"'!I"&amp;ROW())</f>
        <v>0</v>
      </c>
      <c r="AN9" cm="1">
        <f t="array" aca="1" ref="AN9" ca="1">INDIRECT("'"&amp;AN$2&amp;"'!I"&amp;ROW())</f>
        <v>0</v>
      </c>
      <c r="AO9" cm="1">
        <f t="array" aca="1" ref="AO9" ca="1">INDIRECT("'"&amp;AO$2&amp;"'!I"&amp;ROW())</f>
        <v>0</v>
      </c>
      <c r="AP9" cm="1">
        <f t="array" aca="1" ref="AP9" ca="1">INDIRECT("'"&amp;AP$2&amp;"'!I"&amp;ROW())</f>
        <v>0</v>
      </c>
      <c r="AQ9" cm="1">
        <f t="array" aca="1" ref="AQ9" ca="1">INDIRECT("'"&amp;AQ$2&amp;"'!I"&amp;ROW())</f>
        <v>0</v>
      </c>
      <c r="AR9" cm="1">
        <f t="array" aca="1" ref="AR9" ca="1">INDIRECT("'"&amp;AR$2&amp;"'!I"&amp;ROW())</f>
        <v>0</v>
      </c>
      <c r="AS9" cm="1">
        <f t="array" aca="1" ref="AS9" ca="1">INDIRECT("'"&amp;AS$2&amp;"'!I"&amp;ROW())</f>
        <v>0</v>
      </c>
      <c r="AT9" cm="1">
        <f t="array" aca="1" ref="AT9" ca="1">INDIRECT("'"&amp;AT$2&amp;"'!I"&amp;ROW())</f>
        <v>0</v>
      </c>
      <c r="AU9" cm="1">
        <f t="array" aca="1" ref="AU9" ca="1">INDIRECT("'"&amp;AU$2&amp;"'!I"&amp;ROW())</f>
        <v>0</v>
      </c>
      <c r="AV9" cm="1">
        <f t="array" aca="1" ref="AV9" ca="1">INDIRECT("'"&amp;AV$2&amp;"'!I"&amp;ROW())</f>
        <v>0</v>
      </c>
      <c r="AW9" cm="1">
        <f t="array" aca="1" ref="AW9" ca="1">INDIRECT("'"&amp;AW$2&amp;"'!I"&amp;ROW())</f>
        <v>0</v>
      </c>
      <c r="AX9" cm="1">
        <f t="array" aca="1" ref="AX9" ca="1">INDIRECT("'"&amp;AX$2&amp;"'!I"&amp;ROW())</f>
        <v>0</v>
      </c>
      <c r="AY9" cm="1">
        <f t="array" aca="1" ref="AY9" ca="1">INDIRECT("'"&amp;AY$2&amp;"'!I"&amp;ROW())</f>
        <v>0</v>
      </c>
      <c r="AZ9" cm="1">
        <f t="array" aca="1" ref="AZ9" ca="1">INDIRECT("'"&amp;AZ$2&amp;"'!I"&amp;ROW())</f>
        <v>0</v>
      </c>
      <c r="BA9" cm="1">
        <f t="array" aca="1" ref="BA9" ca="1">INDIRECT("'"&amp;BA$2&amp;"'!I"&amp;ROW())</f>
        <v>0</v>
      </c>
      <c r="BB9" s="17">
        <f>'TALLER EPT '!I9</f>
        <v>0</v>
      </c>
      <c r="BC9" cm="1">
        <f t="array" aca="1" ref="BC9" ca="1">INDIRECT("'"&amp;BC$2&amp;"'!I"&amp;ROW())</f>
        <v>0</v>
      </c>
      <c r="BD9" cm="1">
        <f t="array" aca="1" ref="BD9" ca="1">INDIRECT("'"&amp;BD$2&amp;"'!I"&amp;ROW())</f>
        <v>0</v>
      </c>
      <c r="BE9">
        <f>'CIRCULACIÓN '!I9</f>
        <v>0</v>
      </c>
      <c r="BF9" cm="1">
        <f t="array" aca="1" ref="BF9" ca="1">INDIRECT("'"&amp;BF$2&amp;"'!I"&amp;ROW())</f>
        <v>0</v>
      </c>
      <c r="BG9" cm="1">
        <f t="array" aca="1" ref="BG9" ca="1">INDIRECT("'"&amp;BG$2&amp;"'!I"&amp;ROW())</f>
        <v>0</v>
      </c>
      <c r="BH9">
        <f>INGRESO!I9</f>
        <v>0</v>
      </c>
    </row>
    <row r="10" spans="1:60">
      <c r="A10" t="s">
        <v>771</v>
      </c>
      <c r="G10">
        <f t="shared" ca="1" si="0"/>
        <v>2773.6010000000001</v>
      </c>
      <c r="H10" cm="1">
        <f t="array" aca="1" ref="H10" ca="1">INDIRECT("'"&amp;H$2&amp;"'!I"&amp;ROW())</f>
        <v>0</v>
      </c>
      <c r="I10" cm="1">
        <f t="array" aca="1" ref="I10" ca="1">INDIRECT("'"&amp;I$2&amp;"'!I"&amp;ROW())</f>
        <v>0</v>
      </c>
      <c r="J10" cm="1">
        <f t="array" aca="1" ref="J10" ca="1">INDIRECT("'"&amp;J$2&amp;"'!I"&amp;ROW())</f>
        <v>0</v>
      </c>
      <c r="K10" cm="1">
        <f t="array" aca="1" ref="K10" ca="1">INDIRECT("'"&amp;K$2&amp;"'!I"&amp;ROW())</f>
        <v>0</v>
      </c>
      <c r="L10" cm="1">
        <f t="array" aca="1" ref="L10" ca="1">INDIRECT("'"&amp;L$2&amp;"'!I"&amp;ROW())</f>
        <v>0</v>
      </c>
      <c r="M10" cm="1">
        <f t="array" aca="1" ref="M10" ca="1">INDIRECT("'"&amp;M$2&amp;"'!I"&amp;ROW())</f>
        <v>0</v>
      </c>
      <c r="N10" cm="1">
        <f t="array" aca="1" ref="N10" ca="1">INDIRECT("'"&amp;N$2&amp;"'!I"&amp;ROW())</f>
        <v>0</v>
      </c>
      <c r="O10" cm="1">
        <f t="array" aca="1" ref="O10" ca="1">INDIRECT("'"&amp;O$2&amp;"'!I"&amp;ROW())</f>
        <v>0</v>
      </c>
      <c r="P10">
        <f>'SECRETARÍA '!I10</f>
        <v>0</v>
      </c>
      <c r="Q10" cm="1">
        <f t="array" aca="1" ref="Q10" ca="1">INDIRECT("'"&amp;Q$2&amp;"'!I"&amp;ROW())</f>
        <v>0</v>
      </c>
      <c r="R10" cm="1">
        <f t="array" aca="1" ref="R10" ca="1">INDIRECT("'"&amp;R$2&amp;"'!I"&amp;ROW())</f>
        <v>0</v>
      </c>
      <c r="S10" cm="1">
        <f t="array" aca="1" ref="S10" ca="1">INDIRECT("'"&amp;S$2&amp;"'!I"&amp;ROW())</f>
        <v>0</v>
      </c>
      <c r="T10" cm="1">
        <f t="array" aca="1" ref="T10" ca="1">INDIRECT("'"&amp;T$2&amp;"'!I"&amp;ROW())</f>
        <v>0</v>
      </c>
      <c r="U10" cm="1">
        <f t="array" aca="1" ref="U10" ca="1">INDIRECT("'"&amp;U$2&amp;"'!I"&amp;ROW())</f>
        <v>0</v>
      </c>
      <c r="V10" cm="1">
        <f t="array" aca="1" ref="V10" ca="1">INDIRECT("'"&amp;V$2&amp;"'!I"&amp;ROW())</f>
        <v>0</v>
      </c>
      <c r="W10" cm="1">
        <f t="array" aca="1" ref="W10" ca="1">INDIRECT("'"&amp;W$2&amp;"'!I"&amp;ROW())</f>
        <v>0</v>
      </c>
      <c r="X10" cm="1">
        <f t="array" aca="1" ref="X10" ca="1">INDIRECT("'"&amp;X$2&amp;"'!I"&amp;ROW())</f>
        <v>0</v>
      </c>
      <c r="Y10" cm="1">
        <f t="array" aca="1" ref="Y10" ca="1">INDIRECT("'"&amp;Y$2&amp;"'!I"&amp;ROW())</f>
        <v>0</v>
      </c>
      <c r="Z10" cm="1">
        <f t="array" aca="1" ref="Z10" ca="1">INDIRECT("'"&amp;Z$2&amp;"'!I"&amp;ROW())</f>
        <v>0</v>
      </c>
      <c r="AA10" cm="1">
        <f t="array" aca="1" ref="AA10" ca="1">INDIRECT("'"&amp;AA$2&amp;"'!I"&amp;ROW())</f>
        <v>0</v>
      </c>
      <c r="AB10">
        <f>'SSHH ADM.-HOMBRES'!I10</f>
        <v>819.36599999999999</v>
      </c>
      <c r="AC10" cm="1">
        <f t="array" aca="1" ref="AC10" ca="1">INDIRECT("'"&amp;AC$2&amp;"'!I"&amp;ROW())</f>
        <v>819.36599999999999</v>
      </c>
      <c r="AD10" cm="1">
        <f t="array" aca="1" ref="AD10" ca="1">INDIRECT("'"&amp;AD$2&amp;"'!I"&amp;ROW())</f>
        <v>470.9</v>
      </c>
      <c r="AE10" cm="1">
        <f t="array" aca="1" ref="AE10" ca="1">INDIRECT("'"&amp;AE$2&amp;"'!I"&amp;ROW())</f>
        <v>0</v>
      </c>
      <c r="AF10" cm="1">
        <f t="array" aca="1" ref="AF10" ca="1">INDIRECT("'"&amp;AF$2&amp;"'!I"&amp;ROW())</f>
        <v>0</v>
      </c>
      <c r="AG10" cm="1">
        <f t="array" aca="1" ref="AG10" ca="1">INDIRECT("'"&amp;AG$2&amp;"'!I"&amp;ROW())</f>
        <v>0</v>
      </c>
      <c r="AH10" cm="1">
        <f t="array" aca="1" ref="AH10" ca="1">INDIRECT("'"&amp;AH$2&amp;"'!I"&amp;ROW())</f>
        <v>0</v>
      </c>
      <c r="AI10" cm="1">
        <f t="array" aca="1" ref="AI10" ca="1">INDIRECT("'"&amp;AI$2&amp;"'!I"&amp;ROW())</f>
        <v>0</v>
      </c>
      <c r="AJ10" cm="1">
        <f t="array" aca="1" ref="AJ10" ca="1">INDIRECT("'"&amp;AJ$2&amp;"'!I"&amp;ROW())</f>
        <v>663.96899999999994</v>
      </c>
      <c r="AK10" cm="1">
        <f t="array" aca="1" ref="AK10" ca="1">INDIRECT("'"&amp;AK$2&amp;"'!I"&amp;ROW())</f>
        <v>0</v>
      </c>
      <c r="AL10" cm="1">
        <f t="array" aca="1" ref="AL10" ca="1">INDIRECT("'"&amp;AL$2&amp;"'!I"&amp;ROW())</f>
        <v>0</v>
      </c>
      <c r="AM10" cm="1">
        <f t="array" aca="1" ref="AM10" ca="1">INDIRECT("'"&amp;AM$2&amp;"'!I"&amp;ROW())</f>
        <v>0</v>
      </c>
      <c r="AN10" cm="1">
        <f t="array" aca="1" ref="AN10" ca="1">INDIRECT("'"&amp;AN$2&amp;"'!I"&amp;ROW())</f>
        <v>0</v>
      </c>
      <c r="AO10" cm="1">
        <f t="array" aca="1" ref="AO10" ca="1">INDIRECT("'"&amp;AO$2&amp;"'!I"&amp;ROW())</f>
        <v>0</v>
      </c>
      <c r="AP10" cm="1">
        <f t="array" aca="1" ref="AP10" ca="1">INDIRECT("'"&amp;AP$2&amp;"'!I"&amp;ROW())</f>
        <v>0</v>
      </c>
      <c r="AQ10" cm="1">
        <f t="array" aca="1" ref="AQ10" ca="1">INDIRECT("'"&amp;AQ$2&amp;"'!I"&amp;ROW())</f>
        <v>0</v>
      </c>
      <c r="AR10" cm="1">
        <f t="array" aca="1" ref="AR10" ca="1">INDIRECT("'"&amp;AR$2&amp;"'!I"&amp;ROW())</f>
        <v>0</v>
      </c>
      <c r="AS10" cm="1">
        <f t="array" aca="1" ref="AS10" ca="1">INDIRECT("'"&amp;AS$2&amp;"'!I"&amp;ROW())</f>
        <v>0</v>
      </c>
      <c r="AT10" cm="1">
        <f t="array" aca="1" ref="AT10" ca="1">INDIRECT("'"&amp;AT$2&amp;"'!I"&amp;ROW())</f>
        <v>0</v>
      </c>
      <c r="AU10" cm="1">
        <f t="array" aca="1" ref="AU10" ca="1">INDIRECT("'"&amp;AU$2&amp;"'!I"&amp;ROW())</f>
        <v>0</v>
      </c>
      <c r="AV10" cm="1">
        <f t="array" aca="1" ref="AV10" ca="1">INDIRECT("'"&amp;AV$2&amp;"'!I"&amp;ROW())</f>
        <v>0</v>
      </c>
      <c r="AW10" cm="1">
        <f t="array" aca="1" ref="AW10" ca="1">INDIRECT("'"&amp;AW$2&amp;"'!I"&amp;ROW())</f>
        <v>0</v>
      </c>
      <c r="AX10" cm="1">
        <f t="array" aca="1" ref="AX10" ca="1">INDIRECT("'"&amp;AX$2&amp;"'!I"&amp;ROW())</f>
        <v>0</v>
      </c>
      <c r="AY10" cm="1">
        <f t="array" aca="1" ref="AY10" ca="1">INDIRECT("'"&amp;AY$2&amp;"'!I"&amp;ROW())</f>
        <v>0</v>
      </c>
      <c r="AZ10" cm="1">
        <f t="array" aca="1" ref="AZ10" ca="1">INDIRECT("'"&amp;AZ$2&amp;"'!I"&amp;ROW())</f>
        <v>0</v>
      </c>
      <c r="BA10" cm="1">
        <f t="array" aca="1" ref="BA10" ca="1">INDIRECT("'"&amp;BA$2&amp;"'!I"&amp;ROW())</f>
        <v>0</v>
      </c>
      <c r="BB10" s="17">
        <f>'TALLER EPT '!I10</f>
        <v>0</v>
      </c>
      <c r="BC10" cm="1">
        <f t="array" aca="1" ref="BC10" ca="1">INDIRECT("'"&amp;BC$2&amp;"'!I"&amp;ROW())</f>
        <v>0</v>
      </c>
      <c r="BD10" cm="1">
        <f t="array" aca="1" ref="BD10" ca="1">INDIRECT("'"&amp;BD$2&amp;"'!I"&amp;ROW())</f>
        <v>0</v>
      </c>
      <c r="BE10">
        <f>'CIRCULACIÓN '!I10</f>
        <v>0</v>
      </c>
      <c r="BF10" cm="1">
        <f t="array" aca="1" ref="BF10" ca="1">INDIRECT("'"&amp;BF$2&amp;"'!I"&amp;ROW())</f>
        <v>0</v>
      </c>
      <c r="BG10" cm="1">
        <f t="array" aca="1" ref="BG10" ca="1">INDIRECT("'"&amp;BG$2&amp;"'!I"&amp;ROW())</f>
        <v>0</v>
      </c>
      <c r="BH10">
        <f>INGRESO!I10</f>
        <v>0</v>
      </c>
    </row>
    <row r="11" spans="1:60">
      <c r="A11" s="20" t="s">
        <v>772</v>
      </c>
      <c r="G11">
        <f t="shared" ca="1" si="0"/>
        <v>0</v>
      </c>
      <c r="H11" cm="1">
        <f t="array" aca="1" ref="H11" ca="1">INDIRECT("'"&amp;H$2&amp;"'!I"&amp;ROW())</f>
        <v>0</v>
      </c>
      <c r="I11" cm="1">
        <f t="array" aca="1" ref="I11" ca="1">INDIRECT("'"&amp;I$2&amp;"'!I"&amp;ROW())</f>
        <v>0</v>
      </c>
      <c r="J11" cm="1">
        <f t="array" aca="1" ref="J11" ca="1">INDIRECT("'"&amp;J$2&amp;"'!I"&amp;ROW())</f>
        <v>0</v>
      </c>
      <c r="K11" cm="1">
        <f t="array" aca="1" ref="K11" ca="1">INDIRECT("'"&amp;K$2&amp;"'!I"&amp;ROW())</f>
        <v>0</v>
      </c>
      <c r="L11" cm="1">
        <f t="array" aca="1" ref="L11" ca="1">INDIRECT("'"&amp;L$2&amp;"'!I"&amp;ROW())</f>
        <v>0</v>
      </c>
      <c r="M11" cm="1">
        <f t="array" aca="1" ref="M11" ca="1">INDIRECT("'"&amp;M$2&amp;"'!I"&amp;ROW())</f>
        <v>0</v>
      </c>
      <c r="N11" cm="1">
        <f t="array" aca="1" ref="N11" ca="1">INDIRECT("'"&amp;N$2&amp;"'!I"&amp;ROW())</f>
        <v>0</v>
      </c>
      <c r="O11" cm="1">
        <f t="array" aca="1" ref="O11" ca="1">INDIRECT("'"&amp;O$2&amp;"'!I"&amp;ROW())</f>
        <v>0</v>
      </c>
      <c r="P11">
        <f>'SECRETARÍA '!I11</f>
        <v>0</v>
      </c>
      <c r="Q11" cm="1">
        <f t="array" aca="1" ref="Q11" ca="1">INDIRECT("'"&amp;Q$2&amp;"'!I"&amp;ROW())</f>
        <v>0</v>
      </c>
      <c r="R11" cm="1">
        <f t="array" aca="1" ref="R11" ca="1">INDIRECT("'"&amp;R$2&amp;"'!I"&amp;ROW())</f>
        <v>0</v>
      </c>
      <c r="S11" cm="1">
        <f t="array" aca="1" ref="S11" ca="1">INDIRECT("'"&amp;S$2&amp;"'!I"&amp;ROW())</f>
        <v>0</v>
      </c>
      <c r="T11" cm="1">
        <f t="array" aca="1" ref="T11" ca="1">INDIRECT("'"&amp;T$2&amp;"'!I"&amp;ROW())</f>
        <v>0</v>
      </c>
      <c r="U11" cm="1">
        <f t="array" aca="1" ref="U11" ca="1">INDIRECT("'"&amp;U$2&amp;"'!I"&amp;ROW())</f>
        <v>0</v>
      </c>
      <c r="V11" cm="1">
        <f t="array" aca="1" ref="V11" ca="1">INDIRECT("'"&amp;V$2&amp;"'!I"&amp;ROW())</f>
        <v>0</v>
      </c>
      <c r="W11" cm="1">
        <f t="array" aca="1" ref="W11" ca="1">INDIRECT("'"&amp;W$2&amp;"'!I"&amp;ROW())</f>
        <v>0</v>
      </c>
      <c r="X11" cm="1">
        <f t="array" aca="1" ref="X11" ca="1">INDIRECT("'"&amp;X$2&amp;"'!I"&amp;ROW())</f>
        <v>0</v>
      </c>
      <c r="Y11" cm="1">
        <f t="array" aca="1" ref="Y11" ca="1">INDIRECT("'"&amp;Y$2&amp;"'!I"&amp;ROW())</f>
        <v>0</v>
      </c>
      <c r="Z11" cm="1">
        <f t="array" aca="1" ref="Z11" ca="1">INDIRECT("'"&amp;Z$2&amp;"'!I"&amp;ROW())</f>
        <v>0</v>
      </c>
      <c r="AA11" cm="1">
        <f t="array" aca="1" ref="AA11" ca="1">INDIRECT("'"&amp;AA$2&amp;"'!I"&amp;ROW())</f>
        <v>0</v>
      </c>
      <c r="AB11">
        <f>'SSHH ADM.-HOMBRES'!I11</f>
        <v>0</v>
      </c>
      <c r="AC11" cm="1">
        <f t="array" aca="1" ref="AC11" ca="1">INDIRECT("'"&amp;AC$2&amp;"'!I"&amp;ROW())</f>
        <v>0</v>
      </c>
      <c r="AD11" cm="1">
        <f t="array" aca="1" ref="AD11" ca="1">INDIRECT("'"&amp;AD$2&amp;"'!I"&amp;ROW())</f>
        <v>0</v>
      </c>
      <c r="AE11" cm="1">
        <f t="array" aca="1" ref="AE11" ca="1">INDIRECT("'"&amp;AE$2&amp;"'!I"&amp;ROW())</f>
        <v>0</v>
      </c>
      <c r="AF11" cm="1">
        <f t="array" aca="1" ref="AF11" ca="1">INDIRECT("'"&amp;AF$2&amp;"'!I"&amp;ROW())</f>
        <v>0</v>
      </c>
      <c r="AG11" cm="1">
        <f t="array" aca="1" ref="AG11" ca="1">INDIRECT("'"&amp;AG$2&amp;"'!I"&amp;ROW())</f>
        <v>0</v>
      </c>
      <c r="AH11" cm="1">
        <f t="array" aca="1" ref="AH11" ca="1">INDIRECT("'"&amp;AH$2&amp;"'!I"&amp;ROW())</f>
        <v>0</v>
      </c>
      <c r="AI11" cm="1">
        <f t="array" aca="1" ref="AI11" ca="1">INDIRECT("'"&amp;AI$2&amp;"'!I"&amp;ROW())</f>
        <v>0</v>
      </c>
      <c r="AJ11" cm="1">
        <f t="array" aca="1" ref="AJ11" ca="1">INDIRECT("'"&amp;AJ$2&amp;"'!I"&amp;ROW())</f>
        <v>0</v>
      </c>
      <c r="AK11" cm="1">
        <f t="array" aca="1" ref="AK11" ca="1">INDIRECT("'"&amp;AK$2&amp;"'!I"&amp;ROW())</f>
        <v>0</v>
      </c>
      <c r="AL11" cm="1">
        <f t="array" aca="1" ref="AL11" ca="1">INDIRECT("'"&amp;AL$2&amp;"'!I"&amp;ROW())</f>
        <v>0</v>
      </c>
      <c r="AM11" cm="1">
        <f t="array" aca="1" ref="AM11" ca="1">INDIRECT("'"&amp;AM$2&amp;"'!I"&amp;ROW())</f>
        <v>0</v>
      </c>
      <c r="AN11" cm="1">
        <f t="array" aca="1" ref="AN11" ca="1">INDIRECT("'"&amp;AN$2&amp;"'!I"&amp;ROW())</f>
        <v>0</v>
      </c>
      <c r="AO11" cm="1">
        <f t="array" aca="1" ref="AO11" ca="1">INDIRECT("'"&amp;AO$2&amp;"'!I"&amp;ROW())</f>
        <v>0</v>
      </c>
      <c r="AP11" cm="1">
        <f t="array" aca="1" ref="AP11" ca="1">INDIRECT("'"&amp;AP$2&amp;"'!I"&amp;ROW())</f>
        <v>0</v>
      </c>
      <c r="AQ11" cm="1">
        <f t="array" aca="1" ref="AQ11" ca="1">INDIRECT("'"&amp;AQ$2&amp;"'!I"&amp;ROW())</f>
        <v>0</v>
      </c>
      <c r="AR11" cm="1">
        <f t="array" aca="1" ref="AR11" ca="1">INDIRECT("'"&amp;AR$2&amp;"'!I"&amp;ROW())</f>
        <v>0</v>
      </c>
      <c r="AS11" cm="1">
        <f t="array" aca="1" ref="AS11" ca="1">INDIRECT("'"&amp;AS$2&amp;"'!I"&amp;ROW())</f>
        <v>0</v>
      </c>
      <c r="AT11" cm="1">
        <f t="array" aca="1" ref="AT11" ca="1">INDIRECT("'"&amp;AT$2&amp;"'!I"&amp;ROW())</f>
        <v>0</v>
      </c>
      <c r="AU11" cm="1">
        <f t="array" aca="1" ref="AU11" ca="1">INDIRECT("'"&amp;AU$2&amp;"'!I"&amp;ROW())</f>
        <v>0</v>
      </c>
      <c r="AV11" cm="1">
        <f t="array" aca="1" ref="AV11" ca="1">INDIRECT("'"&amp;AV$2&amp;"'!I"&amp;ROW())</f>
        <v>0</v>
      </c>
      <c r="AW11" cm="1">
        <f t="array" aca="1" ref="AW11" ca="1">INDIRECT("'"&amp;AW$2&amp;"'!I"&amp;ROW())</f>
        <v>0</v>
      </c>
      <c r="AX11" cm="1">
        <f t="array" aca="1" ref="AX11" ca="1">INDIRECT("'"&amp;AX$2&amp;"'!I"&amp;ROW())</f>
        <v>0</v>
      </c>
      <c r="AY11" cm="1">
        <f t="array" aca="1" ref="AY11" ca="1">INDIRECT("'"&amp;AY$2&amp;"'!I"&amp;ROW())</f>
        <v>0</v>
      </c>
      <c r="AZ11" cm="1">
        <f t="array" aca="1" ref="AZ11" ca="1">INDIRECT("'"&amp;AZ$2&amp;"'!I"&amp;ROW())</f>
        <v>0</v>
      </c>
      <c r="BA11" cm="1">
        <f t="array" aca="1" ref="BA11" ca="1">INDIRECT("'"&amp;BA$2&amp;"'!I"&amp;ROW())</f>
        <v>0</v>
      </c>
      <c r="BB11" s="17">
        <f>'TALLER EPT '!I11</f>
        <v>0</v>
      </c>
      <c r="BC11" cm="1">
        <f t="array" aca="1" ref="BC11" ca="1">INDIRECT("'"&amp;BC$2&amp;"'!I"&amp;ROW())</f>
        <v>0</v>
      </c>
      <c r="BD11" cm="1">
        <f t="array" aca="1" ref="BD11" ca="1">INDIRECT("'"&amp;BD$2&amp;"'!I"&amp;ROW())</f>
        <v>0</v>
      </c>
      <c r="BE11">
        <f>'CIRCULACIÓN '!I11</f>
        <v>0</v>
      </c>
      <c r="BF11" cm="1">
        <f t="array" aca="1" ref="BF11" ca="1">INDIRECT("'"&amp;BF$2&amp;"'!I"&amp;ROW())</f>
        <v>0</v>
      </c>
      <c r="BG11" cm="1">
        <f t="array" aca="1" ref="BG11" ca="1">INDIRECT("'"&amp;BG$2&amp;"'!I"&amp;ROW())</f>
        <v>0</v>
      </c>
      <c r="BH11">
        <f>INGRESO!I11</f>
        <v>0</v>
      </c>
    </row>
    <row r="12" spans="1:60">
      <c r="A12" s="1" t="s">
        <v>774</v>
      </c>
      <c r="G12">
        <f t="shared" ca="1" si="0"/>
        <v>0</v>
      </c>
      <c r="H12" cm="1">
        <f t="array" aca="1" ref="H12" ca="1">INDIRECT("'"&amp;H$2&amp;"'!I"&amp;ROW())</f>
        <v>0</v>
      </c>
      <c r="I12" cm="1">
        <f t="array" aca="1" ref="I12" ca="1">INDIRECT("'"&amp;I$2&amp;"'!I"&amp;ROW())</f>
        <v>0</v>
      </c>
      <c r="J12" cm="1">
        <f t="array" aca="1" ref="J12" ca="1">INDIRECT("'"&amp;J$2&amp;"'!I"&amp;ROW())</f>
        <v>0</v>
      </c>
      <c r="K12" cm="1">
        <f t="array" aca="1" ref="K12" ca="1">INDIRECT("'"&amp;K$2&amp;"'!I"&amp;ROW())</f>
        <v>0</v>
      </c>
      <c r="L12" cm="1">
        <f t="array" aca="1" ref="L12" ca="1">INDIRECT("'"&amp;L$2&amp;"'!I"&amp;ROW())</f>
        <v>0</v>
      </c>
      <c r="M12" cm="1">
        <f t="array" aca="1" ref="M12" ca="1">INDIRECT("'"&amp;M$2&amp;"'!I"&amp;ROW())</f>
        <v>0</v>
      </c>
      <c r="N12" cm="1">
        <f t="array" aca="1" ref="N12" ca="1">INDIRECT("'"&amp;N$2&amp;"'!I"&amp;ROW())</f>
        <v>0</v>
      </c>
      <c r="O12" cm="1">
        <f t="array" aca="1" ref="O12" ca="1">INDIRECT("'"&amp;O$2&amp;"'!I"&amp;ROW())</f>
        <v>0</v>
      </c>
      <c r="P12">
        <f>'SECRETARÍA '!I12</f>
        <v>0</v>
      </c>
      <c r="Q12" cm="1">
        <f t="array" aca="1" ref="Q12" ca="1">INDIRECT("'"&amp;Q$2&amp;"'!I"&amp;ROW())</f>
        <v>0</v>
      </c>
      <c r="R12" cm="1">
        <f t="array" aca="1" ref="R12" ca="1">INDIRECT("'"&amp;R$2&amp;"'!I"&amp;ROW())</f>
        <v>0</v>
      </c>
      <c r="S12" cm="1">
        <f t="array" aca="1" ref="S12" ca="1">INDIRECT("'"&amp;S$2&amp;"'!I"&amp;ROW())</f>
        <v>0</v>
      </c>
      <c r="T12" cm="1">
        <f t="array" aca="1" ref="T12" ca="1">INDIRECT("'"&amp;T$2&amp;"'!I"&amp;ROW())</f>
        <v>0</v>
      </c>
      <c r="U12" cm="1">
        <f t="array" aca="1" ref="U12" ca="1">INDIRECT("'"&amp;U$2&amp;"'!I"&amp;ROW())</f>
        <v>0</v>
      </c>
      <c r="V12" cm="1">
        <f t="array" aca="1" ref="V12" ca="1">INDIRECT("'"&amp;V$2&amp;"'!I"&amp;ROW())</f>
        <v>0</v>
      </c>
      <c r="W12" cm="1">
        <f t="array" aca="1" ref="W12" ca="1">INDIRECT("'"&amp;W$2&amp;"'!I"&amp;ROW())</f>
        <v>0</v>
      </c>
      <c r="X12" cm="1">
        <f t="array" aca="1" ref="X12" ca="1">INDIRECT("'"&amp;X$2&amp;"'!I"&amp;ROW())</f>
        <v>0</v>
      </c>
      <c r="Y12" cm="1">
        <f t="array" aca="1" ref="Y12" ca="1">INDIRECT("'"&amp;Y$2&amp;"'!I"&amp;ROW())</f>
        <v>0</v>
      </c>
      <c r="Z12" cm="1">
        <f t="array" aca="1" ref="Z12" ca="1">INDIRECT("'"&amp;Z$2&amp;"'!I"&amp;ROW())</f>
        <v>0</v>
      </c>
      <c r="AA12" cm="1">
        <f t="array" aca="1" ref="AA12" ca="1">INDIRECT("'"&amp;AA$2&amp;"'!I"&amp;ROW())</f>
        <v>0</v>
      </c>
      <c r="AB12">
        <f>'SSHH ADM.-HOMBRES'!I12</f>
        <v>0</v>
      </c>
      <c r="AC12" cm="1">
        <f t="array" aca="1" ref="AC12" ca="1">INDIRECT("'"&amp;AC$2&amp;"'!I"&amp;ROW())</f>
        <v>0</v>
      </c>
      <c r="AD12" cm="1">
        <f t="array" aca="1" ref="AD12" ca="1">INDIRECT("'"&amp;AD$2&amp;"'!I"&amp;ROW())</f>
        <v>0</v>
      </c>
      <c r="AE12" cm="1">
        <f t="array" aca="1" ref="AE12" ca="1">INDIRECT("'"&amp;AE$2&amp;"'!I"&amp;ROW())</f>
        <v>0</v>
      </c>
      <c r="AF12" cm="1">
        <f t="array" aca="1" ref="AF12" ca="1">INDIRECT("'"&amp;AF$2&amp;"'!I"&amp;ROW())</f>
        <v>0</v>
      </c>
      <c r="AG12" cm="1">
        <f t="array" aca="1" ref="AG12" ca="1">INDIRECT("'"&amp;AG$2&amp;"'!I"&amp;ROW())</f>
        <v>0</v>
      </c>
      <c r="AH12" cm="1">
        <f t="array" aca="1" ref="AH12" ca="1">INDIRECT("'"&amp;AH$2&amp;"'!I"&amp;ROW())</f>
        <v>0</v>
      </c>
      <c r="AI12" cm="1">
        <f t="array" aca="1" ref="AI12" ca="1">INDIRECT("'"&amp;AI$2&amp;"'!I"&amp;ROW())</f>
        <v>0</v>
      </c>
      <c r="AJ12" cm="1">
        <f t="array" aca="1" ref="AJ12" ca="1">INDIRECT("'"&amp;AJ$2&amp;"'!I"&amp;ROW())</f>
        <v>0</v>
      </c>
      <c r="AK12" cm="1">
        <f t="array" aca="1" ref="AK12" ca="1">INDIRECT("'"&amp;AK$2&amp;"'!I"&amp;ROW())</f>
        <v>0</v>
      </c>
      <c r="AL12" cm="1">
        <f t="array" aca="1" ref="AL12" ca="1">INDIRECT("'"&amp;AL$2&amp;"'!I"&amp;ROW())</f>
        <v>0</v>
      </c>
      <c r="AM12" cm="1">
        <f t="array" aca="1" ref="AM12" ca="1">INDIRECT("'"&amp;AM$2&amp;"'!I"&amp;ROW())</f>
        <v>0</v>
      </c>
      <c r="AN12" cm="1">
        <f t="array" aca="1" ref="AN12" ca="1">INDIRECT("'"&amp;AN$2&amp;"'!I"&amp;ROW())</f>
        <v>0</v>
      </c>
      <c r="AO12" cm="1">
        <f t="array" aca="1" ref="AO12" ca="1">INDIRECT("'"&amp;AO$2&amp;"'!I"&amp;ROW())</f>
        <v>0</v>
      </c>
      <c r="AP12" cm="1">
        <f t="array" aca="1" ref="AP12" ca="1">INDIRECT("'"&amp;AP$2&amp;"'!I"&amp;ROW())</f>
        <v>0</v>
      </c>
      <c r="AQ12" cm="1">
        <f t="array" aca="1" ref="AQ12" ca="1">INDIRECT("'"&amp;AQ$2&amp;"'!I"&amp;ROW())</f>
        <v>0</v>
      </c>
      <c r="AR12" cm="1">
        <f t="array" aca="1" ref="AR12" ca="1">INDIRECT("'"&amp;AR$2&amp;"'!I"&amp;ROW())</f>
        <v>0</v>
      </c>
      <c r="AS12" cm="1">
        <f t="array" aca="1" ref="AS12" ca="1">INDIRECT("'"&amp;AS$2&amp;"'!I"&amp;ROW())</f>
        <v>0</v>
      </c>
      <c r="AT12" cm="1">
        <f t="array" aca="1" ref="AT12" ca="1">INDIRECT("'"&amp;AT$2&amp;"'!I"&amp;ROW())</f>
        <v>0</v>
      </c>
      <c r="AU12" cm="1">
        <f t="array" aca="1" ref="AU12" ca="1">INDIRECT("'"&amp;AU$2&amp;"'!I"&amp;ROW())</f>
        <v>0</v>
      </c>
      <c r="AV12" cm="1">
        <f t="array" aca="1" ref="AV12" ca="1">INDIRECT("'"&amp;AV$2&amp;"'!I"&amp;ROW())</f>
        <v>0</v>
      </c>
      <c r="AW12" cm="1">
        <f t="array" aca="1" ref="AW12" ca="1">INDIRECT("'"&amp;AW$2&amp;"'!I"&amp;ROW())</f>
        <v>0</v>
      </c>
      <c r="AX12" cm="1">
        <f t="array" aca="1" ref="AX12" ca="1">INDIRECT("'"&amp;AX$2&amp;"'!I"&amp;ROW())</f>
        <v>0</v>
      </c>
      <c r="AY12" cm="1">
        <f t="array" aca="1" ref="AY12" ca="1">INDIRECT("'"&amp;AY$2&amp;"'!I"&amp;ROW())</f>
        <v>0</v>
      </c>
      <c r="AZ12" cm="1">
        <f t="array" aca="1" ref="AZ12" ca="1">INDIRECT("'"&amp;AZ$2&amp;"'!I"&amp;ROW())</f>
        <v>0</v>
      </c>
      <c r="BA12" cm="1">
        <f t="array" aca="1" ref="BA12" ca="1">INDIRECT("'"&amp;BA$2&amp;"'!I"&amp;ROW())</f>
        <v>0</v>
      </c>
      <c r="BB12" s="17">
        <f>'TALLER EPT '!I12</f>
        <v>0</v>
      </c>
      <c r="BC12" cm="1">
        <f t="array" aca="1" ref="BC12" ca="1">INDIRECT("'"&amp;BC$2&amp;"'!I"&amp;ROW())</f>
        <v>0</v>
      </c>
      <c r="BD12" cm="1">
        <f t="array" aca="1" ref="BD12" ca="1">INDIRECT("'"&amp;BD$2&amp;"'!I"&amp;ROW())</f>
        <v>0</v>
      </c>
      <c r="BE12">
        <f>'CIRCULACIÓN '!I12</f>
        <v>0</v>
      </c>
      <c r="BF12" cm="1">
        <f t="array" aca="1" ref="BF12" ca="1">INDIRECT("'"&amp;BF$2&amp;"'!I"&amp;ROW())</f>
        <v>0</v>
      </c>
      <c r="BG12" cm="1">
        <f t="array" aca="1" ref="BG12" ca="1">INDIRECT("'"&amp;BG$2&amp;"'!I"&amp;ROW())</f>
        <v>0</v>
      </c>
      <c r="BH12">
        <f>INGRESO!I12</f>
        <v>0</v>
      </c>
    </row>
    <row r="13" spans="1:60">
      <c r="A13" t="s">
        <v>776</v>
      </c>
      <c r="G13">
        <f t="shared" ca="1" si="0"/>
        <v>34821.317600000002</v>
      </c>
      <c r="H13" cm="1">
        <f t="array" aca="1" ref="H13" ca="1">INDIRECT("'"&amp;H$2&amp;"'!I"&amp;ROW())</f>
        <v>541.33199999999999</v>
      </c>
      <c r="I13" cm="1">
        <f t="array" aca="1" ref="I13" ca="1">INDIRECT("'"&amp;I$2&amp;"'!I"&amp;ROW())</f>
        <v>464.78</v>
      </c>
      <c r="J13" cm="1">
        <f t="array" aca="1" ref="J13" ca="1">INDIRECT("'"&amp;J$2&amp;"'!I"&amp;ROW())</f>
        <v>1186.556</v>
      </c>
      <c r="K13" cm="1">
        <f t="array" aca="1" ref="K13" ca="1">INDIRECT("'"&amp;K$2&amp;"'!I"&amp;ROW())</f>
        <v>90.495400000000004</v>
      </c>
      <c r="L13" cm="1">
        <f t="array" aca="1" ref="L13" ca="1">INDIRECT("'"&amp;L$2&amp;"'!I"&amp;ROW())</f>
        <v>945.14380000000006</v>
      </c>
      <c r="M13" cm="1">
        <f t="array" aca="1" ref="M13" ca="1">INDIRECT("'"&amp;M$2&amp;"'!I"&amp;ROW())</f>
        <v>1695.08</v>
      </c>
      <c r="N13" cm="1">
        <f t="array" aca="1" ref="N13" ca="1">INDIRECT("'"&amp;N$2&amp;"'!I"&amp;ROW())</f>
        <v>0</v>
      </c>
      <c r="O13" cm="1">
        <f t="array" aca="1" ref="O13" ca="1">INDIRECT("'"&amp;O$2&amp;"'!I"&amp;ROW())</f>
        <v>1426.3278</v>
      </c>
      <c r="P13">
        <f>'SECRETARÍA '!I13</f>
        <v>197.66820000000001</v>
      </c>
      <c r="Q13" cm="1">
        <f t="array" aca="1" ref="Q13" ca="1">INDIRECT("'"&amp;Q$2&amp;"'!I"&amp;ROW())</f>
        <v>197.66820000000001</v>
      </c>
      <c r="R13" cm="1">
        <f t="array" aca="1" ref="R13" ca="1">INDIRECT("'"&amp;R$2&amp;"'!I"&amp;ROW())</f>
        <v>328.90019999999998</v>
      </c>
      <c r="S13" cm="1">
        <f t="array" aca="1" ref="S13" ca="1">INDIRECT("'"&amp;S$2&amp;"'!I"&amp;ROW())</f>
        <v>1741.2846</v>
      </c>
      <c r="T13" cm="1">
        <f t="array" aca="1" ref="T13" ca="1">INDIRECT("'"&amp;T$2&amp;"'!I"&amp;ROW())</f>
        <v>479.54359999999997</v>
      </c>
      <c r="U13" cm="1">
        <f t="array" aca="1" ref="U13" ca="1">INDIRECT("'"&amp;U$2&amp;"'!I"&amp;ROW())</f>
        <v>479.54359999999997</v>
      </c>
      <c r="V13" cm="1">
        <f t="array" aca="1" ref="V13" ca="1">INDIRECT("'"&amp;V$2&amp;"'!I"&amp;ROW())</f>
        <v>546.79999999999995</v>
      </c>
      <c r="W13" cm="1">
        <f t="array" aca="1" ref="W13" ca="1">INDIRECT("'"&amp;W$2&amp;"'!I"&amp;ROW())</f>
        <v>545.43299999999999</v>
      </c>
      <c r="X13" cm="1">
        <f t="array" aca="1" ref="X13" ca="1">INDIRECT("'"&amp;X$2&amp;"'!I"&amp;ROW())</f>
        <v>1240.4158</v>
      </c>
      <c r="Y13" cm="1">
        <f t="array" aca="1" ref="Y13" ca="1">INDIRECT("'"&amp;Y$2&amp;"'!I"&amp;ROW())</f>
        <v>555.82219999999995</v>
      </c>
      <c r="Z13" cm="1">
        <f t="array" aca="1" ref="Z13" ca="1">INDIRECT("'"&amp;Z$2&amp;"'!I"&amp;ROW())</f>
        <v>0</v>
      </c>
      <c r="AA13" cm="1">
        <f t="array" aca="1" ref="AA13" ca="1">INDIRECT("'"&amp;AA$2&amp;"'!I"&amp;ROW())</f>
        <v>710.84</v>
      </c>
      <c r="AB13">
        <f>'SSHH ADM.-HOMBRES'!I13</f>
        <v>0</v>
      </c>
      <c r="AC13" cm="1">
        <f t="array" aca="1" ref="AC13" ca="1">INDIRECT("'"&amp;AC$2&amp;"'!I"&amp;ROW())</f>
        <v>0</v>
      </c>
      <c r="AD13" cm="1">
        <f t="array" aca="1" ref="AD13" ca="1">INDIRECT("'"&amp;AD$2&amp;"'!I"&amp;ROW())</f>
        <v>0</v>
      </c>
      <c r="AE13" cm="1">
        <f t="array" aca="1" ref="AE13" ca="1">INDIRECT("'"&amp;AE$2&amp;"'!I"&amp;ROW())</f>
        <v>0</v>
      </c>
      <c r="AF13" cm="1">
        <f t="array" aca="1" ref="AF13" ca="1">INDIRECT("'"&amp;AF$2&amp;"'!I"&amp;ROW())</f>
        <v>0</v>
      </c>
      <c r="AG13" cm="1">
        <f t="array" aca="1" ref="AG13" ca="1">INDIRECT("'"&amp;AG$2&amp;"'!I"&amp;ROW())</f>
        <v>0</v>
      </c>
      <c r="AH13" cm="1">
        <f t="array" aca="1" ref="AH13" ca="1">INDIRECT("'"&amp;AH$2&amp;"'!I"&amp;ROW())</f>
        <v>0</v>
      </c>
      <c r="AI13" cm="1">
        <f t="array" aca="1" ref="AI13" ca="1">INDIRECT("'"&amp;AI$2&amp;"'!I"&amp;ROW())</f>
        <v>0</v>
      </c>
      <c r="AJ13" cm="1">
        <f t="array" aca="1" ref="AJ13" ca="1">INDIRECT("'"&amp;AJ$2&amp;"'!I"&amp;ROW())</f>
        <v>0</v>
      </c>
      <c r="AK13" cm="1">
        <f t="array" aca="1" ref="AK13" ca="1">INDIRECT("'"&amp;AK$2&amp;"'!I"&amp;ROW())</f>
        <v>0</v>
      </c>
      <c r="AL13" cm="1">
        <f t="array" aca="1" ref="AL13" ca="1">INDIRECT("'"&amp;AL$2&amp;"'!I"&amp;ROW())</f>
        <v>1552.9119999999998</v>
      </c>
      <c r="AM13" cm="1">
        <f t="array" aca="1" ref="AM13" ca="1">INDIRECT("'"&amp;AM$2&amp;"'!I"&amp;ROW())</f>
        <v>0</v>
      </c>
      <c r="AN13" cm="1">
        <f t="array" aca="1" ref="AN13" ca="1">INDIRECT("'"&amp;AN$2&amp;"'!I"&amp;ROW())</f>
        <v>404.08519999999999</v>
      </c>
      <c r="AO13" cm="1">
        <f t="array" aca="1" ref="AO13" ca="1">INDIRECT("'"&amp;AO$2&amp;"'!I"&amp;ROW())</f>
        <v>2022.6132</v>
      </c>
      <c r="AP13" cm="1">
        <f t="array" aca="1" ref="AP13" ca="1">INDIRECT("'"&amp;AP$2&amp;"'!I"&amp;ROW())</f>
        <v>1045.7549999999999</v>
      </c>
      <c r="AQ13" cm="1">
        <f t="array" aca="1" ref="AQ13" ca="1">INDIRECT("'"&amp;AQ$2&amp;"'!I"&amp;ROW())</f>
        <v>1066.26</v>
      </c>
      <c r="AR13" cm="1">
        <f t="array" aca="1" ref="AR13" ca="1">INDIRECT("'"&amp;AR$2&amp;"'!I"&amp;ROW())</f>
        <v>1445.1923999999999</v>
      </c>
      <c r="AS13" cm="1">
        <f t="array" aca="1" ref="AS13" ca="1">INDIRECT("'"&amp;AS$2&amp;"'!I"&amp;ROW())</f>
        <v>2820.1210000000001</v>
      </c>
      <c r="AT13" cm="1">
        <f t="array" aca="1" ref="AT13" ca="1">INDIRECT("'"&amp;AT$2&amp;"'!I"&amp;ROW())</f>
        <v>1445.1923999999999</v>
      </c>
      <c r="AU13" cm="1">
        <f t="array" aca="1" ref="AU13" ca="1">INDIRECT("'"&amp;AU$2&amp;"'!I"&amp;ROW())</f>
        <v>945.96400000000006</v>
      </c>
      <c r="AV13" cm="1">
        <f t="array" aca="1" ref="AV13" ca="1">INDIRECT("'"&amp;AV$2&amp;"'!I"&amp;ROW())</f>
        <v>945.96400000000006</v>
      </c>
      <c r="AW13" cm="1">
        <f t="array" aca="1" ref="AW13" ca="1">INDIRECT("'"&amp;AW$2&amp;"'!I"&amp;ROW())</f>
        <v>945.96400000000006</v>
      </c>
      <c r="AX13" cm="1">
        <f t="array" aca="1" ref="AX13" ca="1">INDIRECT("'"&amp;AX$2&amp;"'!I"&amp;ROW())</f>
        <v>945.96400000000006</v>
      </c>
      <c r="AY13" cm="1">
        <f t="array" aca="1" ref="AY13" ca="1">INDIRECT("'"&amp;AY$2&amp;"'!I"&amp;ROW())</f>
        <v>945.96400000000006</v>
      </c>
      <c r="AZ13" cm="1">
        <f t="array" aca="1" ref="AZ13" ca="1">INDIRECT("'"&amp;AZ$2&amp;"'!I"&amp;ROW())</f>
        <v>945.96400000000006</v>
      </c>
      <c r="BA13" cm="1">
        <f t="array" aca="1" ref="BA13" ca="1">INDIRECT("'"&amp;BA$2&amp;"'!I"&amp;ROW())</f>
        <v>945.96400000000006</v>
      </c>
      <c r="BB13" s="17">
        <f>'TALLER EPT '!I13</f>
        <v>727.24400000000003</v>
      </c>
      <c r="BC13" cm="1">
        <f t="array" aca="1" ref="BC13" ca="1">INDIRECT("'"&amp;BC$2&amp;"'!I"&amp;ROW())</f>
        <v>977.40499999999997</v>
      </c>
      <c r="BD13" cm="1">
        <f t="array" aca="1" ref="BD13" ca="1">INDIRECT("'"&amp;BD$2&amp;"'!I"&amp;ROW())</f>
        <v>1045.7549999999999</v>
      </c>
      <c r="BE13">
        <f>'CIRCULACIÓN '!I13</f>
        <v>273.39999999999998</v>
      </c>
      <c r="BF13" cm="1">
        <f t="array" aca="1" ref="BF13" ca="1">INDIRECT("'"&amp;BF$2&amp;"'!I"&amp;ROW())</f>
        <v>0</v>
      </c>
      <c r="BG13" cm="1">
        <f t="array" aca="1" ref="BG13" ca="1">INDIRECT("'"&amp;BG$2&amp;"'!I"&amp;ROW())</f>
        <v>0</v>
      </c>
      <c r="BH13">
        <f>INGRESO!I13</f>
        <v>0</v>
      </c>
    </row>
    <row r="14" spans="1:60">
      <c r="A14" t="s">
        <v>778</v>
      </c>
      <c r="G14">
        <f t="shared" ca="1" si="0"/>
        <v>21592.647000000004</v>
      </c>
      <c r="H14" cm="1">
        <f t="array" aca="1" ref="H14" ca="1">INDIRECT("'"&amp;H$2&amp;"'!I"&amp;ROW())</f>
        <v>332.02800000000002</v>
      </c>
      <c r="I14" cm="1">
        <f t="array" aca="1" ref="I14" ca="1">INDIRECT("'"&amp;I$2&amp;"'!I"&amp;ROW())</f>
        <v>635.18400000000008</v>
      </c>
      <c r="J14" cm="1">
        <f t="array" aca="1" ref="J14" ca="1">INDIRECT("'"&amp;J$2&amp;"'!I"&amp;ROW())</f>
        <v>529.44030000000009</v>
      </c>
      <c r="K14" cm="1">
        <f t="array" aca="1" ref="K14" ca="1">INDIRECT("'"&amp;K$2&amp;"'!I"&amp;ROW())</f>
        <v>110.43540000000002</v>
      </c>
      <c r="L14" cm="1">
        <f t="array" aca="1" ref="L14" ca="1">INDIRECT("'"&amp;L$2&amp;"'!I"&amp;ROW())</f>
        <v>647.09370000000001</v>
      </c>
      <c r="M14" cm="1">
        <f t="array" aca="1" ref="M14" ca="1">INDIRECT("'"&amp;M$2&amp;"'!I"&amp;ROW())</f>
        <v>695.09340000000009</v>
      </c>
      <c r="N14" cm="1">
        <f t="array" aca="1" ref="N14" ca="1">INDIRECT("'"&amp;N$2&amp;"'!I"&amp;ROW())</f>
        <v>0</v>
      </c>
      <c r="O14" cm="1">
        <f t="array" aca="1" ref="O14" ca="1">INDIRECT("'"&amp;O$2&amp;"'!I"&amp;ROW())</f>
        <v>265.62240000000003</v>
      </c>
      <c r="P14">
        <f>'SECRETARÍA '!I14</f>
        <v>315.78750000000002</v>
      </c>
      <c r="Q14" cm="1">
        <f t="array" aca="1" ref="Q14" ca="1">INDIRECT("'"&amp;Q$2&amp;"'!I"&amp;ROW())</f>
        <v>315.78750000000002</v>
      </c>
      <c r="R14" cm="1">
        <f t="array" aca="1" ref="R14" ca="1">INDIRECT("'"&amp;R$2&amp;"'!I"&amp;ROW())</f>
        <v>293.77260000000007</v>
      </c>
      <c r="S14" cm="1">
        <f t="array" aca="1" ref="S14" ca="1">INDIRECT("'"&amp;S$2&amp;"'!I"&amp;ROW())</f>
        <v>476.38800000000003</v>
      </c>
      <c r="T14" cm="1">
        <f t="array" aca="1" ref="T14" ca="1">INDIRECT("'"&amp;T$2&amp;"'!I"&amp;ROW())</f>
        <v>443.54610000000002</v>
      </c>
      <c r="U14" cm="1">
        <f t="array" aca="1" ref="U14" ca="1">INDIRECT("'"&amp;U$2&amp;"'!I"&amp;ROW())</f>
        <v>443.54610000000002</v>
      </c>
      <c r="V14" cm="1">
        <f t="array" aca="1" ref="V14" ca="1">INDIRECT("'"&amp;V$2&amp;"'!I"&amp;ROW())</f>
        <v>793.98</v>
      </c>
      <c r="W14" cm="1">
        <f t="array" aca="1" ref="W14" ca="1">INDIRECT("'"&amp;W$2&amp;"'!I"&amp;ROW())</f>
        <v>584.29710000000011</v>
      </c>
      <c r="X14" cm="1">
        <f t="array" aca="1" ref="X14" ca="1">INDIRECT("'"&amp;X$2&amp;"'!I"&amp;ROW())</f>
        <v>1045.8882000000001</v>
      </c>
      <c r="Y14" cm="1">
        <f t="array" aca="1" ref="Y14" ca="1">INDIRECT("'"&amp;Y$2&amp;"'!I"&amp;ROW())</f>
        <v>697.98060000000009</v>
      </c>
      <c r="Z14" cm="1">
        <f t="array" aca="1" ref="Z14" ca="1">INDIRECT("'"&amp;Z$2&amp;"'!I"&amp;ROW())</f>
        <v>738.04050000000007</v>
      </c>
      <c r="AA14" cm="1">
        <f t="array" aca="1" ref="AA14" ca="1">INDIRECT("'"&amp;AA$2&amp;"'!I"&amp;ROW())</f>
        <v>639.15390000000014</v>
      </c>
      <c r="AB14">
        <f>'SSHH ADM.-HOMBRES'!I14</f>
        <v>224.47980000000001</v>
      </c>
      <c r="AC14" cm="1">
        <f t="array" aca="1" ref="AC14" ca="1">INDIRECT("'"&amp;AC$2&amp;"'!I"&amp;ROW())</f>
        <v>224.47980000000001</v>
      </c>
      <c r="AD14" cm="1">
        <f t="array" aca="1" ref="AD14" ca="1">INDIRECT("'"&amp;AD$2&amp;"'!I"&amp;ROW())</f>
        <v>706.6422</v>
      </c>
      <c r="AE14" cm="1">
        <f t="array" aca="1" ref="AE14" ca="1">INDIRECT("'"&amp;AE$2&amp;"'!I"&amp;ROW())</f>
        <v>0</v>
      </c>
      <c r="AF14" cm="1">
        <f t="array" aca="1" ref="AF14" ca="1">INDIRECT("'"&amp;AF$2&amp;"'!I"&amp;ROW())</f>
        <v>0</v>
      </c>
      <c r="AG14" cm="1">
        <f t="array" aca="1" ref="AG14" ca="1">INDIRECT("'"&amp;AG$2&amp;"'!I"&amp;ROW())</f>
        <v>0</v>
      </c>
      <c r="AH14" cm="1">
        <f t="array" aca="1" ref="AH14" ca="1">INDIRECT("'"&amp;AH$2&amp;"'!I"&amp;ROW())</f>
        <v>0</v>
      </c>
      <c r="AI14" cm="1">
        <f t="array" aca="1" ref="AI14" ca="1">INDIRECT("'"&amp;AI$2&amp;"'!I"&amp;ROW())</f>
        <v>0</v>
      </c>
      <c r="AJ14" cm="1">
        <f t="array" aca="1" ref="AJ14" ca="1">INDIRECT("'"&amp;AJ$2&amp;"'!I"&amp;ROW())</f>
        <v>448.23780000000005</v>
      </c>
      <c r="AK14" cm="1">
        <f t="array" aca="1" ref="AK14" ca="1">INDIRECT("'"&amp;AK$2&amp;"'!I"&amp;ROW())</f>
        <v>0</v>
      </c>
      <c r="AL14" cm="1">
        <f t="array" aca="1" ref="AL14" ca="1">INDIRECT("'"&amp;AL$2&amp;"'!I"&amp;ROW())</f>
        <v>970.46010000000012</v>
      </c>
      <c r="AM14" cm="1">
        <f t="array" aca="1" ref="AM14" ca="1">INDIRECT("'"&amp;AM$2&amp;"'!I"&amp;ROW())</f>
        <v>0</v>
      </c>
      <c r="AN14" cm="1">
        <f t="array" aca="1" ref="AN14" ca="1">INDIRECT("'"&amp;AN$2&amp;"'!I"&amp;ROW())</f>
        <v>0</v>
      </c>
      <c r="AO14" cm="1">
        <f t="array" aca="1" ref="AO14" ca="1">INDIRECT("'"&amp;AO$2&amp;"'!I"&amp;ROW())</f>
        <v>555.06420000000003</v>
      </c>
      <c r="AP14" cm="1">
        <f t="array" aca="1" ref="AP14" ca="1">INDIRECT("'"&amp;AP$2&amp;"'!I"&amp;ROW())</f>
        <v>0</v>
      </c>
      <c r="AQ14" cm="1">
        <f t="array" aca="1" ref="AQ14" ca="1">INDIRECT("'"&amp;AQ$2&amp;"'!I"&amp;ROW())</f>
        <v>32.481000000000002</v>
      </c>
      <c r="AR14" cm="1">
        <f t="array" aca="1" ref="AR14" ca="1">INDIRECT("'"&amp;AR$2&amp;"'!I"&amp;ROW())</f>
        <v>0</v>
      </c>
      <c r="AS14" cm="1">
        <f t="array" aca="1" ref="AS14" ca="1">INDIRECT("'"&amp;AS$2&amp;"'!I"&amp;ROW())</f>
        <v>1190.97</v>
      </c>
      <c r="AT14" cm="1">
        <f t="array" aca="1" ref="AT14" ca="1">INDIRECT("'"&amp;AT$2&amp;"'!I"&amp;ROW())</f>
        <v>0</v>
      </c>
      <c r="AU14" cm="1">
        <f t="array" aca="1" ref="AU14" ca="1">INDIRECT("'"&amp;AU$2&amp;"'!I"&amp;ROW())</f>
        <v>676.32659999999998</v>
      </c>
      <c r="AV14" cm="1">
        <f t="array" aca="1" ref="AV14" ca="1">INDIRECT("'"&amp;AV$2&amp;"'!I"&amp;ROW())</f>
        <v>676.32659999999998</v>
      </c>
      <c r="AW14" cm="1">
        <f t="array" aca="1" ref="AW14" ca="1">INDIRECT("'"&amp;AW$2&amp;"'!I"&amp;ROW())</f>
        <v>676.32659999999998</v>
      </c>
      <c r="AX14" cm="1">
        <f t="array" aca="1" ref="AX14" ca="1">INDIRECT("'"&amp;AX$2&amp;"'!I"&amp;ROW())</f>
        <v>676.32659999999998</v>
      </c>
      <c r="AY14" cm="1">
        <f t="array" aca="1" ref="AY14" ca="1">INDIRECT("'"&amp;AY$2&amp;"'!I"&amp;ROW())</f>
        <v>676.32659999999998</v>
      </c>
      <c r="AZ14" cm="1">
        <f t="array" aca="1" ref="AZ14" ca="1">INDIRECT("'"&amp;AZ$2&amp;"'!I"&amp;ROW())</f>
        <v>676.32659999999998</v>
      </c>
      <c r="BA14" cm="1">
        <f t="array" aca="1" ref="BA14" ca="1">INDIRECT("'"&amp;BA$2&amp;"'!I"&amp;ROW())</f>
        <v>676.32659999999998</v>
      </c>
      <c r="BB14" s="17">
        <f>'TALLER EPT '!I14</f>
        <v>522.94410000000005</v>
      </c>
      <c r="BC14" cm="1">
        <f t="array" aca="1" ref="BC14" ca="1">INDIRECT("'"&amp;BC$2&amp;"'!I"&amp;ROW())</f>
        <v>1027.4823000000001</v>
      </c>
      <c r="BD14" cm="1">
        <f t="array" aca="1" ref="BD14" ca="1">INDIRECT("'"&amp;BD$2&amp;"'!I"&amp;ROW())</f>
        <v>591.15420000000006</v>
      </c>
      <c r="BE14">
        <f>'CIRCULACIÓN '!I14</f>
        <v>360.90000000000003</v>
      </c>
      <c r="BF14" cm="1">
        <f t="array" aca="1" ref="BF14" ca="1">INDIRECT("'"&amp;BF$2&amp;"'!I"&amp;ROW())</f>
        <v>0</v>
      </c>
      <c r="BG14" cm="1">
        <f t="array" aca="1" ref="BG14" ca="1">INDIRECT("'"&amp;BG$2&amp;"'!I"&amp;ROW())</f>
        <v>0</v>
      </c>
      <c r="BH14">
        <f>INGRESO!I14</f>
        <v>0</v>
      </c>
    </row>
    <row r="15" spans="1:60">
      <c r="A15" s="28" t="s">
        <v>780</v>
      </c>
      <c r="G15">
        <f t="shared" ca="1" si="0"/>
        <v>0</v>
      </c>
      <c r="H15" cm="1">
        <f t="array" aca="1" ref="H15" ca="1">INDIRECT("'"&amp;H$2&amp;"'!I"&amp;ROW())</f>
        <v>0</v>
      </c>
      <c r="I15" cm="1">
        <f t="array" aca="1" ref="I15" ca="1">INDIRECT("'"&amp;I$2&amp;"'!I"&amp;ROW())</f>
        <v>0</v>
      </c>
      <c r="J15" cm="1">
        <f t="array" aca="1" ref="J15" ca="1">INDIRECT("'"&amp;J$2&amp;"'!I"&amp;ROW())</f>
        <v>0</v>
      </c>
      <c r="K15" cm="1">
        <f t="array" aca="1" ref="K15" ca="1">INDIRECT("'"&amp;K$2&amp;"'!I"&amp;ROW())</f>
        <v>0</v>
      </c>
      <c r="L15" cm="1">
        <f t="array" aca="1" ref="L15" ca="1">INDIRECT("'"&amp;L$2&amp;"'!I"&amp;ROW())</f>
        <v>0</v>
      </c>
      <c r="M15" cm="1">
        <f t="array" aca="1" ref="M15" ca="1">INDIRECT("'"&amp;M$2&amp;"'!I"&amp;ROW())</f>
        <v>0</v>
      </c>
      <c r="N15" cm="1">
        <f t="array" aca="1" ref="N15" ca="1">INDIRECT("'"&amp;N$2&amp;"'!I"&amp;ROW())</f>
        <v>0</v>
      </c>
      <c r="O15" cm="1">
        <f t="array" aca="1" ref="O15" ca="1">INDIRECT("'"&amp;O$2&amp;"'!I"&amp;ROW())</f>
        <v>0</v>
      </c>
      <c r="P15">
        <f>'SECRETARÍA '!I15</f>
        <v>0</v>
      </c>
      <c r="Q15" cm="1">
        <f t="array" aca="1" ref="Q15" ca="1">INDIRECT("'"&amp;Q$2&amp;"'!I"&amp;ROW())</f>
        <v>0</v>
      </c>
      <c r="R15" cm="1">
        <f t="array" aca="1" ref="R15" ca="1">INDIRECT("'"&amp;R$2&amp;"'!I"&amp;ROW())</f>
        <v>0</v>
      </c>
      <c r="S15" cm="1">
        <f t="array" aca="1" ref="S15" ca="1">INDIRECT("'"&amp;S$2&amp;"'!I"&amp;ROW())</f>
        <v>0</v>
      </c>
      <c r="T15" cm="1">
        <f t="array" aca="1" ref="T15" ca="1">INDIRECT("'"&amp;T$2&amp;"'!I"&amp;ROW())</f>
        <v>0</v>
      </c>
      <c r="U15" cm="1">
        <f t="array" aca="1" ref="U15" ca="1">INDIRECT("'"&amp;U$2&amp;"'!I"&amp;ROW())</f>
        <v>0</v>
      </c>
      <c r="V15" cm="1">
        <f t="array" aca="1" ref="V15" ca="1">INDIRECT("'"&amp;V$2&amp;"'!I"&amp;ROW())</f>
        <v>0</v>
      </c>
      <c r="W15" cm="1">
        <f t="array" aca="1" ref="W15" ca="1">INDIRECT("'"&amp;W$2&amp;"'!I"&amp;ROW())</f>
        <v>0</v>
      </c>
      <c r="X15" cm="1">
        <f t="array" aca="1" ref="X15" ca="1">INDIRECT("'"&amp;X$2&amp;"'!I"&amp;ROW())</f>
        <v>0</v>
      </c>
      <c r="Y15" cm="1">
        <f t="array" aca="1" ref="Y15" ca="1">INDIRECT("'"&amp;Y$2&amp;"'!I"&amp;ROW())</f>
        <v>0</v>
      </c>
      <c r="Z15" cm="1">
        <f t="array" aca="1" ref="Z15" ca="1">INDIRECT("'"&amp;Z$2&amp;"'!I"&amp;ROW())</f>
        <v>0</v>
      </c>
      <c r="AA15" cm="1">
        <f t="array" aca="1" ref="AA15" ca="1">INDIRECT("'"&amp;AA$2&amp;"'!I"&amp;ROW())</f>
        <v>0</v>
      </c>
      <c r="AB15">
        <f>'SSHH ADM.-HOMBRES'!I15</f>
        <v>0</v>
      </c>
      <c r="AC15" cm="1">
        <f t="array" aca="1" ref="AC15" ca="1">INDIRECT("'"&amp;AC$2&amp;"'!I"&amp;ROW())</f>
        <v>0</v>
      </c>
      <c r="AD15" cm="1">
        <f t="array" aca="1" ref="AD15" ca="1">INDIRECT("'"&amp;AD$2&amp;"'!I"&amp;ROW())</f>
        <v>0</v>
      </c>
      <c r="AE15" cm="1">
        <f t="array" aca="1" ref="AE15" ca="1">INDIRECT("'"&amp;AE$2&amp;"'!I"&amp;ROW())</f>
        <v>0</v>
      </c>
      <c r="AF15" cm="1">
        <f t="array" aca="1" ref="AF15" ca="1">INDIRECT("'"&amp;AF$2&amp;"'!I"&amp;ROW())</f>
        <v>0</v>
      </c>
      <c r="AG15" cm="1">
        <f t="array" aca="1" ref="AG15" ca="1">INDIRECT("'"&amp;AG$2&amp;"'!I"&amp;ROW())</f>
        <v>0</v>
      </c>
      <c r="AH15" cm="1">
        <f t="array" aca="1" ref="AH15" ca="1">INDIRECT("'"&amp;AH$2&amp;"'!I"&amp;ROW())</f>
        <v>0</v>
      </c>
      <c r="AI15" cm="1">
        <f t="array" aca="1" ref="AI15" ca="1">INDIRECT("'"&amp;AI$2&amp;"'!I"&amp;ROW())</f>
        <v>0</v>
      </c>
      <c r="AJ15" cm="1">
        <f t="array" aca="1" ref="AJ15" ca="1">INDIRECT("'"&amp;AJ$2&amp;"'!I"&amp;ROW())</f>
        <v>0</v>
      </c>
      <c r="AK15" cm="1">
        <f t="array" aca="1" ref="AK15" ca="1">INDIRECT("'"&amp;AK$2&amp;"'!I"&amp;ROW())</f>
        <v>0</v>
      </c>
      <c r="AL15" cm="1">
        <f t="array" aca="1" ref="AL15" ca="1">INDIRECT("'"&amp;AL$2&amp;"'!I"&amp;ROW())</f>
        <v>0</v>
      </c>
      <c r="AM15" cm="1">
        <f t="array" aca="1" ref="AM15" ca="1">INDIRECT("'"&amp;AM$2&amp;"'!I"&amp;ROW())</f>
        <v>0</v>
      </c>
      <c r="AN15" cm="1">
        <f t="array" aca="1" ref="AN15" ca="1">INDIRECT("'"&amp;AN$2&amp;"'!I"&amp;ROW())</f>
        <v>0</v>
      </c>
      <c r="AO15" cm="1">
        <f t="array" aca="1" ref="AO15" ca="1">INDIRECT("'"&amp;AO$2&amp;"'!I"&amp;ROW())</f>
        <v>0</v>
      </c>
      <c r="AP15" cm="1">
        <f t="array" aca="1" ref="AP15" ca="1">INDIRECT("'"&amp;AP$2&amp;"'!I"&amp;ROW())</f>
        <v>0</v>
      </c>
      <c r="AQ15" cm="1">
        <f t="array" aca="1" ref="AQ15" ca="1">INDIRECT("'"&amp;AQ$2&amp;"'!I"&amp;ROW())</f>
        <v>0</v>
      </c>
      <c r="AR15" cm="1">
        <f t="array" aca="1" ref="AR15" ca="1">INDIRECT("'"&amp;AR$2&amp;"'!I"&amp;ROW())</f>
        <v>0</v>
      </c>
      <c r="AS15" cm="1">
        <f t="array" aca="1" ref="AS15" ca="1">INDIRECT("'"&amp;AS$2&amp;"'!I"&amp;ROW())</f>
        <v>0</v>
      </c>
      <c r="AT15" cm="1">
        <f t="array" aca="1" ref="AT15" ca="1">INDIRECT("'"&amp;AT$2&amp;"'!I"&amp;ROW())</f>
        <v>0</v>
      </c>
      <c r="AU15" cm="1">
        <f t="array" aca="1" ref="AU15" ca="1">INDIRECT("'"&amp;AU$2&amp;"'!I"&amp;ROW())</f>
        <v>0</v>
      </c>
      <c r="AV15" cm="1">
        <f t="array" aca="1" ref="AV15" ca="1">INDIRECT("'"&amp;AV$2&amp;"'!I"&amp;ROW())</f>
        <v>0</v>
      </c>
      <c r="AW15" cm="1">
        <f t="array" aca="1" ref="AW15" ca="1">INDIRECT("'"&amp;AW$2&amp;"'!I"&amp;ROW())</f>
        <v>0</v>
      </c>
      <c r="AX15" cm="1">
        <f t="array" aca="1" ref="AX15" ca="1">INDIRECT("'"&amp;AX$2&amp;"'!I"&amp;ROW())</f>
        <v>0</v>
      </c>
      <c r="AY15" cm="1">
        <f t="array" aca="1" ref="AY15" ca="1">INDIRECT("'"&amp;AY$2&amp;"'!I"&amp;ROW())</f>
        <v>0</v>
      </c>
      <c r="AZ15" cm="1">
        <f t="array" aca="1" ref="AZ15" ca="1">INDIRECT("'"&amp;AZ$2&amp;"'!I"&amp;ROW())</f>
        <v>0</v>
      </c>
      <c r="BA15" cm="1">
        <f t="array" aca="1" ref="BA15" ca="1">INDIRECT("'"&amp;BA$2&amp;"'!I"&amp;ROW())</f>
        <v>0</v>
      </c>
      <c r="BB15" s="17">
        <f>'TALLER EPT '!I15</f>
        <v>0</v>
      </c>
      <c r="BC15" cm="1">
        <f t="array" aca="1" ref="BC15" ca="1">INDIRECT("'"&amp;BC$2&amp;"'!I"&amp;ROW())</f>
        <v>0</v>
      </c>
      <c r="BD15" cm="1">
        <f t="array" aca="1" ref="BD15" ca="1">INDIRECT("'"&amp;BD$2&amp;"'!I"&amp;ROW())</f>
        <v>0</v>
      </c>
      <c r="BE15">
        <f>'CIRCULACIÓN '!I15</f>
        <v>0</v>
      </c>
      <c r="BF15" cm="1">
        <f t="array" aca="1" ref="BF15" ca="1">INDIRECT("'"&amp;BF$2&amp;"'!I"&amp;ROW())</f>
        <v>0</v>
      </c>
      <c r="BG15" cm="1">
        <f t="array" aca="1" ref="BG15" ca="1">INDIRECT("'"&amp;BG$2&amp;"'!I"&amp;ROW())</f>
        <v>0</v>
      </c>
      <c r="BH15">
        <f>INGRESO!I15</f>
        <v>0</v>
      </c>
    </row>
    <row r="16" spans="1:60">
      <c r="A16" t="s">
        <v>782</v>
      </c>
      <c r="G16">
        <f t="shared" ca="1" si="0"/>
        <v>37402.885700000006</v>
      </c>
      <c r="H16" cm="1">
        <f t="array" aca="1" ref="H16" ca="1">INDIRECT("'"&amp;H$2&amp;"'!I"&amp;ROW())</f>
        <v>0</v>
      </c>
      <c r="I16" cm="1">
        <f t="array" aca="1" ref="I16" ca="1">INDIRECT("'"&amp;I$2&amp;"'!I"&amp;ROW())</f>
        <v>744.80600000000004</v>
      </c>
      <c r="J16" cm="1">
        <f t="array" aca="1" ref="J16" ca="1">INDIRECT("'"&amp;J$2&amp;"'!I"&amp;ROW())</f>
        <v>0</v>
      </c>
      <c r="K16" cm="1">
        <f t="array" aca="1" ref="K16" ca="1">INDIRECT("'"&amp;K$2&amp;"'!I"&amp;ROW())</f>
        <v>0</v>
      </c>
      <c r="L16" cm="1">
        <f t="array" aca="1" ref="L16" ca="1">INDIRECT("'"&amp;L$2&amp;"'!I"&amp;ROW())</f>
        <v>0</v>
      </c>
      <c r="M16" cm="1">
        <f t="array" aca="1" ref="M16" ca="1">INDIRECT("'"&amp;M$2&amp;"'!I"&amp;ROW())</f>
        <v>0</v>
      </c>
      <c r="N16" cm="1">
        <f t="array" aca="1" ref="N16" ca="1">INDIRECT("'"&amp;N$2&amp;"'!I"&amp;ROW())</f>
        <v>0</v>
      </c>
      <c r="O16" cm="1">
        <f t="array" aca="1" ref="O16" ca="1">INDIRECT("'"&amp;O$2&amp;"'!I"&amp;ROW())</f>
        <v>0</v>
      </c>
      <c r="P16">
        <f>'SECRETARÍA '!I16</f>
        <v>0</v>
      </c>
      <c r="Q16" cm="1">
        <f t="array" aca="1" ref="Q16" ca="1">INDIRECT("'"&amp;Q$2&amp;"'!I"&amp;ROW())</f>
        <v>0</v>
      </c>
      <c r="R16" cm="1">
        <f t="array" aca="1" ref="R16" ca="1">INDIRECT("'"&amp;R$2&amp;"'!I"&amp;ROW())</f>
        <v>0</v>
      </c>
      <c r="S16" cm="1">
        <f t="array" aca="1" ref="S16" ca="1">INDIRECT("'"&amp;S$2&amp;"'!I"&amp;ROW())</f>
        <v>0</v>
      </c>
      <c r="T16" cm="1">
        <f t="array" aca="1" ref="T16" ca="1">INDIRECT("'"&amp;T$2&amp;"'!I"&amp;ROW())</f>
        <v>0</v>
      </c>
      <c r="U16" cm="1">
        <f t="array" aca="1" ref="U16" ca="1">INDIRECT("'"&amp;U$2&amp;"'!I"&amp;ROW())</f>
        <v>0</v>
      </c>
      <c r="V16" cm="1">
        <f t="array" aca="1" ref="V16" ca="1">INDIRECT("'"&amp;V$2&amp;"'!I"&amp;ROW())</f>
        <v>0</v>
      </c>
      <c r="W16" cm="1">
        <f t="array" aca="1" ref="W16" ca="1">INDIRECT("'"&amp;W$2&amp;"'!I"&amp;ROW())</f>
        <v>0</v>
      </c>
      <c r="X16" cm="1">
        <f t="array" aca="1" ref="X16" ca="1">INDIRECT("'"&amp;X$2&amp;"'!I"&amp;ROW())</f>
        <v>4120.9571000000005</v>
      </c>
      <c r="Y16" cm="1">
        <f t="array" aca="1" ref="Y16" ca="1">INDIRECT("'"&amp;Y$2&amp;"'!I"&amp;ROW())</f>
        <v>0</v>
      </c>
      <c r="Z16" cm="1">
        <f t="array" aca="1" ref="Z16" ca="1">INDIRECT("'"&amp;Z$2&amp;"'!I"&amp;ROW())</f>
        <v>3705.864</v>
      </c>
      <c r="AA16" cm="1">
        <f t="array" aca="1" ref="AA16" ca="1">INDIRECT("'"&amp;AA$2&amp;"'!I"&amp;ROW())</f>
        <v>0</v>
      </c>
      <c r="AB16">
        <f>'SSHH ADM.-HOMBRES'!I16</f>
        <v>4756.7671</v>
      </c>
      <c r="AC16" cm="1">
        <f t="array" aca="1" ref="AC16" ca="1">INDIRECT("'"&amp;AC$2&amp;"'!I"&amp;ROW())</f>
        <v>4756.7671</v>
      </c>
      <c r="AD16" cm="1">
        <f t="array" aca="1" ref="AD16" ca="1">INDIRECT("'"&amp;AD$2&amp;"'!I"&amp;ROW())</f>
        <v>4807.6319000000003</v>
      </c>
      <c r="AE16" cm="1">
        <f t="array" aca="1" ref="AE16" ca="1">INDIRECT("'"&amp;AE$2&amp;"'!I"&amp;ROW())</f>
        <v>0</v>
      </c>
      <c r="AF16" cm="1">
        <f t="array" aca="1" ref="AF16" ca="1">INDIRECT("'"&amp;AF$2&amp;"'!I"&amp;ROW())</f>
        <v>0</v>
      </c>
      <c r="AG16" cm="1">
        <f t="array" aca="1" ref="AG16" ca="1">INDIRECT("'"&amp;AG$2&amp;"'!I"&amp;ROW())</f>
        <v>0</v>
      </c>
      <c r="AH16" cm="1">
        <f t="array" aca="1" ref="AH16" ca="1">INDIRECT("'"&amp;AH$2&amp;"'!I"&amp;ROW())</f>
        <v>0</v>
      </c>
      <c r="AI16" cm="1">
        <f t="array" aca="1" ref="AI16" ca="1">INDIRECT("'"&amp;AI$2&amp;"'!I"&amp;ROW())</f>
        <v>0</v>
      </c>
      <c r="AJ16" cm="1">
        <f t="array" aca="1" ref="AJ16" ca="1">INDIRECT("'"&amp;AJ$2&amp;"'!I"&amp;ROW())</f>
        <v>3059.1544000000004</v>
      </c>
      <c r="AK16" cm="1">
        <f t="array" aca="1" ref="AK16" ca="1">INDIRECT("'"&amp;AK$2&amp;"'!I"&amp;ROW())</f>
        <v>0</v>
      </c>
      <c r="AL16" cm="1">
        <f t="array" aca="1" ref="AL16" ca="1">INDIRECT("'"&amp;AL$2&amp;"'!I"&amp;ROW())</f>
        <v>7568.8639000000012</v>
      </c>
      <c r="AM16" cm="1">
        <f t="array" aca="1" ref="AM16" ca="1">INDIRECT("'"&amp;AM$2&amp;"'!I"&amp;ROW())</f>
        <v>0</v>
      </c>
      <c r="AN16" cm="1">
        <f t="array" aca="1" ref="AN16" ca="1">INDIRECT("'"&amp;AN$2&amp;"'!I"&amp;ROW())</f>
        <v>0</v>
      </c>
      <c r="AO16" cm="1">
        <f t="array" aca="1" ref="AO16" ca="1">INDIRECT("'"&amp;AO$2&amp;"'!I"&amp;ROW())</f>
        <v>0</v>
      </c>
      <c r="AP16" cm="1">
        <f t="array" aca="1" ref="AP16" ca="1">INDIRECT("'"&amp;AP$2&amp;"'!I"&amp;ROW())</f>
        <v>0</v>
      </c>
      <c r="AQ16" cm="1">
        <f t="array" aca="1" ref="AQ16" ca="1">INDIRECT("'"&amp;AQ$2&amp;"'!I"&amp;ROW())</f>
        <v>0</v>
      </c>
      <c r="AR16" cm="1">
        <f t="array" aca="1" ref="AR16" ca="1">INDIRECT("'"&amp;AR$2&amp;"'!I"&amp;ROW())</f>
        <v>0</v>
      </c>
      <c r="AS16" cm="1">
        <f t="array" aca="1" ref="AS16" ca="1">INDIRECT("'"&amp;AS$2&amp;"'!I"&amp;ROW())</f>
        <v>3882.0742000000009</v>
      </c>
      <c r="AT16" cm="1">
        <f t="array" aca="1" ref="AT16" ca="1">INDIRECT("'"&amp;AT$2&amp;"'!I"&amp;ROW())</f>
        <v>0</v>
      </c>
      <c r="AU16" cm="1">
        <f t="array" aca="1" ref="AU16" ca="1">INDIRECT("'"&amp;AU$2&amp;"'!I"&amp;ROW())</f>
        <v>0</v>
      </c>
      <c r="AV16" cm="1">
        <f t="array" aca="1" ref="AV16" ca="1">INDIRECT("'"&amp;AV$2&amp;"'!I"&amp;ROW())</f>
        <v>0</v>
      </c>
      <c r="AW16" cm="1">
        <f t="array" aca="1" ref="AW16" ca="1">INDIRECT("'"&amp;AW$2&amp;"'!I"&amp;ROW())</f>
        <v>0</v>
      </c>
      <c r="AX16" cm="1">
        <f t="array" aca="1" ref="AX16" ca="1">INDIRECT("'"&amp;AX$2&amp;"'!I"&amp;ROW())</f>
        <v>0</v>
      </c>
      <c r="AY16" cm="1">
        <f t="array" aca="1" ref="AY16" ca="1">INDIRECT("'"&amp;AY$2&amp;"'!I"&amp;ROW())</f>
        <v>0</v>
      </c>
      <c r="AZ16" cm="1">
        <f t="array" aca="1" ref="AZ16" ca="1">INDIRECT("'"&amp;AZ$2&amp;"'!I"&amp;ROW())</f>
        <v>0</v>
      </c>
      <c r="BA16" cm="1">
        <f t="array" aca="1" ref="BA16" ca="1">INDIRECT("'"&amp;BA$2&amp;"'!I"&amp;ROW())</f>
        <v>0</v>
      </c>
      <c r="BB16" s="17">
        <f>'TALLER EPT '!I16</f>
        <v>0</v>
      </c>
      <c r="BC16" cm="1">
        <f t="array" aca="1" ref="BC16" ca="1">INDIRECT("'"&amp;BC$2&amp;"'!I"&amp;ROW())</f>
        <v>0</v>
      </c>
      <c r="BD16" cm="1">
        <f t="array" aca="1" ref="BD16" ca="1">INDIRECT("'"&amp;BD$2&amp;"'!I"&amp;ROW())</f>
        <v>0</v>
      </c>
      <c r="BE16">
        <f>'CIRCULACIÓN '!I16</f>
        <v>0</v>
      </c>
      <c r="BF16" cm="1">
        <f t="array" aca="1" ref="BF16" ca="1">INDIRECT("'"&amp;BF$2&amp;"'!I"&amp;ROW())</f>
        <v>0</v>
      </c>
      <c r="BG16" cm="1">
        <f t="array" aca="1" ref="BG16" ca="1">INDIRECT("'"&amp;BG$2&amp;"'!I"&amp;ROW())</f>
        <v>0</v>
      </c>
      <c r="BH16">
        <f>INGRESO!I16</f>
        <v>0</v>
      </c>
    </row>
    <row r="17" spans="1:60">
      <c r="A17" s="28" t="s">
        <v>784</v>
      </c>
      <c r="D17" s="10"/>
      <c r="E17" s="10"/>
      <c r="F17" s="10"/>
      <c r="G17">
        <f t="shared" ca="1" si="0"/>
        <v>0</v>
      </c>
      <c r="H17" cm="1">
        <f t="array" aca="1" ref="H17" ca="1">INDIRECT("'"&amp;H$2&amp;"'!I"&amp;ROW())</f>
        <v>0</v>
      </c>
      <c r="I17" cm="1">
        <f t="array" aca="1" ref="I17" ca="1">INDIRECT("'"&amp;I$2&amp;"'!I"&amp;ROW())</f>
        <v>0</v>
      </c>
      <c r="J17" cm="1">
        <f t="array" aca="1" ref="J17" ca="1">INDIRECT("'"&amp;J$2&amp;"'!I"&amp;ROW())</f>
        <v>0</v>
      </c>
      <c r="K17" cm="1">
        <f t="array" aca="1" ref="K17" ca="1">INDIRECT("'"&amp;K$2&amp;"'!I"&amp;ROW())</f>
        <v>0</v>
      </c>
      <c r="L17" cm="1">
        <f t="array" aca="1" ref="L17" ca="1">INDIRECT("'"&amp;L$2&amp;"'!I"&amp;ROW())</f>
        <v>0</v>
      </c>
      <c r="M17" cm="1">
        <f t="array" aca="1" ref="M17" ca="1">INDIRECT("'"&amp;M$2&amp;"'!I"&amp;ROW())</f>
        <v>0</v>
      </c>
      <c r="N17" cm="1">
        <f t="array" aca="1" ref="N17" ca="1">INDIRECT("'"&amp;N$2&amp;"'!I"&amp;ROW())</f>
        <v>0</v>
      </c>
      <c r="O17" cm="1">
        <f t="array" aca="1" ref="O17" ca="1">INDIRECT("'"&amp;O$2&amp;"'!I"&amp;ROW())</f>
        <v>0</v>
      </c>
      <c r="P17">
        <f>'SECRETARÍA '!I17</f>
        <v>0</v>
      </c>
      <c r="Q17" cm="1">
        <f t="array" aca="1" ref="Q17" ca="1">INDIRECT("'"&amp;Q$2&amp;"'!I"&amp;ROW())</f>
        <v>0</v>
      </c>
      <c r="R17" cm="1">
        <f t="array" aca="1" ref="R17" ca="1">INDIRECT("'"&amp;R$2&amp;"'!I"&amp;ROW())</f>
        <v>0</v>
      </c>
      <c r="S17" cm="1">
        <f t="array" aca="1" ref="S17" ca="1">INDIRECT("'"&amp;S$2&amp;"'!I"&amp;ROW())</f>
        <v>0</v>
      </c>
      <c r="T17" cm="1">
        <f t="array" aca="1" ref="T17" ca="1">INDIRECT("'"&amp;T$2&amp;"'!I"&amp;ROW())</f>
        <v>0</v>
      </c>
      <c r="U17" cm="1">
        <f t="array" aca="1" ref="U17" ca="1">INDIRECT("'"&amp;U$2&amp;"'!I"&amp;ROW())</f>
        <v>0</v>
      </c>
      <c r="V17" cm="1">
        <f t="array" aca="1" ref="V17" ca="1">INDIRECT("'"&amp;V$2&amp;"'!I"&amp;ROW())</f>
        <v>0</v>
      </c>
      <c r="W17" cm="1">
        <f t="array" aca="1" ref="W17" ca="1">INDIRECT("'"&amp;W$2&amp;"'!I"&amp;ROW())</f>
        <v>0</v>
      </c>
      <c r="X17" cm="1">
        <f t="array" aca="1" ref="X17" ca="1">INDIRECT("'"&amp;X$2&amp;"'!I"&amp;ROW())</f>
        <v>0</v>
      </c>
      <c r="Y17" cm="1">
        <f t="array" aca="1" ref="Y17" ca="1">INDIRECT("'"&amp;Y$2&amp;"'!I"&amp;ROW())</f>
        <v>0</v>
      </c>
      <c r="Z17" cm="1">
        <f t="array" aca="1" ref="Z17" ca="1">INDIRECT("'"&amp;Z$2&amp;"'!I"&amp;ROW())</f>
        <v>0</v>
      </c>
      <c r="AA17" cm="1">
        <f t="array" aca="1" ref="AA17" ca="1">INDIRECT("'"&amp;AA$2&amp;"'!I"&amp;ROW())</f>
        <v>0</v>
      </c>
      <c r="AB17">
        <f>'SSHH ADM.-HOMBRES'!I17</f>
        <v>0</v>
      </c>
      <c r="AC17" cm="1">
        <f t="array" aca="1" ref="AC17" ca="1">INDIRECT("'"&amp;AC$2&amp;"'!I"&amp;ROW())</f>
        <v>0</v>
      </c>
      <c r="AD17" cm="1">
        <f t="array" aca="1" ref="AD17" ca="1">INDIRECT("'"&amp;AD$2&amp;"'!I"&amp;ROW())</f>
        <v>0</v>
      </c>
      <c r="AE17" cm="1">
        <f t="array" aca="1" ref="AE17" ca="1">INDIRECT("'"&amp;AE$2&amp;"'!I"&amp;ROW())</f>
        <v>0</v>
      </c>
      <c r="AF17" cm="1">
        <f t="array" aca="1" ref="AF17" ca="1">INDIRECT("'"&amp;AF$2&amp;"'!I"&amp;ROW())</f>
        <v>0</v>
      </c>
      <c r="AG17" cm="1">
        <f t="array" aca="1" ref="AG17" ca="1">INDIRECT("'"&amp;AG$2&amp;"'!I"&amp;ROW())</f>
        <v>0</v>
      </c>
      <c r="AH17" cm="1">
        <f t="array" aca="1" ref="AH17" ca="1">INDIRECT("'"&amp;AH$2&amp;"'!I"&amp;ROW())</f>
        <v>0</v>
      </c>
      <c r="AI17" cm="1">
        <f t="array" aca="1" ref="AI17" ca="1">INDIRECT("'"&amp;AI$2&amp;"'!I"&amp;ROW())</f>
        <v>0</v>
      </c>
      <c r="AJ17" cm="1">
        <f t="array" aca="1" ref="AJ17" ca="1">INDIRECT("'"&amp;AJ$2&amp;"'!I"&amp;ROW())</f>
        <v>0</v>
      </c>
      <c r="AK17" cm="1">
        <f t="array" aca="1" ref="AK17" ca="1">INDIRECT("'"&amp;AK$2&amp;"'!I"&amp;ROW())</f>
        <v>0</v>
      </c>
      <c r="AL17" cm="1">
        <f t="array" aca="1" ref="AL17" ca="1">INDIRECT("'"&amp;AL$2&amp;"'!I"&amp;ROW())</f>
        <v>0</v>
      </c>
      <c r="AM17" cm="1">
        <f t="array" aca="1" ref="AM17" ca="1">INDIRECT("'"&amp;AM$2&amp;"'!I"&amp;ROW())</f>
        <v>0</v>
      </c>
      <c r="AN17" cm="1">
        <f t="array" aca="1" ref="AN17" ca="1">INDIRECT("'"&amp;AN$2&amp;"'!I"&amp;ROW())</f>
        <v>0</v>
      </c>
      <c r="AO17" cm="1">
        <f t="array" aca="1" ref="AO17" ca="1">INDIRECT("'"&amp;AO$2&amp;"'!I"&amp;ROW())</f>
        <v>0</v>
      </c>
      <c r="AP17" cm="1">
        <f t="array" aca="1" ref="AP17" ca="1">INDIRECT("'"&amp;AP$2&amp;"'!I"&amp;ROW())</f>
        <v>0</v>
      </c>
      <c r="AQ17" cm="1">
        <f t="array" aca="1" ref="AQ17" ca="1">INDIRECT("'"&amp;AQ$2&amp;"'!I"&amp;ROW())</f>
        <v>0</v>
      </c>
      <c r="AR17" cm="1">
        <f t="array" aca="1" ref="AR17" ca="1">INDIRECT("'"&amp;AR$2&amp;"'!I"&amp;ROW())</f>
        <v>0</v>
      </c>
      <c r="AS17" cm="1">
        <f t="array" aca="1" ref="AS17" ca="1">INDIRECT("'"&amp;AS$2&amp;"'!I"&amp;ROW())</f>
        <v>0</v>
      </c>
      <c r="AT17" cm="1">
        <f t="array" aca="1" ref="AT17" ca="1">INDIRECT("'"&amp;AT$2&amp;"'!I"&amp;ROW())</f>
        <v>0</v>
      </c>
      <c r="AU17" cm="1">
        <f t="array" aca="1" ref="AU17" ca="1">INDIRECT("'"&amp;AU$2&amp;"'!I"&amp;ROW())</f>
        <v>0</v>
      </c>
      <c r="AV17" cm="1">
        <f t="array" aca="1" ref="AV17" ca="1">INDIRECT("'"&amp;AV$2&amp;"'!I"&amp;ROW())</f>
        <v>0</v>
      </c>
      <c r="AW17" cm="1">
        <f t="array" aca="1" ref="AW17" ca="1">INDIRECT("'"&amp;AW$2&amp;"'!I"&amp;ROW())</f>
        <v>0</v>
      </c>
      <c r="AX17" cm="1">
        <f t="array" aca="1" ref="AX17" ca="1">INDIRECT("'"&amp;AX$2&amp;"'!I"&amp;ROW())</f>
        <v>0</v>
      </c>
      <c r="AY17" cm="1">
        <f t="array" aca="1" ref="AY17" ca="1">INDIRECT("'"&amp;AY$2&amp;"'!I"&amp;ROW())</f>
        <v>0</v>
      </c>
      <c r="AZ17" cm="1">
        <f t="array" aca="1" ref="AZ17" ca="1">INDIRECT("'"&amp;AZ$2&amp;"'!I"&amp;ROW())</f>
        <v>0</v>
      </c>
      <c r="BA17" cm="1">
        <f t="array" aca="1" ref="BA17" ca="1">INDIRECT("'"&amp;BA$2&amp;"'!I"&amp;ROW())</f>
        <v>0</v>
      </c>
      <c r="BB17" s="17">
        <f>'TALLER EPT '!I17</f>
        <v>0</v>
      </c>
      <c r="BC17" cm="1">
        <f t="array" aca="1" ref="BC17" ca="1">INDIRECT("'"&amp;BC$2&amp;"'!I"&amp;ROW())</f>
        <v>0</v>
      </c>
      <c r="BD17" cm="1">
        <f t="array" aca="1" ref="BD17" ca="1">INDIRECT("'"&amp;BD$2&amp;"'!I"&amp;ROW())</f>
        <v>0</v>
      </c>
      <c r="BE17">
        <f>'CIRCULACIÓN '!I17</f>
        <v>0</v>
      </c>
      <c r="BF17" cm="1">
        <f t="array" aca="1" ref="BF17" ca="1">INDIRECT("'"&amp;BF$2&amp;"'!I"&amp;ROW())</f>
        <v>0</v>
      </c>
      <c r="BG17" cm="1">
        <f t="array" aca="1" ref="BG17" ca="1">INDIRECT("'"&amp;BG$2&amp;"'!I"&amp;ROW())</f>
        <v>0</v>
      </c>
      <c r="BH17">
        <f>INGRESO!I17</f>
        <v>0</v>
      </c>
    </row>
    <row r="18" spans="1:60">
      <c r="A18" t="s">
        <v>786</v>
      </c>
      <c r="G18">
        <f t="shared" ca="1" si="0"/>
        <v>34108.799999999996</v>
      </c>
      <c r="H18" cm="1">
        <f t="array" aca="1" ref="H18" ca="1">INDIRECT("'"&amp;H$2&amp;"'!I"&amp;ROW())</f>
        <v>4263.6000000000004</v>
      </c>
      <c r="I18" cm="1">
        <f t="array" aca="1" ref="I18" ca="1">INDIRECT("'"&amp;I$2&amp;"'!I"&amp;ROW())</f>
        <v>4263.6000000000004</v>
      </c>
      <c r="J18" cm="1">
        <f t="array" aca="1" ref="J18" ca="1">INDIRECT("'"&amp;J$2&amp;"'!I"&amp;ROW())</f>
        <v>0</v>
      </c>
      <c r="K18" cm="1">
        <f t="array" aca="1" ref="K18" ca="1">INDIRECT("'"&amp;K$2&amp;"'!I"&amp;ROW())</f>
        <v>4263.6000000000004</v>
      </c>
      <c r="L18" cm="1">
        <f t="array" aca="1" ref="L18" ca="1">INDIRECT("'"&amp;L$2&amp;"'!I"&amp;ROW())</f>
        <v>4263.6000000000004</v>
      </c>
      <c r="M18" cm="1">
        <f t="array" aca="1" ref="M18" ca="1">INDIRECT("'"&amp;M$2&amp;"'!I"&amp;ROW())</f>
        <v>0</v>
      </c>
      <c r="N18" cm="1">
        <f t="array" aca="1" ref="N18" ca="1">INDIRECT("'"&amp;N$2&amp;"'!I"&amp;ROW())</f>
        <v>0</v>
      </c>
      <c r="O18" cm="1">
        <f t="array" aca="1" ref="O18" ca="1">INDIRECT("'"&amp;O$2&amp;"'!I"&amp;ROW())</f>
        <v>0</v>
      </c>
      <c r="P18">
        <f>'SECRETARÍA '!I18</f>
        <v>0</v>
      </c>
      <c r="Q18" cm="1">
        <f t="array" aca="1" ref="Q18" ca="1">INDIRECT("'"&amp;Q$2&amp;"'!I"&amp;ROW())</f>
        <v>0</v>
      </c>
      <c r="R18" cm="1">
        <f t="array" aca="1" ref="R18" ca="1">INDIRECT("'"&amp;R$2&amp;"'!I"&amp;ROW())</f>
        <v>0</v>
      </c>
      <c r="S18" cm="1">
        <f t="array" aca="1" ref="S18" ca="1">INDIRECT("'"&amp;S$2&amp;"'!I"&amp;ROW())</f>
        <v>0</v>
      </c>
      <c r="T18" cm="1">
        <f t="array" aca="1" ref="T18" ca="1">INDIRECT("'"&amp;T$2&amp;"'!I"&amp;ROW())</f>
        <v>4263.6000000000004</v>
      </c>
      <c r="U18" cm="1">
        <f t="array" aca="1" ref="U18" ca="1">INDIRECT("'"&amp;U$2&amp;"'!I"&amp;ROW())</f>
        <v>4263.6000000000004</v>
      </c>
      <c r="V18" cm="1">
        <f t="array" aca="1" ref="V18" ca="1">INDIRECT("'"&amp;V$2&amp;"'!I"&amp;ROW())</f>
        <v>0</v>
      </c>
      <c r="W18" cm="1">
        <f t="array" aca="1" ref="W18" ca="1">INDIRECT("'"&amp;W$2&amp;"'!I"&amp;ROW())</f>
        <v>0</v>
      </c>
      <c r="X18" cm="1">
        <f t="array" aca="1" ref="X18" ca="1">INDIRECT("'"&amp;X$2&amp;"'!I"&amp;ROW())</f>
        <v>4263.6000000000004</v>
      </c>
      <c r="Y18" cm="1">
        <f t="array" aca="1" ref="Y18" ca="1">INDIRECT("'"&amp;Y$2&amp;"'!I"&amp;ROW())</f>
        <v>0</v>
      </c>
      <c r="Z18" cm="1">
        <f t="array" aca="1" ref="Z18" ca="1">INDIRECT("'"&amp;Z$2&amp;"'!I"&amp;ROW())</f>
        <v>0</v>
      </c>
      <c r="AA18" cm="1">
        <f t="array" aca="1" ref="AA18" ca="1">INDIRECT("'"&amp;AA$2&amp;"'!I"&amp;ROW())</f>
        <v>0</v>
      </c>
      <c r="AB18">
        <f>'SSHH ADM.-HOMBRES'!I18</f>
        <v>0</v>
      </c>
      <c r="AC18" cm="1">
        <f t="array" aca="1" ref="AC18" ca="1">INDIRECT("'"&amp;AC$2&amp;"'!I"&amp;ROW())</f>
        <v>0</v>
      </c>
      <c r="AD18" cm="1">
        <f t="array" aca="1" ref="AD18" ca="1">INDIRECT("'"&amp;AD$2&amp;"'!I"&amp;ROW())</f>
        <v>0</v>
      </c>
      <c r="AE18" cm="1">
        <f t="array" aca="1" ref="AE18" ca="1">INDIRECT("'"&amp;AE$2&amp;"'!I"&amp;ROW())</f>
        <v>0</v>
      </c>
      <c r="AF18" cm="1">
        <f t="array" aca="1" ref="AF18" ca="1">INDIRECT("'"&amp;AF$2&amp;"'!I"&amp;ROW())</f>
        <v>0</v>
      </c>
      <c r="AG18" cm="1">
        <f t="array" aca="1" ref="AG18" ca="1">INDIRECT("'"&amp;AG$2&amp;"'!I"&amp;ROW())</f>
        <v>0</v>
      </c>
      <c r="AH18" cm="1">
        <f t="array" aca="1" ref="AH18" ca="1">INDIRECT("'"&amp;AH$2&amp;"'!I"&amp;ROW())</f>
        <v>0</v>
      </c>
      <c r="AI18" cm="1">
        <f t="array" aca="1" ref="AI18" ca="1">INDIRECT("'"&amp;AI$2&amp;"'!I"&amp;ROW())</f>
        <v>0</v>
      </c>
      <c r="AJ18" cm="1">
        <f t="array" aca="1" ref="AJ18" ca="1">INDIRECT("'"&amp;AJ$2&amp;"'!I"&amp;ROW())</f>
        <v>0</v>
      </c>
      <c r="AK18" cm="1">
        <f t="array" aca="1" ref="AK18" ca="1">INDIRECT("'"&amp;AK$2&amp;"'!I"&amp;ROW())</f>
        <v>0</v>
      </c>
      <c r="AL18" cm="1">
        <f t="array" aca="1" ref="AL18" ca="1">INDIRECT("'"&amp;AL$2&amp;"'!I"&amp;ROW())</f>
        <v>0</v>
      </c>
      <c r="AM18" cm="1">
        <f t="array" aca="1" ref="AM18" ca="1">INDIRECT("'"&amp;AM$2&amp;"'!I"&amp;ROW())</f>
        <v>0</v>
      </c>
      <c r="AN18" cm="1">
        <f t="array" aca="1" ref="AN18" ca="1">INDIRECT("'"&amp;AN$2&amp;"'!I"&amp;ROW())</f>
        <v>0</v>
      </c>
      <c r="AO18" cm="1">
        <f t="array" aca="1" ref="AO18" ca="1">INDIRECT("'"&amp;AO$2&amp;"'!I"&amp;ROW())</f>
        <v>0</v>
      </c>
      <c r="AP18" cm="1">
        <f t="array" aca="1" ref="AP18" ca="1">INDIRECT("'"&amp;AP$2&amp;"'!I"&amp;ROW())</f>
        <v>0</v>
      </c>
      <c r="AQ18" cm="1">
        <f t="array" aca="1" ref="AQ18" ca="1">INDIRECT("'"&amp;AQ$2&amp;"'!I"&amp;ROW())</f>
        <v>0</v>
      </c>
      <c r="AR18" cm="1">
        <f t="array" aca="1" ref="AR18" ca="1">INDIRECT("'"&amp;AR$2&amp;"'!I"&amp;ROW())</f>
        <v>0</v>
      </c>
      <c r="AS18" cm="1">
        <f t="array" aca="1" ref="AS18" ca="1">INDIRECT("'"&amp;AS$2&amp;"'!I"&amp;ROW())</f>
        <v>0</v>
      </c>
      <c r="AT18" cm="1">
        <f t="array" aca="1" ref="AT18" ca="1">INDIRECT("'"&amp;AT$2&amp;"'!I"&amp;ROW())</f>
        <v>0</v>
      </c>
      <c r="AU18" cm="1">
        <f t="array" aca="1" ref="AU18" ca="1">INDIRECT("'"&amp;AU$2&amp;"'!I"&amp;ROW())</f>
        <v>0</v>
      </c>
      <c r="AV18" cm="1">
        <f t="array" aca="1" ref="AV18" ca="1">INDIRECT("'"&amp;AV$2&amp;"'!I"&amp;ROW())</f>
        <v>0</v>
      </c>
      <c r="AW18" cm="1">
        <f t="array" aca="1" ref="AW18" ca="1">INDIRECT("'"&amp;AW$2&amp;"'!I"&amp;ROW())</f>
        <v>0</v>
      </c>
      <c r="AX18" cm="1">
        <f t="array" aca="1" ref="AX18" ca="1">INDIRECT("'"&amp;AX$2&amp;"'!I"&amp;ROW())</f>
        <v>0</v>
      </c>
      <c r="AY18" cm="1">
        <f t="array" aca="1" ref="AY18" ca="1">INDIRECT("'"&amp;AY$2&amp;"'!I"&amp;ROW())</f>
        <v>0</v>
      </c>
      <c r="AZ18" cm="1">
        <f t="array" aca="1" ref="AZ18" ca="1">INDIRECT("'"&amp;AZ$2&amp;"'!I"&amp;ROW())</f>
        <v>0</v>
      </c>
      <c r="BA18" cm="1">
        <f t="array" aca="1" ref="BA18" ca="1">INDIRECT("'"&amp;BA$2&amp;"'!I"&amp;ROW())</f>
        <v>0</v>
      </c>
      <c r="BB18" s="17">
        <f>'TALLER EPT '!I18</f>
        <v>4263.6000000000004</v>
      </c>
      <c r="BC18" cm="1">
        <f t="array" aca="1" ref="BC18" ca="1">INDIRECT("'"&amp;BC$2&amp;"'!I"&amp;ROW())</f>
        <v>0</v>
      </c>
      <c r="BD18" cm="1">
        <f t="array" aca="1" ref="BD18" ca="1">INDIRECT("'"&amp;BD$2&amp;"'!I"&amp;ROW())</f>
        <v>0</v>
      </c>
      <c r="BE18">
        <f>'CIRCULACIÓN '!I18</f>
        <v>0</v>
      </c>
      <c r="BF18" cm="1">
        <f t="array" aca="1" ref="BF18" ca="1">INDIRECT("'"&amp;BF$2&amp;"'!I"&amp;ROW())</f>
        <v>0</v>
      </c>
      <c r="BG18" cm="1">
        <f t="array" aca="1" ref="BG18" ca="1">INDIRECT("'"&amp;BG$2&amp;"'!I"&amp;ROW())</f>
        <v>0</v>
      </c>
      <c r="BH18">
        <f>INGRESO!I18</f>
        <v>0</v>
      </c>
    </row>
    <row r="19" spans="1:60">
      <c r="A19" t="s">
        <v>788</v>
      </c>
      <c r="G19">
        <f t="shared" ca="1" si="0"/>
        <v>43493.119999999995</v>
      </c>
      <c r="H19" cm="1">
        <f t="array" aca="1" ref="H19" ca="1">INDIRECT("'"&amp;H$2&amp;"'!I"&amp;ROW())</f>
        <v>0</v>
      </c>
      <c r="I19" cm="1">
        <f t="array" aca="1" ref="I19" ca="1">INDIRECT("'"&amp;I$2&amp;"'!I"&amp;ROW())</f>
        <v>0</v>
      </c>
      <c r="J19" cm="1">
        <f t="array" aca="1" ref="J19" ca="1">INDIRECT("'"&amp;J$2&amp;"'!I"&amp;ROW())</f>
        <v>1235.6000000000001</v>
      </c>
      <c r="K19" cm="1">
        <f t="array" aca="1" ref="K19" ca="1">INDIRECT("'"&amp;K$2&amp;"'!I"&amp;ROW())</f>
        <v>0</v>
      </c>
      <c r="L19" cm="1">
        <f t="array" aca="1" ref="L19" ca="1">INDIRECT("'"&amp;L$2&amp;"'!I"&amp;ROW())</f>
        <v>0</v>
      </c>
      <c r="M19" cm="1">
        <f t="array" aca="1" ref="M19" ca="1">INDIRECT("'"&amp;M$2&amp;"'!I"&amp;ROW())</f>
        <v>1359.16</v>
      </c>
      <c r="N19" cm="1">
        <f t="array" aca="1" ref="N19" ca="1">INDIRECT("'"&amp;N$2&amp;"'!I"&amp;ROW())</f>
        <v>0</v>
      </c>
      <c r="O19" cm="1">
        <f t="array" aca="1" ref="O19" ca="1">INDIRECT("'"&amp;O$2&amp;"'!I"&amp;ROW())</f>
        <v>1235.6000000000001</v>
      </c>
      <c r="P19">
        <f>'SECRETARÍA '!I19</f>
        <v>1359.16</v>
      </c>
      <c r="Q19" cm="1">
        <f t="array" aca="1" ref="Q19" ca="1">INDIRECT("'"&amp;Q$2&amp;"'!I"&amp;ROW())</f>
        <v>1359.16</v>
      </c>
      <c r="R19" cm="1">
        <f t="array" aca="1" ref="R19" ca="1">INDIRECT("'"&amp;R$2&amp;"'!I"&amp;ROW())</f>
        <v>1359.16</v>
      </c>
      <c r="S19" cm="1">
        <f t="array" aca="1" ref="S19" ca="1">INDIRECT("'"&amp;S$2&amp;"'!I"&amp;ROW())</f>
        <v>1235.6000000000001</v>
      </c>
      <c r="T19" cm="1">
        <f t="array" aca="1" ref="T19" ca="1">INDIRECT("'"&amp;T$2&amp;"'!I"&amp;ROW())</f>
        <v>0</v>
      </c>
      <c r="U19" cm="1">
        <f t="array" aca="1" ref="U19" ca="1">INDIRECT("'"&amp;U$2&amp;"'!I"&amp;ROW())</f>
        <v>0</v>
      </c>
      <c r="V19" cm="1">
        <f t="array" aca="1" ref="V19" ca="1">INDIRECT("'"&amp;V$2&amp;"'!I"&amp;ROW())</f>
        <v>1235.6000000000001</v>
      </c>
      <c r="W19" cm="1">
        <f t="array" aca="1" ref="W19" ca="1">INDIRECT("'"&amp;W$2&amp;"'!I"&amp;ROW())</f>
        <v>1359.16</v>
      </c>
      <c r="X19" cm="1">
        <f t="array" aca="1" ref="X19" ca="1">INDIRECT("'"&amp;X$2&amp;"'!I"&amp;ROW())</f>
        <v>0</v>
      </c>
      <c r="Y19" cm="1">
        <f t="array" aca="1" ref="Y19" ca="1">INDIRECT("'"&amp;Y$2&amp;"'!I"&amp;ROW())</f>
        <v>1235.6000000000001</v>
      </c>
      <c r="Z19" cm="1">
        <f t="array" aca="1" ref="Z19" ca="1">INDIRECT("'"&amp;Z$2&amp;"'!I"&amp;ROW())</f>
        <v>1235.6000000000001</v>
      </c>
      <c r="AA19" cm="1">
        <f t="array" aca="1" ref="AA19" ca="1">INDIRECT("'"&amp;AA$2&amp;"'!I"&amp;ROW())</f>
        <v>1235.6000000000001</v>
      </c>
      <c r="AB19">
        <f>'SSHH ADM.-HOMBRES'!I19</f>
        <v>1235.6000000000001</v>
      </c>
      <c r="AC19" cm="1">
        <f t="array" aca="1" ref="AC19" ca="1">INDIRECT("'"&amp;AC$2&amp;"'!I"&amp;ROW())</f>
        <v>1235.6000000000001</v>
      </c>
      <c r="AD19" cm="1">
        <f t="array" aca="1" ref="AD19" ca="1">INDIRECT("'"&amp;AD$2&amp;"'!I"&amp;ROW())</f>
        <v>1235.6000000000001</v>
      </c>
      <c r="AE19" cm="1">
        <f t="array" aca="1" ref="AE19" ca="1">INDIRECT("'"&amp;AE$2&amp;"'!I"&amp;ROW())</f>
        <v>0</v>
      </c>
      <c r="AF19" cm="1">
        <f t="array" aca="1" ref="AF19" ca="1">INDIRECT("'"&amp;AF$2&amp;"'!I"&amp;ROW())</f>
        <v>0</v>
      </c>
      <c r="AG19" cm="1">
        <f t="array" aca="1" ref="AG19" ca="1">INDIRECT("'"&amp;AG$2&amp;"'!I"&amp;ROW())</f>
        <v>0</v>
      </c>
      <c r="AH19" cm="1">
        <f t="array" aca="1" ref="AH19" ca="1">INDIRECT("'"&amp;AH$2&amp;"'!I"&amp;ROW())</f>
        <v>0</v>
      </c>
      <c r="AI19" cm="1">
        <f t="array" aca="1" ref="AI19" ca="1">INDIRECT("'"&amp;AI$2&amp;"'!I"&amp;ROW())</f>
        <v>0</v>
      </c>
      <c r="AJ19" cm="1">
        <f t="array" aca="1" ref="AJ19" ca="1">INDIRECT("'"&amp;AJ$2&amp;"'!I"&amp;ROW())</f>
        <v>1235.6000000000001</v>
      </c>
      <c r="AK19" cm="1">
        <f t="array" aca="1" ref="AK19" ca="1">INDIRECT("'"&amp;AK$2&amp;"'!I"&amp;ROW())</f>
        <v>0</v>
      </c>
      <c r="AL19" cm="1">
        <f t="array" aca="1" ref="AL19" ca="1">INDIRECT("'"&amp;AL$2&amp;"'!I"&amp;ROW())</f>
        <v>1235.6000000000001</v>
      </c>
      <c r="AM19" cm="1">
        <f t="array" aca="1" ref="AM19" ca="1">INDIRECT("'"&amp;AM$2&amp;"'!I"&amp;ROW())</f>
        <v>0</v>
      </c>
      <c r="AN19" cm="1">
        <f t="array" aca="1" ref="AN19" ca="1">INDIRECT("'"&amp;AN$2&amp;"'!I"&amp;ROW())</f>
        <v>1235.6000000000001</v>
      </c>
      <c r="AO19" cm="1">
        <f t="array" aca="1" ref="AO19" ca="1">INDIRECT("'"&amp;AO$2&amp;"'!I"&amp;ROW())</f>
        <v>1235.6000000000001</v>
      </c>
      <c r="AP19" cm="1">
        <f t="array" aca="1" ref="AP19" ca="1">INDIRECT("'"&amp;AP$2&amp;"'!I"&amp;ROW())</f>
        <v>1235.6000000000001</v>
      </c>
      <c r="AQ19" cm="1">
        <f t="array" aca="1" ref="AQ19" ca="1">INDIRECT("'"&amp;AQ$2&amp;"'!I"&amp;ROW())</f>
        <v>0</v>
      </c>
      <c r="AR19" cm="1">
        <f t="array" aca="1" ref="AR19" ca="1">INDIRECT("'"&amp;AR$2&amp;"'!I"&amp;ROW())</f>
        <v>1235.6000000000001</v>
      </c>
      <c r="AS19" cm="1">
        <f t="array" aca="1" ref="AS19" ca="1">INDIRECT("'"&amp;AS$2&amp;"'!I"&amp;ROW())</f>
        <v>1235.6000000000001</v>
      </c>
      <c r="AT19" cm="1">
        <f t="array" aca="1" ref="AT19" ca="1">INDIRECT("'"&amp;AT$2&amp;"'!I"&amp;ROW())</f>
        <v>1235.6000000000001</v>
      </c>
      <c r="AU19" cm="1">
        <f t="array" aca="1" ref="AU19" ca="1">INDIRECT("'"&amp;AU$2&amp;"'!I"&amp;ROW())</f>
        <v>1359.16</v>
      </c>
      <c r="AV19" cm="1">
        <f t="array" aca="1" ref="AV19" ca="1">INDIRECT("'"&amp;AV$2&amp;"'!I"&amp;ROW())</f>
        <v>1359.16</v>
      </c>
      <c r="AW19" cm="1">
        <f t="array" aca="1" ref="AW19" ca="1">INDIRECT("'"&amp;AW$2&amp;"'!I"&amp;ROW())</f>
        <v>1359.16</v>
      </c>
      <c r="AX19" cm="1">
        <f t="array" aca="1" ref="AX19" ca="1">INDIRECT("'"&amp;AX$2&amp;"'!I"&amp;ROW())</f>
        <v>1359.16</v>
      </c>
      <c r="AY19" cm="1">
        <f t="array" aca="1" ref="AY19" ca="1">INDIRECT("'"&amp;AY$2&amp;"'!I"&amp;ROW())</f>
        <v>1359.16</v>
      </c>
      <c r="AZ19" cm="1">
        <f t="array" aca="1" ref="AZ19" ca="1">INDIRECT("'"&amp;AZ$2&amp;"'!I"&amp;ROW())</f>
        <v>1359.16</v>
      </c>
      <c r="BA19" cm="1">
        <f t="array" aca="1" ref="BA19" ca="1">INDIRECT("'"&amp;BA$2&amp;"'!I"&amp;ROW())</f>
        <v>1359.16</v>
      </c>
      <c r="BB19" s="17">
        <f>'TALLER EPT '!I19</f>
        <v>0</v>
      </c>
      <c r="BC19" cm="1">
        <f t="array" aca="1" ref="BC19" ca="1">INDIRECT("'"&amp;BC$2&amp;"'!I"&amp;ROW())</f>
        <v>1235.6000000000001</v>
      </c>
      <c r="BD19" cm="1">
        <f t="array" aca="1" ref="BD19" ca="1">INDIRECT("'"&amp;BD$2&amp;"'!I"&amp;ROW())</f>
        <v>1235.6000000000001</v>
      </c>
      <c r="BE19">
        <f>'CIRCULACIÓN '!I19</f>
        <v>1235.6000000000001</v>
      </c>
      <c r="BF19" cm="1">
        <f t="array" aca="1" ref="BF19" ca="1">INDIRECT("'"&amp;BF$2&amp;"'!I"&amp;ROW())</f>
        <v>0</v>
      </c>
      <c r="BG19" cm="1">
        <f t="array" aca="1" ref="BG19" ca="1">INDIRECT("'"&amp;BG$2&amp;"'!I"&amp;ROW())</f>
        <v>0</v>
      </c>
      <c r="BH19">
        <f>INGRESO!I19</f>
        <v>1235.6000000000001</v>
      </c>
    </row>
    <row r="20" spans="1:60">
      <c r="A20" s="1" t="s">
        <v>789</v>
      </c>
      <c r="G20">
        <f t="shared" ca="1" si="0"/>
        <v>0</v>
      </c>
      <c r="H20" cm="1">
        <f t="array" aca="1" ref="H20" ca="1">INDIRECT("'"&amp;H$2&amp;"'!I"&amp;ROW())</f>
        <v>0</v>
      </c>
      <c r="I20" cm="1">
        <f t="array" aca="1" ref="I20" ca="1">INDIRECT("'"&amp;I$2&amp;"'!I"&amp;ROW())</f>
        <v>0</v>
      </c>
      <c r="J20" cm="1">
        <f t="array" aca="1" ref="J20" ca="1">INDIRECT("'"&amp;J$2&amp;"'!I"&amp;ROW())</f>
        <v>0</v>
      </c>
      <c r="K20" cm="1">
        <f t="array" aca="1" ref="K20" ca="1">INDIRECT("'"&amp;K$2&amp;"'!I"&amp;ROW())</f>
        <v>0</v>
      </c>
      <c r="L20" cm="1">
        <f t="array" aca="1" ref="L20" ca="1">INDIRECT("'"&amp;L$2&amp;"'!I"&amp;ROW())</f>
        <v>0</v>
      </c>
      <c r="M20" cm="1">
        <f t="array" aca="1" ref="M20" ca="1">INDIRECT("'"&amp;M$2&amp;"'!I"&amp;ROW())</f>
        <v>0</v>
      </c>
      <c r="N20" cm="1">
        <f t="array" aca="1" ref="N20" ca="1">INDIRECT("'"&amp;N$2&amp;"'!I"&amp;ROW())</f>
        <v>0</v>
      </c>
      <c r="O20" cm="1">
        <f t="array" aca="1" ref="O20" ca="1">INDIRECT("'"&amp;O$2&amp;"'!I"&amp;ROW())</f>
        <v>0</v>
      </c>
      <c r="P20">
        <f>'SECRETARÍA '!I20</f>
        <v>0</v>
      </c>
      <c r="Q20" cm="1">
        <f t="array" aca="1" ref="Q20" ca="1">INDIRECT("'"&amp;Q$2&amp;"'!I"&amp;ROW())</f>
        <v>0</v>
      </c>
      <c r="R20" cm="1">
        <f t="array" aca="1" ref="R20" ca="1">INDIRECT("'"&amp;R$2&amp;"'!I"&amp;ROW())</f>
        <v>0</v>
      </c>
      <c r="S20" cm="1">
        <f t="array" aca="1" ref="S20" ca="1">INDIRECT("'"&amp;S$2&amp;"'!I"&amp;ROW())</f>
        <v>0</v>
      </c>
      <c r="T20" cm="1">
        <f t="array" aca="1" ref="T20" ca="1">INDIRECT("'"&amp;T$2&amp;"'!I"&amp;ROW())</f>
        <v>0</v>
      </c>
      <c r="U20" cm="1">
        <f t="array" aca="1" ref="U20" ca="1">INDIRECT("'"&amp;U$2&amp;"'!I"&amp;ROW())</f>
        <v>0</v>
      </c>
      <c r="V20" cm="1">
        <f t="array" aca="1" ref="V20" ca="1">INDIRECT("'"&amp;V$2&amp;"'!I"&amp;ROW())</f>
        <v>0</v>
      </c>
      <c r="W20" cm="1">
        <f t="array" aca="1" ref="W20" ca="1">INDIRECT("'"&amp;W$2&amp;"'!I"&amp;ROW())</f>
        <v>0</v>
      </c>
      <c r="X20" cm="1">
        <f t="array" aca="1" ref="X20" ca="1">INDIRECT("'"&amp;X$2&amp;"'!I"&amp;ROW())</f>
        <v>0</v>
      </c>
      <c r="Y20" cm="1">
        <f t="array" aca="1" ref="Y20" ca="1">INDIRECT("'"&amp;Y$2&amp;"'!I"&amp;ROW())</f>
        <v>0</v>
      </c>
      <c r="Z20" cm="1">
        <f t="array" aca="1" ref="Z20" ca="1">INDIRECT("'"&amp;Z$2&amp;"'!I"&amp;ROW())</f>
        <v>0</v>
      </c>
      <c r="AA20" cm="1">
        <f t="array" aca="1" ref="AA20" ca="1">INDIRECT("'"&amp;AA$2&amp;"'!I"&amp;ROW())</f>
        <v>0</v>
      </c>
      <c r="AB20">
        <f>'SSHH ADM.-HOMBRES'!I20</f>
        <v>0</v>
      </c>
      <c r="AC20" cm="1">
        <f t="array" aca="1" ref="AC20" ca="1">INDIRECT("'"&amp;AC$2&amp;"'!I"&amp;ROW())</f>
        <v>0</v>
      </c>
      <c r="AD20" cm="1">
        <f t="array" aca="1" ref="AD20" ca="1">INDIRECT("'"&amp;AD$2&amp;"'!I"&amp;ROW())</f>
        <v>0</v>
      </c>
      <c r="AE20" cm="1">
        <f t="array" aca="1" ref="AE20" ca="1">INDIRECT("'"&amp;AE$2&amp;"'!I"&amp;ROW())</f>
        <v>0</v>
      </c>
      <c r="AF20" cm="1">
        <f t="array" aca="1" ref="AF20" ca="1">INDIRECT("'"&amp;AF$2&amp;"'!I"&amp;ROW())</f>
        <v>0</v>
      </c>
      <c r="AG20" cm="1">
        <f t="array" aca="1" ref="AG20" ca="1">INDIRECT("'"&amp;AG$2&amp;"'!I"&amp;ROW())</f>
        <v>0</v>
      </c>
      <c r="AH20" cm="1">
        <f t="array" aca="1" ref="AH20" ca="1">INDIRECT("'"&amp;AH$2&amp;"'!I"&amp;ROW())</f>
        <v>0</v>
      </c>
      <c r="AI20" cm="1">
        <f t="array" aca="1" ref="AI20" ca="1">INDIRECT("'"&amp;AI$2&amp;"'!I"&amp;ROW())</f>
        <v>0</v>
      </c>
      <c r="AJ20" cm="1">
        <f t="array" aca="1" ref="AJ20" ca="1">INDIRECT("'"&amp;AJ$2&amp;"'!I"&amp;ROW())</f>
        <v>0</v>
      </c>
      <c r="AK20" cm="1">
        <f t="array" aca="1" ref="AK20" ca="1">INDIRECT("'"&amp;AK$2&amp;"'!I"&amp;ROW())</f>
        <v>0</v>
      </c>
      <c r="AL20" cm="1">
        <f t="array" aca="1" ref="AL20" ca="1">INDIRECT("'"&amp;AL$2&amp;"'!I"&amp;ROW())</f>
        <v>0</v>
      </c>
      <c r="AM20" cm="1">
        <f t="array" aca="1" ref="AM20" ca="1">INDIRECT("'"&amp;AM$2&amp;"'!I"&amp;ROW())</f>
        <v>0</v>
      </c>
      <c r="AN20" cm="1">
        <f t="array" aca="1" ref="AN20" ca="1">INDIRECT("'"&amp;AN$2&amp;"'!I"&amp;ROW())</f>
        <v>0</v>
      </c>
      <c r="AO20" cm="1">
        <f t="array" aca="1" ref="AO20" ca="1">INDIRECT("'"&amp;AO$2&amp;"'!I"&amp;ROW())</f>
        <v>0</v>
      </c>
      <c r="AP20" cm="1">
        <f t="array" aca="1" ref="AP20" ca="1">INDIRECT("'"&amp;AP$2&amp;"'!I"&amp;ROW())</f>
        <v>0</v>
      </c>
      <c r="AQ20" cm="1">
        <f t="array" aca="1" ref="AQ20" ca="1">INDIRECT("'"&amp;AQ$2&amp;"'!I"&amp;ROW())</f>
        <v>0</v>
      </c>
      <c r="AR20" cm="1">
        <f t="array" aca="1" ref="AR20" ca="1">INDIRECT("'"&amp;AR$2&amp;"'!I"&amp;ROW())</f>
        <v>0</v>
      </c>
      <c r="AS20" cm="1">
        <f t="array" aca="1" ref="AS20" ca="1">INDIRECT("'"&amp;AS$2&amp;"'!I"&amp;ROW())</f>
        <v>0</v>
      </c>
      <c r="AT20" cm="1">
        <f t="array" aca="1" ref="AT20" ca="1">INDIRECT("'"&amp;AT$2&amp;"'!I"&amp;ROW())</f>
        <v>0</v>
      </c>
      <c r="AU20" cm="1">
        <f t="array" aca="1" ref="AU20" ca="1">INDIRECT("'"&amp;AU$2&amp;"'!I"&amp;ROW())</f>
        <v>0</v>
      </c>
      <c r="AV20" cm="1">
        <f t="array" aca="1" ref="AV20" ca="1">INDIRECT("'"&amp;AV$2&amp;"'!I"&amp;ROW())</f>
        <v>0</v>
      </c>
      <c r="AW20" cm="1">
        <f t="array" aca="1" ref="AW20" ca="1">INDIRECT("'"&amp;AW$2&amp;"'!I"&amp;ROW())</f>
        <v>0</v>
      </c>
      <c r="AX20" cm="1">
        <f t="array" aca="1" ref="AX20" ca="1">INDIRECT("'"&amp;AX$2&amp;"'!I"&amp;ROW())</f>
        <v>0</v>
      </c>
      <c r="AY20" cm="1">
        <f t="array" aca="1" ref="AY20" ca="1">INDIRECT("'"&amp;AY$2&amp;"'!I"&amp;ROW())</f>
        <v>0</v>
      </c>
      <c r="AZ20" cm="1">
        <f t="array" aca="1" ref="AZ20" ca="1">INDIRECT("'"&amp;AZ$2&amp;"'!I"&amp;ROW())</f>
        <v>0</v>
      </c>
      <c r="BA20" cm="1">
        <f t="array" aca="1" ref="BA20" ca="1">INDIRECT("'"&amp;BA$2&amp;"'!I"&amp;ROW())</f>
        <v>0</v>
      </c>
      <c r="BB20" s="17">
        <f>'TALLER EPT '!I20</f>
        <v>0</v>
      </c>
      <c r="BC20" cm="1">
        <f t="array" aca="1" ref="BC20" ca="1">INDIRECT("'"&amp;BC$2&amp;"'!I"&amp;ROW())</f>
        <v>0</v>
      </c>
      <c r="BD20" cm="1">
        <f t="array" aca="1" ref="BD20" ca="1">INDIRECT("'"&amp;BD$2&amp;"'!I"&amp;ROW())</f>
        <v>0</v>
      </c>
      <c r="BE20">
        <f>'CIRCULACIÓN '!I20</f>
        <v>0</v>
      </c>
      <c r="BF20" cm="1">
        <f t="array" aca="1" ref="BF20" ca="1">INDIRECT("'"&amp;BF$2&amp;"'!I"&amp;ROW())</f>
        <v>0</v>
      </c>
      <c r="BG20" cm="1">
        <f t="array" aca="1" ref="BG20" ca="1">INDIRECT("'"&amp;BG$2&amp;"'!I"&amp;ROW())</f>
        <v>0</v>
      </c>
      <c r="BH20">
        <f>INGRESO!I20</f>
        <v>0</v>
      </c>
    </row>
    <row r="21" spans="1:60">
      <c r="A21" t="s">
        <v>791</v>
      </c>
      <c r="G21">
        <f t="shared" ca="1" si="0"/>
        <v>41773.199999999968</v>
      </c>
      <c r="H21" cm="1">
        <f t="array" aca="1" ref="H21" ca="1">INDIRECT("'"&amp;H$2&amp;"'!I"&amp;ROW())</f>
        <v>994.59999999999991</v>
      </c>
      <c r="I21" cm="1">
        <f t="array" aca="1" ref="I21" ca="1">INDIRECT("'"&amp;I$2&amp;"'!I"&amp;ROW())</f>
        <v>994.60000000000014</v>
      </c>
      <c r="J21" cm="1">
        <f t="array" aca="1" ref="J21" ca="1">INDIRECT("'"&amp;J$2&amp;"'!I"&amp;ROW())</f>
        <v>994.60000000000014</v>
      </c>
      <c r="K21" cm="1">
        <f t="array" aca="1" ref="K21" ca="1">INDIRECT("'"&amp;K$2&amp;"'!I"&amp;ROW())</f>
        <v>994.60000000000014</v>
      </c>
      <c r="L21" cm="1">
        <f t="array" aca="1" ref="L21" ca="1">INDIRECT("'"&amp;L$2&amp;"'!I"&amp;ROW())</f>
        <v>994.60000000000014</v>
      </c>
      <c r="M21" cm="1">
        <f t="array" aca="1" ref="M21" ca="1">INDIRECT("'"&amp;M$2&amp;"'!I"&amp;ROW())</f>
        <v>994.60000000000014</v>
      </c>
      <c r="N21" cm="1">
        <f t="array" aca="1" ref="N21" ca="1">INDIRECT("'"&amp;N$2&amp;"'!I"&amp;ROW())</f>
        <v>0</v>
      </c>
      <c r="O21" cm="1">
        <f t="array" aca="1" ref="O21" ca="1">INDIRECT("'"&amp;O$2&amp;"'!I"&amp;ROW())</f>
        <v>994.60000000000014</v>
      </c>
      <c r="P21">
        <f>'SECRETARÍA '!I21</f>
        <v>994.60000000000014</v>
      </c>
      <c r="Q21" cm="1">
        <f t="array" aca="1" ref="Q21" ca="1">INDIRECT("'"&amp;Q$2&amp;"'!I"&amp;ROW())</f>
        <v>994.60000000000014</v>
      </c>
      <c r="R21" cm="1">
        <f t="array" aca="1" ref="R21" ca="1">INDIRECT("'"&amp;R$2&amp;"'!I"&amp;ROW())</f>
        <v>994.60000000000014</v>
      </c>
      <c r="S21" cm="1">
        <f t="array" aca="1" ref="S21" ca="1">INDIRECT("'"&amp;S$2&amp;"'!I"&amp;ROW())</f>
        <v>994.60000000000014</v>
      </c>
      <c r="T21" cm="1">
        <f t="array" aca="1" ref="T21" ca="1">INDIRECT("'"&amp;T$2&amp;"'!I"&amp;ROW())</f>
        <v>994.60000000000014</v>
      </c>
      <c r="U21" cm="1">
        <f t="array" aca="1" ref="U21" ca="1">INDIRECT("'"&amp;U$2&amp;"'!I"&amp;ROW())</f>
        <v>994.60000000000014</v>
      </c>
      <c r="V21" cm="1">
        <f t="array" aca="1" ref="V21" ca="1">INDIRECT("'"&amp;V$2&amp;"'!I"&amp;ROW())</f>
        <v>994.60000000000014</v>
      </c>
      <c r="W21" cm="1">
        <f t="array" aca="1" ref="W21" ca="1">INDIRECT("'"&amp;W$2&amp;"'!I"&amp;ROW())</f>
        <v>994.60000000000014</v>
      </c>
      <c r="X21" cm="1">
        <f t="array" aca="1" ref="X21" ca="1">INDIRECT("'"&amp;X$2&amp;"'!I"&amp;ROW())</f>
        <v>994.60000000000014</v>
      </c>
      <c r="Y21" cm="1">
        <f t="array" aca="1" ref="Y21" ca="1">INDIRECT("'"&amp;Y$2&amp;"'!I"&amp;ROW())</f>
        <v>994.60000000000014</v>
      </c>
      <c r="Z21" cm="1">
        <f t="array" aca="1" ref="Z21" ca="1">INDIRECT("'"&amp;Z$2&amp;"'!I"&amp;ROW())</f>
        <v>994.60000000000014</v>
      </c>
      <c r="AA21" cm="1">
        <f t="array" aca="1" ref="AA21" ca="1">INDIRECT("'"&amp;AA$2&amp;"'!I"&amp;ROW())</f>
        <v>994.60000000000014</v>
      </c>
      <c r="AB21">
        <f>'SSHH ADM.-HOMBRES'!I21</f>
        <v>994.60000000000014</v>
      </c>
      <c r="AC21" cm="1">
        <f t="array" aca="1" ref="AC21" ca="1">INDIRECT("'"&amp;AC$2&amp;"'!I"&amp;ROW())</f>
        <v>994.60000000000014</v>
      </c>
      <c r="AD21" cm="1">
        <f t="array" aca="1" ref="AD21" ca="1">INDIRECT("'"&amp;AD$2&amp;"'!I"&amp;ROW())</f>
        <v>994.60000000000014</v>
      </c>
      <c r="AE21" cm="1">
        <f t="array" aca="1" ref="AE21" ca="1">INDIRECT("'"&amp;AE$2&amp;"'!I"&amp;ROW())</f>
        <v>0</v>
      </c>
      <c r="AF21" cm="1">
        <f t="array" aca="1" ref="AF21" ca="1">INDIRECT("'"&amp;AF$2&amp;"'!I"&amp;ROW())</f>
        <v>0</v>
      </c>
      <c r="AG21" cm="1">
        <f t="array" aca="1" ref="AG21" ca="1">INDIRECT("'"&amp;AG$2&amp;"'!I"&amp;ROW())</f>
        <v>0</v>
      </c>
      <c r="AH21" cm="1">
        <f t="array" aca="1" ref="AH21" ca="1">INDIRECT("'"&amp;AH$2&amp;"'!I"&amp;ROW())</f>
        <v>0</v>
      </c>
      <c r="AI21" cm="1">
        <f t="array" aca="1" ref="AI21" ca="1">INDIRECT("'"&amp;AI$2&amp;"'!I"&amp;ROW())</f>
        <v>0</v>
      </c>
      <c r="AJ21" cm="1">
        <f t="array" aca="1" ref="AJ21" ca="1">INDIRECT("'"&amp;AJ$2&amp;"'!I"&amp;ROW())</f>
        <v>994.60000000000014</v>
      </c>
      <c r="AK21" cm="1">
        <f t="array" aca="1" ref="AK21" ca="1">INDIRECT("'"&amp;AK$2&amp;"'!I"&amp;ROW())</f>
        <v>0</v>
      </c>
      <c r="AL21" cm="1">
        <f t="array" aca="1" ref="AL21" ca="1">INDIRECT("'"&amp;AL$2&amp;"'!I"&amp;ROW())</f>
        <v>994.60000000000014</v>
      </c>
      <c r="AM21" cm="1">
        <f t="array" aca="1" ref="AM21" ca="1">INDIRECT("'"&amp;AM$2&amp;"'!I"&amp;ROW())</f>
        <v>0</v>
      </c>
      <c r="AN21" cm="1">
        <f t="array" aca="1" ref="AN21" ca="1">INDIRECT("'"&amp;AN$2&amp;"'!I"&amp;ROW())</f>
        <v>994.60000000000014</v>
      </c>
      <c r="AO21" cm="1">
        <f t="array" aca="1" ref="AO21" ca="1">INDIRECT("'"&amp;AO$2&amp;"'!I"&amp;ROW())</f>
        <v>994.60000000000014</v>
      </c>
      <c r="AP21" cm="1">
        <f t="array" aca="1" ref="AP21" ca="1">INDIRECT("'"&amp;AP$2&amp;"'!I"&amp;ROW())</f>
        <v>994.60000000000014</v>
      </c>
      <c r="AQ21" cm="1">
        <f t="array" aca="1" ref="AQ21" ca="1">INDIRECT("'"&amp;AQ$2&amp;"'!I"&amp;ROW())</f>
        <v>994.60000000000014</v>
      </c>
      <c r="AR21" cm="1">
        <f t="array" aca="1" ref="AR21" ca="1">INDIRECT("'"&amp;AR$2&amp;"'!I"&amp;ROW())</f>
        <v>994.60000000000014</v>
      </c>
      <c r="AS21" cm="1">
        <f t="array" aca="1" ref="AS21" ca="1">INDIRECT("'"&amp;AS$2&amp;"'!I"&amp;ROW())</f>
        <v>994.60000000000014</v>
      </c>
      <c r="AT21" cm="1">
        <f t="array" aca="1" ref="AT21" ca="1">INDIRECT("'"&amp;AT$2&amp;"'!I"&amp;ROW())</f>
        <v>994.60000000000014</v>
      </c>
      <c r="AU21" cm="1">
        <f t="array" aca="1" ref="AU21" ca="1">INDIRECT("'"&amp;AU$2&amp;"'!I"&amp;ROW())</f>
        <v>994.60000000000014</v>
      </c>
      <c r="AV21" cm="1">
        <f t="array" aca="1" ref="AV21" ca="1">INDIRECT("'"&amp;AV$2&amp;"'!I"&amp;ROW())</f>
        <v>994.60000000000014</v>
      </c>
      <c r="AW21" cm="1">
        <f t="array" aca="1" ref="AW21" ca="1">INDIRECT("'"&amp;AW$2&amp;"'!I"&amp;ROW())</f>
        <v>994.60000000000014</v>
      </c>
      <c r="AX21" cm="1">
        <f t="array" aca="1" ref="AX21" ca="1">INDIRECT("'"&amp;AX$2&amp;"'!I"&amp;ROW())</f>
        <v>994.60000000000014</v>
      </c>
      <c r="AY21" cm="1">
        <f t="array" aca="1" ref="AY21" ca="1">INDIRECT("'"&amp;AY$2&amp;"'!I"&amp;ROW())</f>
        <v>994.60000000000014</v>
      </c>
      <c r="AZ21" cm="1">
        <f t="array" aca="1" ref="AZ21" ca="1">INDIRECT("'"&amp;AZ$2&amp;"'!I"&amp;ROW())</f>
        <v>994.60000000000014</v>
      </c>
      <c r="BA21" cm="1">
        <f t="array" aca="1" ref="BA21" ca="1">INDIRECT("'"&amp;BA$2&amp;"'!I"&amp;ROW())</f>
        <v>994.60000000000014</v>
      </c>
      <c r="BB21" s="17">
        <f>'TALLER EPT '!I21</f>
        <v>994.60000000000014</v>
      </c>
      <c r="BC21" cm="1">
        <f t="array" aca="1" ref="BC21" ca="1">INDIRECT("'"&amp;BC$2&amp;"'!I"&amp;ROW())</f>
        <v>994.60000000000014</v>
      </c>
      <c r="BD21" cm="1">
        <f t="array" aca="1" ref="BD21" ca="1">INDIRECT("'"&amp;BD$2&amp;"'!I"&amp;ROW())</f>
        <v>994.60000000000014</v>
      </c>
      <c r="BE21">
        <f>'CIRCULACIÓN '!I21</f>
        <v>994.60000000000014</v>
      </c>
      <c r="BF21" cm="1">
        <f t="array" aca="1" ref="BF21" ca="1">INDIRECT("'"&amp;BF$2&amp;"'!I"&amp;ROW())</f>
        <v>0</v>
      </c>
      <c r="BG21" cm="1">
        <f t="array" aca="1" ref="BG21" ca="1">INDIRECT("'"&amp;BG$2&amp;"'!I"&amp;ROW())</f>
        <v>0</v>
      </c>
      <c r="BH21">
        <f>INGRESO!I21</f>
        <v>0</v>
      </c>
    </row>
    <row r="22" spans="1:60">
      <c r="A22" t="s">
        <v>793</v>
      </c>
      <c r="G22">
        <f t="shared" ca="1" si="0"/>
        <v>62033.999999999985</v>
      </c>
      <c r="H22" cm="1">
        <f t="array" aca="1" ref="H22" ca="1">INDIRECT("'"&amp;H$2&amp;"'!I"&amp;ROW())</f>
        <v>4135.6000000000004</v>
      </c>
      <c r="I22" cm="1">
        <f t="array" aca="1" ref="I22" ca="1">INDIRECT("'"&amp;I$2&amp;"'!I"&amp;ROW())</f>
        <v>4135.6000000000004</v>
      </c>
      <c r="J22" cm="1">
        <f t="array" aca="1" ref="J22" ca="1">INDIRECT("'"&amp;J$2&amp;"'!I"&amp;ROW())</f>
        <v>0</v>
      </c>
      <c r="K22" cm="1">
        <f t="array" aca="1" ref="K22" ca="1">INDIRECT("'"&amp;K$2&amp;"'!I"&amp;ROW())</f>
        <v>4135.6000000000004</v>
      </c>
      <c r="L22" cm="1">
        <f t="array" aca="1" ref="L22" ca="1">INDIRECT("'"&amp;L$2&amp;"'!I"&amp;ROW())</f>
        <v>4135.6000000000004</v>
      </c>
      <c r="M22" cm="1">
        <f t="array" aca="1" ref="M22" ca="1">INDIRECT("'"&amp;M$2&amp;"'!I"&amp;ROW())</f>
        <v>4135.6000000000004</v>
      </c>
      <c r="N22" cm="1">
        <f t="array" aca="1" ref="N22" ca="1">INDIRECT("'"&amp;N$2&amp;"'!I"&amp;ROW())</f>
        <v>0</v>
      </c>
      <c r="O22" cm="1">
        <f t="array" aca="1" ref="O22" ca="1">INDIRECT("'"&amp;O$2&amp;"'!I"&amp;ROW())</f>
        <v>4135.6000000000004</v>
      </c>
      <c r="P22">
        <f>'SECRETARÍA '!I22</f>
        <v>4135.6000000000004</v>
      </c>
      <c r="Q22" cm="1">
        <f t="array" aca="1" ref="Q22" ca="1">INDIRECT("'"&amp;Q$2&amp;"'!I"&amp;ROW())</f>
        <v>4135.6000000000004</v>
      </c>
      <c r="R22" cm="1">
        <f t="array" aca="1" ref="R22" ca="1">INDIRECT("'"&amp;R$2&amp;"'!I"&amp;ROW())</f>
        <v>4135.6000000000004</v>
      </c>
      <c r="S22" cm="1">
        <f t="array" aca="1" ref="S22" ca="1">INDIRECT("'"&amp;S$2&amp;"'!I"&amp;ROW())</f>
        <v>0</v>
      </c>
      <c r="T22" cm="1">
        <f t="array" aca="1" ref="T22" ca="1">INDIRECT("'"&amp;T$2&amp;"'!I"&amp;ROW())</f>
        <v>4135.6000000000004</v>
      </c>
      <c r="U22" cm="1">
        <f t="array" aca="1" ref="U22" ca="1">INDIRECT("'"&amp;U$2&amp;"'!I"&amp;ROW())</f>
        <v>4135.6000000000004</v>
      </c>
      <c r="V22" cm="1">
        <f t="array" aca="1" ref="V22" ca="1">INDIRECT("'"&amp;V$2&amp;"'!I"&amp;ROW())</f>
        <v>0</v>
      </c>
      <c r="W22" cm="1">
        <f t="array" aca="1" ref="W22" ca="1">INDIRECT("'"&amp;W$2&amp;"'!I"&amp;ROW())</f>
        <v>4135.6000000000004</v>
      </c>
      <c r="X22" cm="1">
        <f t="array" aca="1" ref="X22" ca="1">INDIRECT("'"&amp;X$2&amp;"'!I"&amp;ROW())</f>
        <v>0</v>
      </c>
      <c r="Y22" cm="1">
        <f t="array" aca="1" ref="Y22" ca="1">INDIRECT("'"&amp;Y$2&amp;"'!I"&amp;ROW())</f>
        <v>4135.6000000000004</v>
      </c>
      <c r="Z22" cm="1">
        <f t="array" aca="1" ref="Z22" ca="1">INDIRECT("'"&amp;Z$2&amp;"'!I"&amp;ROW())</f>
        <v>0</v>
      </c>
      <c r="AA22" cm="1">
        <f t="array" aca="1" ref="AA22" ca="1">INDIRECT("'"&amp;AA$2&amp;"'!I"&amp;ROW())</f>
        <v>0</v>
      </c>
      <c r="AB22">
        <f>'SSHH ADM.-HOMBRES'!I22</f>
        <v>0</v>
      </c>
      <c r="AC22" cm="1">
        <f t="array" aca="1" ref="AC22" ca="1">INDIRECT("'"&amp;AC$2&amp;"'!I"&amp;ROW())</f>
        <v>0</v>
      </c>
      <c r="AD22" cm="1">
        <f t="array" aca="1" ref="AD22" ca="1">INDIRECT("'"&amp;AD$2&amp;"'!I"&amp;ROW())</f>
        <v>0</v>
      </c>
      <c r="AE22" cm="1">
        <f t="array" aca="1" ref="AE22" ca="1">INDIRECT("'"&amp;AE$2&amp;"'!I"&amp;ROW())</f>
        <v>0</v>
      </c>
      <c r="AF22" cm="1">
        <f t="array" aca="1" ref="AF22" ca="1">INDIRECT("'"&amp;AF$2&amp;"'!I"&amp;ROW())</f>
        <v>0</v>
      </c>
      <c r="AG22" cm="1">
        <f t="array" aca="1" ref="AG22" ca="1">INDIRECT("'"&amp;AG$2&amp;"'!I"&amp;ROW())</f>
        <v>0</v>
      </c>
      <c r="AH22" cm="1">
        <f t="array" aca="1" ref="AH22" ca="1">INDIRECT("'"&amp;AH$2&amp;"'!I"&amp;ROW())</f>
        <v>0</v>
      </c>
      <c r="AI22" cm="1">
        <f t="array" aca="1" ref="AI22" ca="1">INDIRECT("'"&amp;AI$2&amp;"'!I"&amp;ROW())</f>
        <v>0</v>
      </c>
      <c r="AJ22" cm="1">
        <f t="array" aca="1" ref="AJ22" ca="1">INDIRECT("'"&amp;AJ$2&amp;"'!I"&amp;ROW())</f>
        <v>0</v>
      </c>
      <c r="AK22" cm="1">
        <f t="array" aca="1" ref="AK22" ca="1">INDIRECT("'"&amp;AK$2&amp;"'!I"&amp;ROW())</f>
        <v>0</v>
      </c>
      <c r="AL22" cm="1">
        <f t="array" aca="1" ref="AL22" ca="1">INDIRECT("'"&amp;AL$2&amp;"'!I"&amp;ROW())</f>
        <v>0</v>
      </c>
      <c r="AM22" cm="1">
        <f t="array" aca="1" ref="AM22" ca="1">INDIRECT("'"&amp;AM$2&amp;"'!I"&amp;ROW())</f>
        <v>0</v>
      </c>
      <c r="AN22" cm="1">
        <f t="array" aca="1" ref="AN22" ca="1">INDIRECT("'"&amp;AN$2&amp;"'!I"&amp;ROW())</f>
        <v>4135.6000000000004</v>
      </c>
      <c r="AO22" cm="1">
        <f t="array" aca="1" ref="AO22" ca="1">INDIRECT("'"&amp;AO$2&amp;"'!I"&amp;ROW())</f>
        <v>0</v>
      </c>
      <c r="AP22" cm="1">
        <f t="array" aca="1" ref="AP22" ca="1">INDIRECT("'"&amp;AP$2&amp;"'!I"&amp;ROW())</f>
        <v>0</v>
      </c>
      <c r="AQ22" cm="1">
        <f t="array" aca="1" ref="AQ22" ca="1">INDIRECT("'"&amp;AQ$2&amp;"'!I"&amp;ROW())</f>
        <v>0</v>
      </c>
      <c r="AR22" cm="1">
        <f t="array" aca="1" ref="AR22" ca="1">INDIRECT("'"&amp;AR$2&amp;"'!I"&amp;ROW())</f>
        <v>0</v>
      </c>
      <c r="AS22" cm="1">
        <f t="array" aca="1" ref="AS22" ca="1">INDIRECT("'"&amp;AS$2&amp;"'!I"&amp;ROW())</f>
        <v>0</v>
      </c>
      <c r="AT22" cm="1">
        <f t="array" aca="1" ref="AT22" ca="1">INDIRECT("'"&amp;AT$2&amp;"'!I"&amp;ROW())</f>
        <v>0</v>
      </c>
      <c r="AU22" cm="1">
        <f t="array" aca="1" ref="AU22" ca="1">INDIRECT("'"&amp;AU$2&amp;"'!I"&amp;ROW())</f>
        <v>0</v>
      </c>
      <c r="AV22" cm="1">
        <f t="array" aca="1" ref="AV22" ca="1">INDIRECT("'"&amp;AV$2&amp;"'!I"&amp;ROW())</f>
        <v>0</v>
      </c>
      <c r="AW22" cm="1">
        <f t="array" aca="1" ref="AW22" ca="1">INDIRECT("'"&amp;AW$2&amp;"'!I"&amp;ROW())</f>
        <v>0</v>
      </c>
      <c r="AX22" cm="1">
        <f t="array" aca="1" ref="AX22" ca="1">INDIRECT("'"&amp;AX$2&amp;"'!I"&amp;ROW())</f>
        <v>0</v>
      </c>
      <c r="AY22" cm="1">
        <f t="array" aca="1" ref="AY22" ca="1">INDIRECT("'"&amp;AY$2&amp;"'!I"&amp;ROW())</f>
        <v>0</v>
      </c>
      <c r="AZ22" cm="1">
        <f t="array" aca="1" ref="AZ22" ca="1">INDIRECT("'"&amp;AZ$2&amp;"'!I"&amp;ROW())</f>
        <v>0</v>
      </c>
      <c r="BA22" cm="1">
        <f t="array" aca="1" ref="BA22" ca="1">INDIRECT("'"&amp;BA$2&amp;"'!I"&amp;ROW())</f>
        <v>0</v>
      </c>
      <c r="BB22" s="17">
        <f>'TALLER EPT '!I22</f>
        <v>4135.6000000000004</v>
      </c>
      <c r="BC22" cm="1">
        <f t="array" aca="1" ref="BC22" ca="1">INDIRECT("'"&amp;BC$2&amp;"'!I"&amp;ROW())</f>
        <v>0</v>
      </c>
      <c r="BD22" cm="1">
        <f t="array" aca="1" ref="BD22" ca="1">INDIRECT("'"&amp;BD$2&amp;"'!I"&amp;ROW())</f>
        <v>0</v>
      </c>
      <c r="BE22">
        <f>'CIRCULACIÓN '!I22</f>
        <v>0</v>
      </c>
      <c r="BF22" cm="1">
        <f t="array" aca="1" ref="BF22" ca="1">INDIRECT("'"&amp;BF$2&amp;"'!I"&amp;ROW())</f>
        <v>0</v>
      </c>
      <c r="BG22" cm="1">
        <f t="array" aca="1" ref="BG22" ca="1">INDIRECT("'"&amp;BG$2&amp;"'!I"&amp;ROW())</f>
        <v>0</v>
      </c>
      <c r="BH22">
        <f>INGRESO!I22</f>
        <v>0</v>
      </c>
    </row>
    <row r="23" spans="1:60">
      <c r="A23" t="s">
        <v>795</v>
      </c>
      <c r="G23">
        <f t="shared" ca="1" si="0"/>
        <v>24638.400000000005</v>
      </c>
      <c r="H23" cm="1">
        <f t="array" aca="1" ref="H23" ca="1">INDIRECT("'"&amp;H$2&amp;"'!I"&amp;ROW())</f>
        <v>0</v>
      </c>
      <c r="I23" cm="1">
        <f t="array" aca="1" ref="I23" ca="1">INDIRECT("'"&amp;I$2&amp;"'!I"&amp;ROW())</f>
        <v>0</v>
      </c>
      <c r="J23" cm="1">
        <f t="array" aca="1" ref="J23" ca="1">INDIRECT("'"&amp;J$2&amp;"'!I"&amp;ROW())</f>
        <v>0</v>
      </c>
      <c r="K23" cm="1">
        <f t="array" aca="1" ref="K23" ca="1">INDIRECT("'"&amp;K$2&amp;"'!I"&amp;ROW())</f>
        <v>0</v>
      </c>
      <c r="L23" cm="1">
        <f t="array" aca="1" ref="L23" ca="1">INDIRECT("'"&amp;L$2&amp;"'!I"&amp;ROW())</f>
        <v>0</v>
      </c>
      <c r="M23" cm="1">
        <f t="array" aca="1" ref="M23" ca="1">INDIRECT("'"&amp;M$2&amp;"'!I"&amp;ROW())</f>
        <v>0</v>
      </c>
      <c r="N23" cm="1">
        <f t="array" aca="1" ref="N23" ca="1">INDIRECT("'"&amp;N$2&amp;"'!I"&amp;ROW())</f>
        <v>0</v>
      </c>
      <c r="O23" cm="1">
        <f t="array" aca="1" ref="O23" ca="1">INDIRECT("'"&amp;O$2&amp;"'!I"&amp;ROW())</f>
        <v>0</v>
      </c>
      <c r="P23">
        <f>'SECRETARÍA '!I23</f>
        <v>0</v>
      </c>
      <c r="Q23" cm="1">
        <f t="array" aca="1" ref="Q23" ca="1">INDIRECT("'"&amp;Q$2&amp;"'!I"&amp;ROW())</f>
        <v>0</v>
      </c>
      <c r="R23" cm="1">
        <f t="array" aca="1" ref="R23" ca="1">INDIRECT("'"&amp;R$2&amp;"'!I"&amp;ROW())</f>
        <v>0</v>
      </c>
      <c r="S23" cm="1">
        <f t="array" aca="1" ref="S23" ca="1">INDIRECT("'"&amp;S$2&amp;"'!I"&amp;ROW())</f>
        <v>2053.1999999999998</v>
      </c>
      <c r="T23" cm="1">
        <f t="array" aca="1" ref="T23" ca="1">INDIRECT("'"&amp;T$2&amp;"'!I"&amp;ROW())</f>
        <v>0</v>
      </c>
      <c r="U23" cm="1">
        <f t="array" aca="1" ref="U23" ca="1">INDIRECT("'"&amp;U$2&amp;"'!I"&amp;ROW())</f>
        <v>0</v>
      </c>
      <c r="V23" cm="1">
        <f t="array" aca="1" ref="V23" ca="1">INDIRECT("'"&amp;V$2&amp;"'!I"&amp;ROW())</f>
        <v>2053.1999999999998</v>
      </c>
      <c r="W23" cm="1">
        <f t="array" aca="1" ref="W23" ca="1">INDIRECT("'"&amp;W$2&amp;"'!I"&amp;ROW())</f>
        <v>0</v>
      </c>
      <c r="X23" cm="1">
        <f t="array" aca="1" ref="X23" ca="1">INDIRECT("'"&amp;X$2&amp;"'!I"&amp;ROW())</f>
        <v>2053.1999999999998</v>
      </c>
      <c r="Y23" cm="1">
        <f t="array" aca="1" ref="Y23" ca="1">INDIRECT("'"&amp;Y$2&amp;"'!I"&amp;ROW())</f>
        <v>0</v>
      </c>
      <c r="Z23" cm="1">
        <f t="array" aca="1" ref="Z23" ca="1">INDIRECT("'"&amp;Z$2&amp;"'!I"&amp;ROW())</f>
        <v>2053.1999999999998</v>
      </c>
      <c r="AA23" cm="1">
        <f t="array" aca="1" ref="AA23" ca="1">INDIRECT("'"&amp;AA$2&amp;"'!I"&amp;ROW())</f>
        <v>0</v>
      </c>
      <c r="AB23">
        <f>'SSHH ADM.-HOMBRES'!I23</f>
        <v>2053.1999999999998</v>
      </c>
      <c r="AC23" cm="1">
        <f t="array" aca="1" ref="AC23" ca="1">INDIRECT("'"&amp;AC$2&amp;"'!I"&amp;ROW())</f>
        <v>2053.1999999999998</v>
      </c>
      <c r="AD23" cm="1">
        <f t="array" aca="1" ref="AD23" ca="1">INDIRECT("'"&amp;AD$2&amp;"'!I"&amp;ROW())</f>
        <v>2053.1999999999998</v>
      </c>
      <c r="AE23" cm="1">
        <f t="array" aca="1" ref="AE23" ca="1">INDIRECT("'"&amp;AE$2&amp;"'!I"&amp;ROW())</f>
        <v>0</v>
      </c>
      <c r="AF23" cm="1">
        <f t="array" aca="1" ref="AF23" ca="1">INDIRECT("'"&amp;AF$2&amp;"'!I"&amp;ROW())</f>
        <v>0</v>
      </c>
      <c r="AG23" cm="1">
        <f t="array" aca="1" ref="AG23" ca="1">INDIRECT("'"&amp;AG$2&amp;"'!I"&amp;ROW())</f>
        <v>0</v>
      </c>
      <c r="AH23" cm="1">
        <f t="array" aca="1" ref="AH23" ca="1">INDIRECT("'"&amp;AH$2&amp;"'!I"&amp;ROW())</f>
        <v>0</v>
      </c>
      <c r="AI23" cm="1">
        <f t="array" aca="1" ref="AI23" ca="1">INDIRECT("'"&amp;AI$2&amp;"'!I"&amp;ROW())</f>
        <v>0</v>
      </c>
      <c r="AJ23" cm="1">
        <f t="array" aca="1" ref="AJ23" ca="1">INDIRECT("'"&amp;AJ$2&amp;"'!I"&amp;ROW())</f>
        <v>2053.1999999999998</v>
      </c>
      <c r="AK23" cm="1">
        <f t="array" aca="1" ref="AK23" ca="1">INDIRECT("'"&amp;AK$2&amp;"'!I"&amp;ROW())</f>
        <v>0</v>
      </c>
      <c r="AL23" cm="1">
        <f t="array" aca="1" ref="AL23" ca="1">INDIRECT("'"&amp;AL$2&amp;"'!I"&amp;ROW())</f>
        <v>2053.1999999999998</v>
      </c>
      <c r="AM23" cm="1">
        <f t="array" aca="1" ref="AM23" ca="1">INDIRECT("'"&amp;AM$2&amp;"'!I"&amp;ROW())</f>
        <v>0</v>
      </c>
      <c r="AN23" cm="1">
        <f t="array" aca="1" ref="AN23" ca="1">INDIRECT("'"&amp;AN$2&amp;"'!I"&amp;ROW())</f>
        <v>0</v>
      </c>
      <c r="AO23" cm="1">
        <f t="array" aca="1" ref="AO23" ca="1">INDIRECT("'"&amp;AO$2&amp;"'!I"&amp;ROW())</f>
        <v>2053.1999999999998</v>
      </c>
      <c r="AP23" cm="1">
        <f t="array" aca="1" ref="AP23" ca="1">INDIRECT("'"&amp;AP$2&amp;"'!I"&amp;ROW())</f>
        <v>0</v>
      </c>
      <c r="AQ23" cm="1">
        <f t="array" aca="1" ref="AQ23" ca="1">INDIRECT("'"&amp;AQ$2&amp;"'!I"&amp;ROW())</f>
        <v>2053.1999999999998</v>
      </c>
      <c r="AR23" cm="1">
        <f t="array" aca="1" ref="AR23" ca="1">INDIRECT("'"&amp;AR$2&amp;"'!I"&amp;ROW())</f>
        <v>0</v>
      </c>
      <c r="AS23" cm="1">
        <f t="array" aca="1" ref="AS23" ca="1">INDIRECT("'"&amp;AS$2&amp;"'!I"&amp;ROW())</f>
        <v>0</v>
      </c>
      <c r="AT23" cm="1">
        <f t="array" aca="1" ref="AT23" ca="1">INDIRECT("'"&amp;AT$2&amp;"'!I"&amp;ROW())</f>
        <v>0</v>
      </c>
      <c r="AU23" cm="1">
        <f t="array" aca="1" ref="AU23" ca="1">INDIRECT("'"&amp;AU$2&amp;"'!I"&amp;ROW())</f>
        <v>0</v>
      </c>
      <c r="AV23" cm="1">
        <f t="array" aca="1" ref="AV23" ca="1">INDIRECT("'"&amp;AV$2&amp;"'!I"&amp;ROW())</f>
        <v>0</v>
      </c>
      <c r="AW23" cm="1">
        <f t="array" aca="1" ref="AW23" ca="1">INDIRECT("'"&amp;AW$2&amp;"'!I"&amp;ROW())</f>
        <v>0</v>
      </c>
      <c r="AX23" cm="1">
        <f t="array" aca="1" ref="AX23" ca="1">INDIRECT("'"&amp;AX$2&amp;"'!I"&amp;ROW())</f>
        <v>0</v>
      </c>
      <c r="AY23" cm="1">
        <f t="array" aca="1" ref="AY23" ca="1">INDIRECT("'"&amp;AY$2&amp;"'!I"&amp;ROW())</f>
        <v>0</v>
      </c>
      <c r="AZ23" cm="1">
        <f t="array" aca="1" ref="AZ23" ca="1">INDIRECT("'"&amp;AZ$2&amp;"'!I"&amp;ROW())</f>
        <v>0</v>
      </c>
      <c r="BA23" cm="1">
        <f t="array" aca="1" ref="BA23" ca="1">INDIRECT("'"&amp;BA$2&amp;"'!I"&amp;ROW())</f>
        <v>0</v>
      </c>
      <c r="BB23" s="17">
        <f>'TALLER EPT '!I23</f>
        <v>0</v>
      </c>
      <c r="BC23" cm="1">
        <f t="array" aca="1" ref="BC23" ca="1">INDIRECT("'"&amp;BC$2&amp;"'!I"&amp;ROW())</f>
        <v>0</v>
      </c>
      <c r="BD23" cm="1">
        <f t="array" aca="1" ref="BD23" ca="1">INDIRECT("'"&amp;BD$2&amp;"'!I"&amp;ROW())</f>
        <v>2053.1999999999998</v>
      </c>
      <c r="BE23">
        <f>'CIRCULACIÓN '!I23</f>
        <v>0</v>
      </c>
      <c r="BF23" cm="1">
        <f t="array" aca="1" ref="BF23" ca="1">INDIRECT("'"&amp;BF$2&amp;"'!I"&amp;ROW())</f>
        <v>0</v>
      </c>
      <c r="BG23" cm="1">
        <f t="array" aca="1" ref="BG23" ca="1">INDIRECT("'"&amp;BG$2&amp;"'!I"&amp;ROW())</f>
        <v>0</v>
      </c>
      <c r="BH23">
        <f>INGRESO!I23</f>
        <v>0</v>
      </c>
    </row>
    <row r="24" spans="1:60">
      <c r="A24" t="s">
        <v>797</v>
      </c>
      <c r="G24">
        <f t="shared" ca="1" si="0"/>
        <v>4745</v>
      </c>
      <c r="H24" cm="1">
        <f t="array" aca="1" ref="H24" ca="1">INDIRECT("'"&amp;H$2&amp;"'!I"&amp;ROW())</f>
        <v>0</v>
      </c>
      <c r="I24" cm="1">
        <f t="array" aca="1" ref="I24" ca="1">INDIRECT("'"&amp;I$2&amp;"'!I"&amp;ROW())</f>
        <v>0</v>
      </c>
      <c r="J24" cm="1">
        <f t="array" aca="1" ref="J24" ca="1">INDIRECT("'"&amp;J$2&amp;"'!I"&amp;ROW())</f>
        <v>949</v>
      </c>
      <c r="K24" cm="1">
        <f t="array" aca="1" ref="K24" ca="1">INDIRECT("'"&amp;K$2&amp;"'!I"&amp;ROW())</f>
        <v>0</v>
      </c>
      <c r="L24" cm="1">
        <f t="array" aca="1" ref="L24" ca="1">INDIRECT("'"&amp;L$2&amp;"'!I"&amp;ROW())</f>
        <v>0</v>
      </c>
      <c r="M24" cm="1">
        <f t="array" aca="1" ref="M24" ca="1">INDIRECT("'"&amp;M$2&amp;"'!I"&amp;ROW())</f>
        <v>0</v>
      </c>
      <c r="N24" cm="1">
        <f t="array" aca="1" ref="N24" ca="1">INDIRECT("'"&amp;N$2&amp;"'!I"&amp;ROW())</f>
        <v>0</v>
      </c>
      <c r="O24" cm="1">
        <f t="array" aca="1" ref="O24" ca="1">INDIRECT("'"&amp;O$2&amp;"'!I"&amp;ROW())</f>
        <v>0</v>
      </c>
      <c r="P24">
        <f>'SECRETARÍA '!I24</f>
        <v>0</v>
      </c>
      <c r="Q24" cm="1">
        <f t="array" aca="1" ref="Q24" ca="1">INDIRECT("'"&amp;Q$2&amp;"'!I"&amp;ROW())</f>
        <v>0</v>
      </c>
      <c r="R24" cm="1">
        <f t="array" aca="1" ref="R24" ca="1">INDIRECT("'"&amp;R$2&amp;"'!I"&amp;ROW())</f>
        <v>0</v>
      </c>
      <c r="S24" cm="1">
        <f t="array" aca="1" ref="S24" ca="1">INDIRECT("'"&amp;S$2&amp;"'!I"&amp;ROW())</f>
        <v>0</v>
      </c>
      <c r="T24" cm="1">
        <f t="array" aca="1" ref="T24" ca="1">INDIRECT("'"&amp;T$2&amp;"'!I"&amp;ROW())</f>
        <v>0</v>
      </c>
      <c r="U24" cm="1">
        <f t="array" aca="1" ref="U24" ca="1">INDIRECT("'"&amp;U$2&amp;"'!I"&amp;ROW())</f>
        <v>0</v>
      </c>
      <c r="V24" cm="1">
        <f t="array" aca="1" ref="V24" ca="1">INDIRECT("'"&amp;V$2&amp;"'!I"&amp;ROW())</f>
        <v>0</v>
      </c>
      <c r="W24" cm="1">
        <f t="array" aca="1" ref="W24" ca="1">INDIRECT("'"&amp;W$2&amp;"'!I"&amp;ROW())</f>
        <v>0</v>
      </c>
      <c r="X24" cm="1">
        <f t="array" aca="1" ref="X24" ca="1">INDIRECT("'"&amp;X$2&amp;"'!I"&amp;ROW())</f>
        <v>0</v>
      </c>
      <c r="Y24" cm="1">
        <f t="array" aca="1" ref="Y24" ca="1">INDIRECT("'"&amp;Y$2&amp;"'!I"&amp;ROW())</f>
        <v>0</v>
      </c>
      <c r="Z24" cm="1">
        <f t="array" aca="1" ref="Z24" ca="1">INDIRECT("'"&amp;Z$2&amp;"'!I"&amp;ROW())</f>
        <v>0</v>
      </c>
      <c r="AA24" cm="1">
        <f t="array" aca="1" ref="AA24" ca="1">INDIRECT("'"&amp;AA$2&amp;"'!I"&amp;ROW())</f>
        <v>949</v>
      </c>
      <c r="AB24">
        <f>'SSHH ADM.-HOMBRES'!I24</f>
        <v>0</v>
      </c>
      <c r="AC24" cm="1">
        <f t="array" aca="1" ref="AC24" ca="1">INDIRECT("'"&amp;AC$2&amp;"'!I"&amp;ROW())</f>
        <v>0</v>
      </c>
      <c r="AD24" cm="1">
        <f t="array" aca="1" ref="AD24" ca="1">INDIRECT("'"&amp;AD$2&amp;"'!I"&amp;ROW())</f>
        <v>0</v>
      </c>
      <c r="AE24" cm="1">
        <f t="array" aca="1" ref="AE24" ca="1">INDIRECT("'"&amp;AE$2&amp;"'!I"&amp;ROW())</f>
        <v>0</v>
      </c>
      <c r="AF24" cm="1">
        <f t="array" aca="1" ref="AF24" ca="1">INDIRECT("'"&amp;AF$2&amp;"'!I"&amp;ROW())</f>
        <v>0</v>
      </c>
      <c r="AG24" cm="1">
        <f t="array" aca="1" ref="AG24" ca="1">INDIRECT("'"&amp;AG$2&amp;"'!I"&amp;ROW())</f>
        <v>0</v>
      </c>
      <c r="AH24" cm="1">
        <f t="array" aca="1" ref="AH24" ca="1">INDIRECT("'"&amp;AH$2&amp;"'!I"&amp;ROW())</f>
        <v>0</v>
      </c>
      <c r="AI24" cm="1">
        <f t="array" aca="1" ref="AI24" ca="1">INDIRECT("'"&amp;AI$2&amp;"'!I"&amp;ROW())</f>
        <v>0</v>
      </c>
      <c r="AJ24" cm="1">
        <f t="array" aca="1" ref="AJ24" ca="1">INDIRECT("'"&amp;AJ$2&amp;"'!I"&amp;ROW())</f>
        <v>0</v>
      </c>
      <c r="AK24" cm="1">
        <f t="array" aca="1" ref="AK24" ca="1">INDIRECT("'"&amp;AK$2&amp;"'!I"&amp;ROW())</f>
        <v>0</v>
      </c>
      <c r="AL24" cm="1">
        <f t="array" aca="1" ref="AL24" ca="1">INDIRECT("'"&amp;AL$2&amp;"'!I"&amp;ROW())</f>
        <v>0</v>
      </c>
      <c r="AM24" cm="1">
        <f t="array" aca="1" ref="AM24" ca="1">INDIRECT("'"&amp;AM$2&amp;"'!I"&amp;ROW())</f>
        <v>0</v>
      </c>
      <c r="AN24" cm="1">
        <f t="array" aca="1" ref="AN24" ca="1">INDIRECT("'"&amp;AN$2&amp;"'!I"&amp;ROW())</f>
        <v>0</v>
      </c>
      <c r="AO24" cm="1">
        <f t="array" aca="1" ref="AO24" ca="1">INDIRECT("'"&amp;AO$2&amp;"'!I"&amp;ROW())</f>
        <v>0</v>
      </c>
      <c r="AP24" cm="1">
        <f t="array" aca="1" ref="AP24" ca="1">INDIRECT("'"&amp;AP$2&amp;"'!I"&amp;ROW())</f>
        <v>0</v>
      </c>
      <c r="AQ24" cm="1">
        <f t="array" aca="1" ref="AQ24" ca="1">INDIRECT("'"&amp;AQ$2&amp;"'!I"&amp;ROW())</f>
        <v>0</v>
      </c>
      <c r="AR24" cm="1">
        <f t="array" aca="1" ref="AR24" ca="1">INDIRECT("'"&amp;AR$2&amp;"'!I"&amp;ROW())</f>
        <v>0</v>
      </c>
      <c r="AS24" cm="1">
        <f t="array" aca="1" ref="AS24" ca="1">INDIRECT("'"&amp;AS$2&amp;"'!I"&amp;ROW())</f>
        <v>0</v>
      </c>
      <c r="AT24" cm="1">
        <f t="array" aca="1" ref="AT24" ca="1">INDIRECT("'"&amp;AT$2&amp;"'!I"&amp;ROW())</f>
        <v>0</v>
      </c>
      <c r="AU24" cm="1">
        <f t="array" aca="1" ref="AU24" ca="1">INDIRECT("'"&amp;AU$2&amp;"'!I"&amp;ROW())</f>
        <v>0</v>
      </c>
      <c r="AV24" cm="1">
        <f t="array" aca="1" ref="AV24" ca="1">INDIRECT("'"&amp;AV$2&amp;"'!I"&amp;ROW())</f>
        <v>0</v>
      </c>
      <c r="AW24" cm="1">
        <f t="array" aca="1" ref="AW24" ca="1">INDIRECT("'"&amp;AW$2&amp;"'!I"&amp;ROW())</f>
        <v>0</v>
      </c>
      <c r="AX24" cm="1">
        <f t="array" aca="1" ref="AX24" ca="1">INDIRECT("'"&amp;AX$2&amp;"'!I"&amp;ROW())</f>
        <v>0</v>
      </c>
      <c r="AY24" cm="1">
        <f t="array" aca="1" ref="AY24" ca="1">INDIRECT("'"&amp;AY$2&amp;"'!I"&amp;ROW())</f>
        <v>0</v>
      </c>
      <c r="AZ24" cm="1">
        <f t="array" aca="1" ref="AZ24" ca="1">INDIRECT("'"&amp;AZ$2&amp;"'!I"&amp;ROW())</f>
        <v>0</v>
      </c>
      <c r="BA24" cm="1">
        <f t="array" aca="1" ref="BA24" ca="1">INDIRECT("'"&amp;BA$2&amp;"'!I"&amp;ROW())</f>
        <v>0</v>
      </c>
      <c r="BB24" s="17">
        <f>'TALLER EPT '!I24</f>
        <v>0</v>
      </c>
      <c r="BC24" cm="1">
        <f t="array" aca="1" ref="BC24" ca="1">INDIRECT("'"&amp;BC$2&amp;"'!I"&amp;ROW())</f>
        <v>949</v>
      </c>
      <c r="BD24" cm="1">
        <f t="array" aca="1" ref="BD24" ca="1">INDIRECT("'"&amp;BD$2&amp;"'!I"&amp;ROW())</f>
        <v>0</v>
      </c>
      <c r="BE24">
        <f>'CIRCULACIÓN '!I24</f>
        <v>0</v>
      </c>
      <c r="BF24" cm="1">
        <f t="array" aca="1" ref="BF24" ca="1">INDIRECT("'"&amp;BF$2&amp;"'!I"&amp;ROW())</f>
        <v>949</v>
      </c>
      <c r="BG24" cm="1">
        <f t="array" aca="1" ref="BG24" ca="1">INDIRECT("'"&amp;BG$2&amp;"'!I"&amp;ROW())</f>
        <v>949</v>
      </c>
      <c r="BH24">
        <f>INGRESO!I24</f>
        <v>0</v>
      </c>
    </row>
    <row r="25" spans="1:60">
      <c r="A25" t="s">
        <v>799</v>
      </c>
      <c r="G25">
        <f t="shared" ca="1" si="0"/>
        <v>5199</v>
      </c>
      <c r="H25" cm="1">
        <f t="array" aca="1" ref="H25" ca="1">INDIRECT("'"&amp;H$2&amp;"'!I"&amp;ROW())</f>
        <v>0</v>
      </c>
      <c r="I25" cm="1">
        <f t="array" aca="1" ref="I25" ca="1">INDIRECT("'"&amp;I$2&amp;"'!I"&amp;ROW())</f>
        <v>0</v>
      </c>
      <c r="J25" cm="1">
        <f t="array" aca="1" ref="J25" ca="1">INDIRECT("'"&amp;J$2&amp;"'!I"&amp;ROW())</f>
        <v>0</v>
      </c>
      <c r="K25" cm="1">
        <f t="array" aca="1" ref="K25" ca="1">INDIRECT("'"&amp;K$2&amp;"'!I"&amp;ROW())</f>
        <v>0</v>
      </c>
      <c r="L25" cm="1">
        <f t="array" aca="1" ref="L25" ca="1">INDIRECT("'"&amp;L$2&amp;"'!I"&amp;ROW())</f>
        <v>0</v>
      </c>
      <c r="M25" cm="1">
        <f t="array" aca="1" ref="M25" ca="1">INDIRECT("'"&amp;M$2&amp;"'!I"&amp;ROW())</f>
        <v>0</v>
      </c>
      <c r="N25" cm="1">
        <f t="array" aca="1" ref="N25" ca="1">INDIRECT("'"&amp;N$2&amp;"'!I"&amp;ROW())</f>
        <v>0</v>
      </c>
      <c r="O25" cm="1">
        <f t="array" aca="1" ref="O25" ca="1">INDIRECT("'"&amp;O$2&amp;"'!I"&amp;ROW())</f>
        <v>0</v>
      </c>
      <c r="P25">
        <f>'SECRETARÍA '!I25</f>
        <v>0</v>
      </c>
      <c r="Q25" cm="1">
        <f t="array" aca="1" ref="Q25" ca="1">INDIRECT("'"&amp;Q$2&amp;"'!I"&amp;ROW())</f>
        <v>0</v>
      </c>
      <c r="R25" cm="1">
        <f t="array" aca="1" ref="R25" ca="1">INDIRECT("'"&amp;R$2&amp;"'!I"&amp;ROW())</f>
        <v>0</v>
      </c>
      <c r="S25" cm="1">
        <f t="array" aca="1" ref="S25" ca="1">INDIRECT("'"&amp;S$2&amp;"'!I"&amp;ROW())</f>
        <v>0</v>
      </c>
      <c r="T25" cm="1">
        <f t="array" aca="1" ref="T25" ca="1">INDIRECT("'"&amp;T$2&amp;"'!I"&amp;ROW())</f>
        <v>0</v>
      </c>
      <c r="U25" cm="1">
        <f t="array" aca="1" ref="U25" ca="1">INDIRECT("'"&amp;U$2&amp;"'!I"&amp;ROW())</f>
        <v>0</v>
      </c>
      <c r="V25" cm="1">
        <f t="array" aca="1" ref="V25" ca="1">INDIRECT("'"&amp;V$2&amp;"'!I"&amp;ROW())</f>
        <v>0</v>
      </c>
      <c r="W25" cm="1">
        <f t="array" aca="1" ref="W25" ca="1">INDIRECT("'"&amp;W$2&amp;"'!I"&amp;ROW())</f>
        <v>0</v>
      </c>
      <c r="X25" cm="1">
        <f t="array" aca="1" ref="X25" ca="1">INDIRECT("'"&amp;X$2&amp;"'!I"&amp;ROW())</f>
        <v>0</v>
      </c>
      <c r="Y25" cm="1">
        <f t="array" aca="1" ref="Y25" ca="1">INDIRECT("'"&amp;Y$2&amp;"'!I"&amp;ROW())</f>
        <v>0</v>
      </c>
      <c r="Z25" cm="1">
        <f t="array" aca="1" ref="Z25" ca="1">INDIRECT("'"&amp;Z$2&amp;"'!I"&amp;ROW())</f>
        <v>0</v>
      </c>
      <c r="AA25" cm="1">
        <f t="array" aca="1" ref="AA25" ca="1">INDIRECT("'"&amp;AA$2&amp;"'!I"&amp;ROW())</f>
        <v>0</v>
      </c>
      <c r="AB25">
        <f>'SSHH ADM.-HOMBRES'!I25</f>
        <v>0</v>
      </c>
      <c r="AC25" cm="1">
        <f t="array" aca="1" ref="AC25" ca="1">INDIRECT("'"&amp;AC$2&amp;"'!I"&amp;ROW())</f>
        <v>0</v>
      </c>
      <c r="AD25" cm="1">
        <f t="array" aca="1" ref="AD25" ca="1">INDIRECT("'"&amp;AD$2&amp;"'!I"&amp;ROW())</f>
        <v>0</v>
      </c>
      <c r="AE25" cm="1">
        <f t="array" aca="1" ref="AE25" ca="1">INDIRECT("'"&amp;AE$2&amp;"'!I"&amp;ROW())</f>
        <v>0</v>
      </c>
      <c r="AF25" cm="1">
        <f t="array" aca="1" ref="AF25" ca="1">INDIRECT("'"&amp;AF$2&amp;"'!I"&amp;ROW())</f>
        <v>0</v>
      </c>
      <c r="AG25" cm="1">
        <f t="array" aca="1" ref="AG25" ca="1">INDIRECT("'"&amp;AG$2&amp;"'!I"&amp;ROW())</f>
        <v>0</v>
      </c>
      <c r="AH25" cm="1">
        <f t="array" aca="1" ref="AH25" ca="1">INDIRECT("'"&amp;AH$2&amp;"'!I"&amp;ROW())</f>
        <v>0</v>
      </c>
      <c r="AI25" cm="1">
        <f t="array" aca="1" ref="AI25" ca="1">INDIRECT("'"&amp;AI$2&amp;"'!I"&amp;ROW())</f>
        <v>0</v>
      </c>
      <c r="AJ25" cm="1">
        <f t="array" aca="1" ref="AJ25" ca="1">INDIRECT("'"&amp;AJ$2&amp;"'!I"&amp;ROW())</f>
        <v>0</v>
      </c>
      <c r="AK25" cm="1">
        <f t="array" aca="1" ref="AK25" ca="1">INDIRECT("'"&amp;AK$2&amp;"'!I"&amp;ROW())</f>
        <v>0</v>
      </c>
      <c r="AL25" cm="1">
        <f t="array" aca="1" ref="AL25" ca="1">INDIRECT("'"&amp;AL$2&amp;"'!I"&amp;ROW())</f>
        <v>0</v>
      </c>
      <c r="AM25" cm="1">
        <f t="array" aca="1" ref="AM25" ca="1">INDIRECT("'"&amp;AM$2&amp;"'!I"&amp;ROW())</f>
        <v>0</v>
      </c>
      <c r="AN25" cm="1">
        <f t="array" aca="1" ref="AN25" ca="1">INDIRECT("'"&amp;AN$2&amp;"'!I"&amp;ROW())</f>
        <v>0</v>
      </c>
      <c r="AO25" cm="1">
        <f t="array" aca="1" ref="AO25" ca="1">INDIRECT("'"&amp;AO$2&amp;"'!I"&amp;ROW())</f>
        <v>0</v>
      </c>
      <c r="AP25" cm="1">
        <f t="array" aca="1" ref="AP25" ca="1">INDIRECT("'"&amp;AP$2&amp;"'!I"&amp;ROW())</f>
        <v>1039.8</v>
      </c>
      <c r="AQ25" cm="1">
        <f t="array" aca="1" ref="AQ25" ca="1">INDIRECT("'"&amp;AQ$2&amp;"'!I"&amp;ROW())</f>
        <v>0</v>
      </c>
      <c r="AR25" cm="1">
        <f t="array" aca="1" ref="AR25" ca="1">INDIRECT("'"&amp;AR$2&amp;"'!I"&amp;ROW())</f>
        <v>1039.8</v>
      </c>
      <c r="AS25" cm="1">
        <f t="array" aca="1" ref="AS25" ca="1">INDIRECT("'"&amp;AS$2&amp;"'!I"&amp;ROW())</f>
        <v>1039.8</v>
      </c>
      <c r="AT25" cm="1">
        <f t="array" aca="1" ref="AT25" ca="1">INDIRECT("'"&amp;AT$2&amp;"'!I"&amp;ROW())</f>
        <v>1039.8</v>
      </c>
      <c r="AU25" cm="1">
        <f t="array" aca="1" ref="AU25" ca="1">INDIRECT("'"&amp;AU$2&amp;"'!I"&amp;ROW())</f>
        <v>0</v>
      </c>
      <c r="AV25" cm="1">
        <f t="array" aca="1" ref="AV25" ca="1">INDIRECT("'"&amp;AV$2&amp;"'!I"&amp;ROW())</f>
        <v>0</v>
      </c>
      <c r="AW25" cm="1">
        <f t="array" aca="1" ref="AW25" ca="1">INDIRECT("'"&amp;AW$2&amp;"'!I"&amp;ROW())</f>
        <v>0</v>
      </c>
      <c r="AX25" cm="1">
        <f t="array" aca="1" ref="AX25" ca="1">INDIRECT("'"&amp;AX$2&amp;"'!I"&amp;ROW())</f>
        <v>0</v>
      </c>
      <c r="AY25" cm="1">
        <f t="array" aca="1" ref="AY25" ca="1">INDIRECT("'"&amp;AY$2&amp;"'!I"&amp;ROW())</f>
        <v>0</v>
      </c>
      <c r="AZ25" cm="1">
        <f t="array" aca="1" ref="AZ25" ca="1">INDIRECT("'"&amp;AZ$2&amp;"'!I"&amp;ROW())</f>
        <v>0</v>
      </c>
      <c r="BA25" cm="1">
        <f t="array" aca="1" ref="BA25" ca="1">INDIRECT("'"&amp;BA$2&amp;"'!I"&amp;ROW())</f>
        <v>0</v>
      </c>
      <c r="BB25" s="17">
        <f>'TALLER EPT '!I25</f>
        <v>0</v>
      </c>
      <c r="BC25" cm="1">
        <f t="array" aca="1" ref="BC25" ca="1">INDIRECT("'"&amp;BC$2&amp;"'!I"&amp;ROW())</f>
        <v>0</v>
      </c>
      <c r="BD25" cm="1">
        <f t="array" aca="1" ref="BD25" ca="1">INDIRECT("'"&amp;BD$2&amp;"'!I"&amp;ROW())</f>
        <v>0</v>
      </c>
      <c r="BE25">
        <f>'CIRCULACIÓN '!I25</f>
        <v>1039.8</v>
      </c>
      <c r="BF25" cm="1">
        <f t="array" aca="1" ref="BF25" ca="1">INDIRECT("'"&amp;BF$2&amp;"'!I"&amp;ROW())</f>
        <v>0</v>
      </c>
      <c r="BG25" cm="1">
        <f t="array" aca="1" ref="BG25" ca="1">INDIRECT("'"&amp;BG$2&amp;"'!I"&amp;ROW())</f>
        <v>0</v>
      </c>
      <c r="BH25">
        <f>INGRESO!I25</f>
        <v>0</v>
      </c>
    </row>
    <row r="26" spans="1:60">
      <c r="A26" t="s">
        <v>1473</v>
      </c>
      <c r="G26">
        <f t="shared" ca="1" si="0"/>
        <v>28172.199999999997</v>
      </c>
      <c r="H26" cm="1">
        <f t="array" aca="1" ref="H26" ca="1">INDIRECT("'"&amp;H$2&amp;"'!I"&amp;ROW())</f>
        <v>0</v>
      </c>
      <c r="I26" cm="1">
        <f t="array" aca="1" ref="I26" ca="1">INDIRECT("'"&amp;I$2&amp;"'!I"&amp;ROW())</f>
        <v>0</v>
      </c>
      <c r="J26" cm="1">
        <f t="array" aca="1" ref="J26" ca="1">INDIRECT("'"&amp;J$2&amp;"'!I"&amp;ROW())</f>
        <v>0</v>
      </c>
      <c r="K26" cm="1">
        <f t="array" aca="1" ref="K26" ca="1">INDIRECT("'"&amp;K$2&amp;"'!I"&amp;ROW())</f>
        <v>0</v>
      </c>
      <c r="L26" cm="1">
        <f t="array" aca="1" ref="L26" ca="1">INDIRECT("'"&amp;L$2&amp;"'!I"&amp;ROW())</f>
        <v>0</v>
      </c>
      <c r="M26" cm="1">
        <f t="array" aca="1" ref="M26" ca="1">INDIRECT("'"&amp;M$2&amp;"'!I"&amp;ROW())</f>
        <v>0</v>
      </c>
      <c r="N26" cm="1">
        <f t="array" aca="1" ref="N26" ca="1">INDIRECT("'"&amp;N$2&amp;"'!I"&amp;ROW())</f>
        <v>0</v>
      </c>
      <c r="O26" cm="1">
        <f t="array" aca="1" ref="O26" ca="1">INDIRECT("'"&amp;O$2&amp;"'!I"&amp;ROW())</f>
        <v>0</v>
      </c>
      <c r="P26">
        <f>'SECRETARÍA '!I26</f>
        <v>0</v>
      </c>
      <c r="Q26" cm="1">
        <f t="array" aca="1" ref="Q26" ca="1">INDIRECT("'"&amp;Q$2&amp;"'!I"&amp;ROW())</f>
        <v>0</v>
      </c>
      <c r="R26" cm="1">
        <f t="array" aca="1" ref="R26" ca="1">INDIRECT("'"&amp;R$2&amp;"'!I"&amp;ROW())</f>
        <v>0</v>
      </c>
      <c r="S26" cm="1">
        <f t="array" aca="1" ref="S26" ca="1">INDIRECT("'"&amp;S$2&amp;"'!I"&amp;ROW())</f>
        <v>0</v>
      </c>
      <c r="T26" cm="1">
        <f t="array" aca="1" ref="T26" ca="1">INDIRECT("'"&amp;T$2&amp;"'!I"&amp;ROW())</f>
        <v>0</v>
      </c>
      <c r="U26" cm="1">
        <f t="array" aca="1" ref="U26" ca="1">INDIRECT("'"&amp;U$2&amp;"'!I"&amp;ROW())</f>
        <v>0</v>
      </c>
      <c r="V26" cm="1">
        <f t="array" aca="1" ref="V26" ca="1">INDIRECT("'"&amp;V$2&amp;"'!I"&amp;ROW())</f>
        <v>0</v>
      </c>
      <c r="W26" cm="1">
        <f t="array" aca="1" ref="W26" ca="1">INDIRECT("'"&amp;W$2&amp;"'!I"&amp;ROW())</f>
        <v>0</v>
      </c>
      <c r="X26" cm="1">
        <f t="array" aca="1" ref="X26" ca="1">INDIRECT("'"&amp;X$2&amp;"'!I"&amp;ROW())</f>
        <v>0</v>
      </c>
      <c r="Y26" cm="1">
        <f t="array" aca="1" ref="Y26" ca="1">INDIRECT("'"&amp;Y$2&amp;"'!I"&amp;ROW())</f>
        <v>0</v>
      </c>
      <c r="Z26" cm="1">
        <f t="array" aca="1" ref="Z26" ca="1">INDIRECT("'"&amp;Z$2&amp;"'!I"&amp;ROW())</f>
        <v>0</v>
      </c>
      <c r="AA26" cm="1">
        <f t="array" aca="1" ref="AA26" ca="1">INDIRECT("'"&amp;AA$2&amp;"'!I"&amp;ROW())</f>
        <v>0</v>
      </c>
      <c r="AB26">
        <f>'SSHH ADM.-HOMBRES'!I26</f>
        <v>0</v>
      </c>
      <c r="AC26" cm="1">
        <f t="array" aca="1" ref="AC26" ca="1">INDIRECT("'"&amp;AC$2&amp;"'!I"&amp;ROW())</f>
        <v>0</v>
      </c>
      <c r="AD26" cm="1">
        <f t="array" aca="1" ref="AD26" ca="1">INDIRECT("'"&amp;AD$2&amp;"'!I"&amp;ROW())</f>
        <v>0</v>
      </c>
      <c r="AE26" cm="1">
        <f t="array" aca="1" ref="AE26" ca="1">INDIRECT("'"&amp;AE$2&amp;"'!I"&amp;ROW())</f>
        <v>0</v>
      </c>
      <c r="AF26" cm="1">
        <f t="array" aca="1" ref="AF26" ca="1">INDIRECT("'"&amp;AF$2&amp;"'!I"&amp;ROW())</f>
        <v>0</v>
      </c>
      <c r="AG26" cm="1">
        <f t="array" aca="1" ref="AG26" ca="1">INDIRECT("'"&amp;AG$2&amp;"'!I"&amp;ROW())</f>
        <v>0</v>
      </c>
      <c r="AH26" cm="1">
        <f t="array" aca="1" ref="AH26" ca="1">INDIRECT("'"&amp;AH$2&amp;"'!I"&amp;ROW())</f>
        <v>0</v>
      </c>
      <c r="AI26" cm="1">
        <f t="array" aca="1" ref="AI26" ca="1">INDIRECT("'"&amp;AI$2&amp;"'!I"&amp;ROW())</f>
        <v>0</v>
      </c>
      <c r="AJ26" cm="1">
        <f t="array" aca="1" ref="AJ26" ca="1">INDIRECT("'"&amp;AJ$2&amp;"'!I"&amp;ROW())</f>
        <v>0</v>
      </c>
      <c r="AK26" cm="1">
        <f t="array" aca="1" ref="AK26" ca="1">INDIRECT("'"&amp;AK$2&amp;"'!I"&amp;ROW())</f>
        <v>0</v>
      </c>
      <c r="AL26" cm="1">
        <f t="array" aca="1" ref="AL26" ca="1">INDIRECT("'"&amp;AL$2&amp;"'!I"&amp;ROW())</f>
        <v>0</v>
      </c>
      <c r="AM26" cm="1">
        <f t="array" aca="1" ref="AM26" ca="1">INDIRECT("'"&amp;AM$2&amp;"'!I"&amp;ROW())</f>
        <v>0</v>
      </c>
      <c r="AN26" cm="1">
        <f t="array" aca="1" ref="AN26" ca="1">INDIRECT("'"&amp;AN$2&amp;"'!I"&amp;ROW())</f>
        <v>0</v>
      </c>
      <c r="AO26" cm="1">
        <f t="array" aca="1" ref="AO26" ca="1">INDIRECT("'"&amp;AO$2&amp;"'!I"&amp;ROW())</f>
        <v>0</v>
      </c>
      <c r="AP26" cm="1">
        <f t="array" aca="1" ref="AP26" ca="1">INDIRECT("'"&amp;AP$2&amp;"'!I"&amp;ROW())</f>
        <v>0</v>
      </c>
      <c r="AQ26" cm="1">
        <f t="array" aca="1" ref="AQ26" ca="1">INDIRECT("'"&amp;AQ$2&amp;"'!I"&amp;ROW())</f>
        <v>0</v>
      </c>
      <c r="AR26" cm="1">
        <f t="array" aca="1" ref="AR26" ca="1">INDIRECT("'"&amp;AR$2&amp;"'!I"&amp;ROW())</f>
        <v>0</v>
      </c>
      <c r="AS26" cm="1">
        <f t="array" aca="1" ref="AS26" ca="1">INDIRECT("'"&amp;AS$2&amp;"'!I"&amp;ROW())</f>
        <v>0</v>
      </c>
      <c r="AT26" cm="1">
        <f t="array" aca="1" ref="AT26" ca="1">INDIRECT("'"&amp;AT$2&amp;"'!I"&amp;ROW())</f>
        <v>0</v>
      </c>
      <c r="AU26" cm="1">
        <f t="array" aca="1" ref="AU26" ca="1">INDIRECT("'"&amp;AU$2&amp;"'!I"&amp;ROW())</f>
        <v>4024.6</v>
      </c>
      <c r="AV26" cm="1">
        <f t="array" aca="1" ref="AV26" ca="1">INDIRECT("'"&amp;AV$2&amp;"'!I"&amp;ROW())</f>
        <v>4024.6</v>
      </c>
      <c r="AW26" cm="1">
        <f t="array" aca="1" ref="AW26" ca="1">INDIRECT("'"&amp;AW$2&amp;"'!I"&amp;ROW())</f>
        <v>4024.6</v>
      </c>
      <c r="AX26" cm="1">
        <f t="array" aca="1" ref="AX26" ca="1">INDIRECT("'"&amp;AX$2&amp;"'!I"&amp;ROW())</f>
        <v>4024.6</v>
      </c>
      <c r="AY26" cm="1">
        <f t="array" aca="1" ref="AY26" ca="1">INDIRECT("'"&amp;AY$2&amp;"'!I"&amp;ROW())</f>
        <v>4024.6</v>
      </c>
      <c r="AZ26" cm="1">
        <f t="array" aca="1" ref="AZ26" ca="1">INDIRECT("'"&amp;AZ$2&amp;"'!I"&amp;ROW())</f>
        <v>4024.6</v>
      </c>
      <c r="BA26" cm="1">
        <f t="array" aca="1" ref="BA26" ca="1">INDIRECT("'"&amp;BA$2&amp;"'!I"&amp;ROW())</f>
        <v>4024.6</v>
      </c>
      <c r="BB26" s="17">
        <f>'TALLER EPT '!I26</f>
        <v>0</v>
      </c>
      <c r="BC26" cm="1">
        <f t="array" aca="1" ref="BC26" ca="1">INDIRECT("'"&amp;BC$2&amp;"'!I"&amp;ROW())</f>
        <v>0</v>
      </c>
      <c r="BD26" cm="1">
        <f t="array" aca="1" ref="BD26" ca="1">INDIRECT("'"&amp;BD$2&amp;"'!I"&amp;ROW())</f>
        <v>0</v>
      </c>
      <c r="BE26">
        <f>'CIRCULACIÓN '!I26</f>
        <v>0</v>
      </c>
      <c r="BF26" cm="1">
        <f t="array" aca="1" ref="BF26" ca="1">INDIRECT("'"&amp;BF$2&amp;"'!I"&amp;ROW())</f>
        <v>0</v>
      </c>
      <c r="BG26" cm="1">
        <f t="array" aca="1" ref="BG26" ca="1">INDIRECT("'"&amp;BG$2&amp;"'!I"&amp;ROW())</f>
        <v>0</v>
      </c>
      <c r="BH26">
        <f>INGRESO!I26</f>
        <v>0</v>
      </c>
    </row>
    <row r="27" spans="1:60">
      <c r="A27" s="1" t="s">
        <v>802</v>
      </c>
      <c r="G27">
        <f t="shared" ca="1" si="0"/>
        <v>0</v>
      </c>
      <c r="H27" cm="1">
        <f t="array" aca="1" ref="H27" ca="1">INDIRECT("'"&amp;H$2&amp;"'!I"&amp;ROW())</f>
        <v>0</v>
      </c>
      <c r="I27" cm="1">
        <f t="array" aca="1" ref="I27" ca="1">INDIRECT("'"&amp;I$2&amp;"'!I"&amp;ROW())</f>
        <v>0</v>
      </c>
      <c r="J27" cm="1">
        <f t="array" aca="1" ref="J27" ca="1">INDIRECT("'"&amp;J$2&amp;"'!I"&amp;ROW())</f>
        <v>0</v>
      </c>
      <c r="K27" cm="1">
        <f t="array" aca="1" ref="K27" ca="1">INDIRECT("'"&amp;K$2&amp;"'!I"&amp;ROW())</f>
        <v>0</v>
      </c>
      <c r="L27" cm="1">
        <f t="array" aca="1" ref="L27" ca="1">INDIRECT("'"&amp;L$2&amp;"'!I"&amp;ROW())</f>
        <v>0</v>
      </c>
      <c r="M27" cm="1">
        <f t="array" aca="1" ref="M27" ca="1">INDIRECT("'"&amp;M$2&amp;"'!I"&amp;ROW())</f>
        <v>0</v>
      </c>
      <c r="N27" cm="1">
        <f t="array" aca="1" ref="N27" ca="1">INDIRECT("'"&amp;N$2&amp;"'!I"&amp;ROW())</f>
        <v>0</v>
      </c>
      <c r="O27" cm="1">
        <f t="array" aca="1" ref="O27" ca="1">INDIRECT("'"&amp;O$2&amp;"'!I"&amp;ROW())</f>
        <v>0</v>
      </c>
      <c r="P27">
        <f>'SECRETARÍA '!I27</f>
        <v>0</v>
      </c>
      <c r="Q27" cm="1">
        <f t="array" aca="1" ref="Q27" ca="1">INDIRECT("'"&amp;Q$2&amp;"'!I"&amp;ROW())</f>
        <v>0</v>
      </c>
      <c r="R27" cm="1">
        <f t="array" aca="1" ref="R27" ca="1">INDIRECT("'"&amp;R$2&amp;"'!I"&amp;ROW())</f>
        <v>0</v>
      </c>
      <c r="S27" cm="1">
        <f t="array" aca="1" ref="S27" ca="1">INDIRECT("'"&amp;S$2&amp;"'!I"&amp;ROW())</f>
        <v>0</v>
      </c>
      <c r="T27" cm="1">
        <f t="array" aca="1" ref="T27" ca="1">INDIRECT("'"&amp;T$2&amp;"'!I"&amp;ROW())</f>
        <v>0</v>
      </c>
      <c r="U27" cm="1">
        <f t="array" aca="1" ref="U27" ca="1">INDIRECT("'"&amp;U$2&amp;"'!I"&amp;ROW())</f>
        <v>0</v>
      </c>
      <c r="V27" cm="1">
        <f t="array" aca="1" ref="V27" ca="1">INDIRECT("'"&amp;V$2&amp;"'!I"&amp;ROW())</f>
        <v>0</v>
      </c>
      <c r="W27" cm="1">
        <f t="array" aca="1" ref="W27" ca="1">INDIRECT("'"&amp;W$2&amp;"'!I"&amp;ROW())</f>
        <v>0</v>
      </c>
      <c r="X27" cm="1">
        <f t="array" aca="1" ref="X27" ca="1">INDIRECT("'"&amp;X$2&amp;"'!I"&amp;ROW())</f>
        <v>0</v>
      </c>
      <c r="Y27" cm="1">
        <f t="array" aca="1" ref="Y27" ca="1">INDIRECT("'"&amp;Y$2&amp;"'!I"&amp;ROW())</f>
        <v>0</v>
      </c>
      <c r="Z27" cm="1">
        <f t="array" aca="1" ref="Z27" ca="1">INDIRECT("'"&amp;Z$2&amp;"'!I"&amp;ROW())</f>
        <v>0</v>
      </c>
      <c r="AA27" cm="1">
        <f t="array" aca="1" ref="AA27" ca="1">INDIRECT("'"&amp;AA$2&amp;"'!I"&amp;ROW())</f>
        <v>0</v>
      </c>
      <c r="AB27">
        <f>'SSHH ADM.-HOMBRES'!I27</f>
        <v>0</v>
      </c>
      <c r="AC27" cm="1">
        <f t="array" aca="1" ref="AC27" ca="1">INDIRECT("'"&amp;AC$2&amp;"'!I"&amp;ROW())</f>
        <v>0</v>
      </c>
      <c r="AD27" cm="1">
        <f t="array" aca="1" ref="AD27" ca="1">INDIRECT("'"&amp;AD$2&amp;"'!I"&amp;ROW())</f>
        <v>0</v>
      </c>
      <c r="AE27" cm="1">
        <f t="array" aca="1" ref="AE27" ca="1">INDIRECT("'"&amp;AE$2&amp;"'!I"&amp;ROW())</f>
        <v>0</v>
      </c>
      <c r="AF27" cm="1">
        <f t="array" aca="1" ref="AF27" ca="1">INDIRECT("'"&amp;AF$2&amp;"'!I"&amp;ROW())</f>
        <v>0</v>
      </c>
      <c r="AG27" cm="1">
        <f t="array" aca="1" ref="AG27" ca="1">INDIRECT("'"&amp;AG$2&amp;"'!I"&amp;ROW())</f>
        <v>0</v>
      </c>
      <c r="AH27" cm="1">
        <f t="array" aca="1" ref="AH27" ca="1">INDIRECT("'"&amp;AH$2&amp;"'!I"&amp;ROW())</f>
        <v>0</v>
      </c>
      <c r="AI27" cm="1">
        <f t="array" aca="1" ref="AI27" ca="1">INDIRECT("'"&amp;AI$2&amp;"'!I"&amp;ROW())</f>
        <v>0</v>
      </c>
      <c r="AJ27" cm="1">
        <f t="array" aca="1" ref="AJ27" ca="1">INDIRECT("'"&amp;AJ$2&amp;"'!I"&amp;ROW())</f>
        <v>0</v>
      </c>
      <c r="AK27" cm="1">
        <f t="array" aca="1" ref="AK27" ca="1">INDIRECT("'"&amp;AK$2&amp;"'!I"&amp;ROW())</f>
        <v>0</v>
      </c>
      <c r="AL27" cm="1">
        <f t="array" aca="1" ref="AL27" ca="1">INDIRECT("'"&amp;AL$2&amp;"'!I"&amp;ROW())</f>
        <v>0</v>
      </c>
      <c r="AM27" cm="1">
        <f t="array" aca="1" ref="AM27" ca="1">INDIRECT("'"&amp;AM$2&amp;"'!I"&amp;ROW())</f>
        <v>0</v>
      </c>
      <c r="AN27" cm="1">
        <f t="array" aca="1" ref="AN27" ca="1">INDIRECT("'"&amp;AN$2&amp;"'!I"&amp;ROW())</f>
        <v>0</v>
      </c>
      <c r="AO27" cm="1">
        <f t="array" aca="1" ref="AO27" ca="1">INDIRECT("'"&amp;AO$2&amp;"'!I"&amp;ROW())</f>
        <v>0</v>
      </c>
      <c r="AP27" cm="1">
        <f t="array" aca="1" ref="AP27" ca="1">INDIRECT("'"&amp;AP$2&amp;"'!I"&amp;ROW())</f>
        <v>0</v>
      </c>
      <c r="AQ27" cm="1">
        <f t="array" aca="1" ref="AQ27" ca="1">INDIRECT("'"&amp;AQ$2&amp;"'!I"&amp;ROW())</f>
        <v>0</v>
      </c>
      <c r="AR27" cm="1">
        <f t="array" aca="1" ref="AR27" ca="1">INDIRECT("'"&amp;AR$2&amp;"'!I"&amp;ROW())</f>
        <v>0</v>
      </c>
      <c r="AS27" cm="1">
        <f t="array" aca="1" ref="AS27" ca="1">INDIRECT("'"&amp;AS$2&amp;"'!I"&amp;ROW())</f>
        <v>0</v>
      </c>
      <c r="AT27" cm="1">
        <f t="array" aca="1" ref="AT27" ca="1">INDIRECT("'"&amp;AT$2&amp;"'!I"&amp;ROW())</f>
        <v>0</v>
      </c>
      <c r="AU27" cm="1">
        <f t="array" aca="1" ref="AU27" ca="1">INDIRECT("'"&amp;AU$2&amp;"'!I"&amp;ROW())</f>
        <v>0</v>
      </c>
      <c r="AV27" cm="1">
        <f t="array" aca="1" ref="AV27" ca="1">INDIRECT("'"&amp;AV$2&amp;"'!I"&amp;ROW())</f>
        <v>0</v>
      </c>
      <c r="AW27" cm="1">
        <f t="array" aca="1" ref="AW27" ca="1">INDIRECT("'"&amp;AW$2&amp;"'!I"&amp;ROW())</f>
        <v>0</v>
      </c>
      <c r="AX27" cm="1">
        <f t="array" aca="1" ref="AX27" ca="1">INDIRECT("'"&amp;AX$2&amp;"'!I"&amp;ROW())</f>
        <v>0</v>
      </c>
      <c r="AY27" cm="1">
        <f t="array" aca="1" ref="AY27" ca="1">INDIRECT("'"&amp;AY$2&amp;"'!I"&amp;ROW())</f>
        <v>0</v>
      </c>
      <c r="AZ27" cm="1">
        <f t="array" aca="1" ref="AZ27" ca="1">INDIRECT("'"&amp;AZ$2&amp;"'!I"&amp;ROW())</f>
        <v>0</v>
      </c>
      <c r="BA27" cm="1">
        <f t="array" aca="1" ref="BA27" ca="1">INDIRECT("'"&amp;BA$2&amp;"'!I"&amp;ROW())</f>
        <v>0</v>
      </c>
      <c r="BB27" s="17">
        <f>'TALLER EPT '!I27</f>
        <v>0</v>
      </c>
      <c r="BC27" cm="1">
        <f t="array" aca="1" ref="BC27" ca="1">INDIRECT("'"&amp;BC$2&amp;"'!I"&amp;ROW())</f>
        <v>0</v>
      </c>
      <c r="BD27" cm="1">
        <f t="array" aca="1" ref="BD27" ca="1">INDIRECT("'"&amp;BD$2&amp;"'!I"&amp;ROW())</f>
        <v>0</v>
      </c>
      <c r="BE27">
        <f>'CIRCULACIÓN '!I27</f>
        <v>0</v>
      </c>
      <c r="BF27" cm="1">
        <f t="array" aca="1" ref="BF27" ca="1">INDIRECT("'"&amp;BF$2&amp;"'!I"&amp;ROW())</f>
        <v>0</v>
      </c>
      <c r="BG27" cm="1">
        <f t="array" aca="1" ref="BG27" ca="1">INDIRECT("'"&amp;BG$2&amp;"'!I"&amp;ROW())</f>
        <v>0</v>
      </c>
      <c r="BH27">
        <f>INGRESO!I27</f>
        <v>0</v>
      </c>
    </row>
    <row r="28" spans="1:60">
      <c r="A28" t="s">
        <v>804</v>
      </c>
      <c r="G28">
        <f t="shared" ca="1" si="0"/>
        <v>1693.7340000000002</v>
      </c>
      <c r="H28" cm="1">
        <f t="array" aca="1" ref="H28" ca="1">INDIRECT("'"&amp;H$2&amp;"'!I"&amp;ROW())</f>
        <v>16.463999999999999</v>
      </c>
      <c r="I28" cm="1">
        <f t="array" aca="1" ref="I28" ca="1">INDIRECT("'"&amp;I$2&amp;"'!I"&amp;ROW())</f>
        <v>0</v>
      </c>
      <c r="J28" cm="1">
        <f t="array" aca="1" ref="J28" ca="1">INDIRECT("'"&amp;J$2&amp;"'!I"&amp;ROW())</f>
        <v>0</v>
      </c>
      <c r="K28" cm="1">
        <f t="array" aca="1" ref="K28" ca="1">INDIRECT("'"&amp;K$2&amp;"'!I"&amp;ROW())</f>
        <v>0</v>
      </c>
      <c r="L28" cm="1">
        <f t="array" aca="1" ref="L28" ca="1">INDIRECT("'"&amp;L$2&amp;"'!I"&amp;ROW())</f>
        <v>0</v>
      </c>
      <c r="M28" cm="1">
        <f t="array" aca="1" ref="M28" ca="1">INDIRECT("'"&amp;M$2&amp;"'!I"&amp;ROW())</f>
        <v>0</v>
      </c>
      <c r="N28" cm="1">
        <f t="array" aca="1" ref="N28" ca="1">INDIRECT("'"&amp;N$2&amp;"'!I"&amp;ROW())</f>
        <v>0</v>
      </c>
      <c r="O28" cm="1">
        <f t="array" aca="1" ref="O28" ca="1">INDIRECT("'"&amp;O$2&amp;"'!I"&amp;ROW())</f>
        <v>0</v>
      </c>
      <c r="P28">
        <f>'SECRETARÍA '!I28</f>
        <v>0</v>
      </c>
      <c r="Q28" cm="1">
        <f t="array" aca="1" ref="Q28" ca="1">INDIRECT("'"&amp;Q$2&amp;"'!I"&amp;ROW())</f>
        <v>0</v>
      </c>
      <c r="R28" cm="1">
        <f t="array" aca="1" ref="R28" ca="1">INDIRECT("'"&amp;R$2&amp;"'!I"&amp;ROW())</f>
        <v>0</v>
      </c>
      <c r="S28" cm="1">
        <f t="array" aca="1" ref="S28" ca="1">INDIRECT("'"&amp;S$2&amp;"'!I"&amp;ROW())</f>
        <v>0</v>
      </c>
      <c r="T28" cm="1">
        <f t="array" aca="1" ref="T28" ca="1">INDIRECT("'"&amp;T$2&amp;"'!I"&amp;ROW())</f>
        <v>0</v>
      </c>
      <c r="U28" cm="1">
        <f t="array" aca="1" ref="U28" ca="1">INDIRECT("'"&amp;U$2&amp;"'!I"&amp;ROW())</f>
        <v>0</v>
      </c>
      <c r="V28" cm="1">
        <f t="array" aca="1" ref="V28" ca="1">INDIRECT("'"&amp;V$2&amp;"'!I"&amp;ROW())</f>
        <v>0</v>
      </c>
      <c r="W28" cm="1">
        <f t="array" aca="1" ref="W28" ca="1">INDIRECT("'"&amp;W$2&amp;"'!I"&amp;ROW())</f>
        <v>0</v>
      </c>
      <c r="X28" cm="1">
        <f t="array" aca="1" ref="X28" ca="1">INDIRECT("'"&amp;X$2&amp;"'!I"&amp;ROW())</f>
        <v>0</v>
      </c>
      <c r="Y28" cm="1">
        <f t="array" aca="1" ref="Y28" ca="1">INDIRECT("'"&amp;Y$2&amp;"'!I"&amp;ROW())</f>
        <v>0</v>
      </c>
      <c r="Z28" cm="1">
        <f t="array" aca="1" ref="Z28" ca="1">INDIRECT("'"&amp;Z$2&amp;"'!I"&amp;ROW())</f>
        <v>0</v>
      </c>
      <c r="AA28" cm="1">
        <f t="array" aca="1" ref="AA28" ca="1">INDIRECT("'"&amp;AA$2&amp;"'!I"&amp;ROW())</f>
        <v>0</v>
      </c>
      <c r="AB28">
        <f>'SSHH ADM.-HOMBRES'!I28</f>
        <v>0</v>
      </c>
      <c r="AC28" cm="1">
        <f t="array" aca="1" ref="AC28" ca="1">INDIRECT("'"&amp;AC$2&amp;"'!I"&amp;ROW())</f>
        <v>0</v>
      </c>
      <c r="AD28" cm="1">
        <f t="array" aca="1" ref="AD28" ca="1">INDIRECT("'"&amp;AD$2&amp;"'!I"&amp;ROW())</f>
        <v>0</v>
      </c>
      <c r="AE28" cm="1">
        <f t="array" aca="1" ref="AE28" ca="1">INDIRECT("'"&amp;AE$2&amp;"'!I"&amp;ROW())</f>
        <v>0</v>
      </c>
      <c r="AF28" cm="1">
        <f t="array" aca="1" ref="AF28" ca="1">INDIRECT("'"&amp;AF$2&amp;"'!I"&amp;ROW())</f>
        <v>0</v>
      </c>
      <c r="AG28" cm="1">
        <f t="array" aca="1" ref="AG28" ca="1">INDIRECT("'"&amp;AG$2&amp;"'!I"&amp;ROW())</f>
        <v>0</v>
      </c>
      <c r="AH28" cm="1">
        <f t="array" aca="1" ref="AH28" ca="1">INDIRECT("'"&amp;AH$2&amp;"'!I"&amp;ROW())</f>
        <v>0</v>
      </c>
      <c r="AI28" cm="1">
        <f t="array" aca="1" ref="AI28" ca="1">INDIRECT("'"&amp;AI$2&amp;"'!I"&amp;ROW())</f>
        <v>0</v>
      </c>
      <c r="AJ28" cm="1">
        <f t="array" aca="1" ref="AJ28" ca="1">INDIRECT("'"&amp;AJ$2&amp;"'!I"&amp;ROW())</f>
        <v>0</v>
      </c>
      <c r="AK28" cm="1">
        <f t="array" aca="1" ref="AK28" ca="1">INDIRECT("'"&amp;AK$2&amp;"'!I"&amp;ROW())</f>
        <v>0</v>
      </c>
      <c r="AL28" cm="1">
        <f t="array" aca="1" ref="AL28" ca="1">INDIRECT("'"&amp;AL$2&amp;"'!I"&amp;ROW())</f>
        <v>0</v>
      </c>
      <c r="AM28" cm="1">
        <f t="array" aca="1" ref="AM28" ca="1">INDIRECT("'"&amp;AM$2&amp;"'!I"&amp;ROW())</f>
        <v>0</v>
      </c>
      <c r="AN28" cm="1">
        <f t="array" aca="1" ref="AN28" ca="1">INDIRECT("'"&amp;AN$2&amp;"'!I"&amp;ROW())</f>
        <v>0</v>
      </c>
      <c r="AO28" cm="1">
        <f t="array" aca="1" ref="AO28" ca="1">INDIRECT("'"&amp;AO$2&amp;"'!I"&amp;ROW())</f>
        <v>0</v>
      </c>
      <c r="AP28" cm="1">
        <f t="array" aca="1" ref="AP28" ca="1">INDIRECT("'"&amp;AP$2&amp;"'!I"&amp;ROW())</f>
        <v>289.56060000000002</v>
      </c>
      <c r="AQ28" cm="1">
        <f t="array" aca="1" ref="AQ28" ca="1">INDIRECT("'"&amp;AQ$2&amp;"'!I"&amp;ROW())</f>
        <v>0</v>
      </c>
      <c r="AR28" cm="1">
        <f t="array" aca="1" ref="AR28" ca="1">INDIRECT("'"&amp;AR$2&amp;"'!I"&amp;ROW())</f>
        <v>164.64000000000001</v>
      </c>
      <c r="AS28" cm="1">
        <f t="array" aca="1" ref="AS28" ca="1">INDIRECT("'"&amp;AS$2&amp;"'!I"&amp;ROW())</f>
        <v>61.328400000000002</v>
      </c>
      <c r="AT28" cm="1">
        <f t="array" aca="1" ref="AT28" ca="1">INDIRECT("'"&amp;AT$2&amp;"'!I"&amp;ROW())</f>
        <v>164.64000000000001</v>
      </c>
      <c r="AU28" cm="1">
        <f t="array" aca="1" ref="AU28" ca="1">INDIRECT("'"&amp;AU$2&amp;"'!I"&amp;ROW())</f>
        <v>0</v>
      </c>
      <c r="AV28" cm="1">
        <f t="array" aca="1" ref="AV28" ca="1">INDIRECT("'"&amp;AV$2&amp;"'!I"&amp;ROW())</f>
        <v>0</v>
      </c>
      <c r="AW28" cm="1">
        <f t="array" aca="1" ref="AW28" ca="1">INDIRECT("'"&amp;AW$2&amp;"'!I"&amp;ROW())</f>
        <v>0</v>
      </c>
      <c r="AX28" cm="1">
        <f t="array" aca="1" ref="AX28" ca="1">INDIRECT("'"&amp;AX$2&amp;"'!I"&amp;ROW())</f>
        <v>0</v>
      </c>
      <c r="AY28" cm="1">
        <f t="array" aca="1" ref="AY28" ca="1">INDIRECT("'"&amp;AY$2&amp;"'!I"&amp;ROW())</f>
        <v>0</v>
      </c>
      <c r="AZ28" cm="1">
        <f t="array" aca="1" ref="AZ28" ca="1">INDIRECT("'"&amp;AZ$2&amp;"'!I"&amp;ROW())</f>
        <v>0</v>
      </c>
      <c r="BA28" cm="1">
        <f t="array" aca="1" ref="BA28" ca="1">INDIRECT("'"&amp;BA$2&amp;"'!I"&amp;ROW())</f>
        <v>0</v>
      </c>
      <c r="BB28" s="17">
        <f>'TALLER EPT '!I28</f>
        <v>0</v>
      </c>
      <c r="BC28" cm="1">
        <f t="array" aca="1" ref="BC28" ca="1">INDIRECT("'"&amp;BC$2&amp;"'!I"&amp;ROW())</f>
        <v>202.71300000000002</v>
      </c>
      <c r="BD28" cm="1">
        <f t="array" aca="1" ref="BD28" ca="1">INDIRECT("'"&amp;BD$2&amp;"'!I"&amp;ROW())</f>
        <v>289.56060000000002</v>
      </c>
      <c r="BE28">
        <f>'CIRCULACIÓN '!I28</f>
        <v>171.43140000000002</v>
      </c>
      <c r="BF28" cm="1">
        <f t="array" aca="1" ref="BF28" ca="1">INDIRECT("'"&amp;BF$2&amp;"'!I"&amp;ROW())</f>
        <v>166.69800000000001</v>
      </c>
      <c r="BG28" cm="1">
        <f t="array" aca="1" ref="BG28" ca="1">INDIRECT("'"&amp;BG$2&amp;"'!I"&amp;ROW())</f>
        <v>166.69800000000001</v>
      </c>
      <c r="BH28">
        <f>INGRESO!I28</f>
        <v>0</v>
      </c>
    </row>
    <row r="29" spans="1:60">
      <c r="A29" t="s">
        <v>806</v>
      </c>
      <c r="G29">
        <f t="shared" ca="1" si="0"/>
        <v>8747.4539999999961</v>
      </c>
      <c r="H29" cm="1">
        <f t="array" aca="1" ref="H29" ca="1">INDIRECT("'"&amp;H$2&amp;"'!I"&amp;ROW())</f>
        <v>218.93999999999997</v>
      </c>
      <c r="I29" cm="1">
        <f t="array" aca="1" ref="I29" ca="1">INDIRECT("'"&amp;I$2&amp;"'!I"&amp;ROW())</f>
        <v>218.94</v>
      </c>
      <c r="J29" cm="1">
        <f t="array" aca="1" ref="J29" ca="1">INDIRECT("'"&amp;J$2&amp;"'!I"&amp;ROW())</f>
        <v>218.673</v>
      </c>
      <c r="K29" cm="1">
        <f t="array" aca="1" ref="K29" ca="1">INDIRECT("'"&amp;K$2&amp;"'!I"&amp;ROW())</f>
        <v>218.673</v>
      </c>
      <c r="L29" cm="1">
        <f t="array" aca="1" ref="L29" ca="1">INDIRECT("'"&amp;L$2&amp;"'!I"&amp;ROW())</f>
        <v>218.673</v>
      </c>
      <c r="M29" cm="1">
        <f t="array" aca="1" ref="M29" ca="1">INDIRECT("'"&amp;M$2&amp;"'!I"&amp;ROW())</f>
        <v>218.673</v>
      </c>
      <c r="N29" cm="1">
        <f t="array" aca="1" ref="N29" ca="1">INDIRECT("'"&amp;N$2&amp;"'!I"&amp;ROW())</f>
        <v>0</v>
      </c>
      <c r="O29" cm="1">
        <f t="array" aca="1" ref="O29" ca="1">INDIRECT("'"&amp;O$2&amp;"'!I"&amp;ROW())</f>
        <v>218.673</v>
      </c>
      <c r="P29">
        <f>'SECRETARÍA '!I29</f>
        <v>218.673</v>
      </c>
      <c r="Q29" cm="1">
        <f t="array" aca="1" ref="Q29" ca="1">INDIRECT("'"&amp;Q$2&amp;"'!I"&amp;ROW())</f>
        <v>218.673</v>
      </c>
      <c r="R29" cm="1">
        <f t="array" aca="1" ref="R29" ca="1">INDIRECT("'"&amp;R$2&amp;"'!I"&amp;ROW())</f>
        <v>218.673</v>
      </c>
      <c r="S29" cm="1">
        <f t="array" aca="1" ref="S29" ca="1">INDIRECT("'"&amp;S$2&amp;"'!I"&amp;ROW())</f>
        <v>218.673</v>
      </c>
      <c r="T29" cm="1">
        <f t="array" aca="1" ref="T29" ca="1">INDIRECT("'"&amp;T$2&amp;"'!I"&amp;ROW())</f>
        <v>218.673</v>
      </c>
      <c r="U29" cm="1">
        <f t="array" aca="1" ref="U29" ca="1">INDIRECT("'"&amp;U$2&amp;"'!I"&amp;ROW())</f>
        <v>218.673</v>
      </c>
      <c r="V29" cm="1">
        <f t="array" aca="1" ref="V29" ca="1">INDIRECT("'"&amp;V$2&amp;"'!I"&amp;ROW())</f>
        <v>218.673</v>
      </c>
      <c r="W29" cm="1">
        <f t="array" aca="1" ref="W29" ca="1">INDIRECT("'"&amp;W$2&amp;"'!I"&amp;ROW())</f>
        <v>218.673</v>
      </c>
      <c r="X29" cm="1">
        <f t="array" aca="1" ref="X29" ca="1">INDIRECT("'"&amp;X$2&amp;"'!I"&amp;ROW())</f>
        <v>218.673</v>
      </c>
      <c r="Y29" cm="1">
        <f t="array" aca="1" ref="Y29" ca="1">INDIRECT("'"&amp;Y$2&amp;"'!I"&amp;ROW())</f>
        <v>218.673</v>
      </c>
      <c r="Z29" cm="1">
        <f t="array" aca="1" ref="Z29" ca="1">INDIRECT("'"&amp;Z$2&amp;"'!I"&amp;ROW())</f>
        <v>218.673</v>
      </c>
      <c r="AA29" cm="1">
        <f t="array" aca="1" ref="AA29" ca="1">INDIRECT("'"&amp;AA$2&amp;"'!I"&amp;ROW())</f>
        <v>218.673</v>
      </c>
      <c r="AB29">
        <f>'SSHH ADM.-HOMBRES'!I29</f>
        <v>218.673</v>
      </c>
      <c r="AC29" cm="1">
        <f t="array" aca="1" ref="AC29" ca="1">INDIRECT("'"&amp;AC$2&amp;"'!I"&amp;ROW())</f>
        <v>218.673</v>
      </c>
      <c r="AD29" cm="1">
        <f t="array" aca="1" ref="AD29" ca="1">INDIRECT("'"&amp;AD$2&amp;"'!I"&amp;ROW())</f>
        <v>218.673</v>
      </c>
      <c r="AE29" cm="1">
        <f t="array" aca="1" ref="AE29" ca="1">INDIRECT("'"&amp;AE$2&amp;"'!I"&amp;ROW())</f>
        <v>0</v>
      </c>
      <c r="AF29" cm="1">
        <f t="array" aca="1" ref="AF29" ca="1">INDIRECT("'"&amp;AF$2&amp;"'!I"&amp;ROW())</f>
        <v>0</v>
      </c>
      <c r="AG29" cm="1">
        <f t="array" aca="1" ref="AG29" ca="1">INDIRECT("'"&amp;AG$2&amp;"'!I"&amp;ROW())</f>
        <v>0</v>
      </c>
      <c r="AH29" cm="1">
        <f t="array" aca="1" ref="AH29" ca="1">INDIRECT("'"&amp;AH$2&amp;"'!I"&amp;ROW())</f>
        <v>0</v>
      </c>
      <c r="AI29" cm="1">
        <f t="array" aca="1" ref="AI29" ca="1">INDIRECT("'"&amp;AI$2&amp;"'!I"&amp;ROW())</f>
        <v>0</v>
      </c>
      <c r="AJ29" cm="1">
        <f t="array" aca="1" ref="AJ29" ca="1">INDIRECT("'"&amp;AJ$2&amp;"'!I"&amp;ROW())</f>
        <v>218.673</v>
      </c>
      <c r="AK29" cm="1">
        <f t="array" aca="1" ref="AK29" ca="1">INDIRECT("'"&amp;AK$2&amp;"'!I"&amp;ROW())</f>
        <v>0</v>
      </c>
      <c r="AL29" cm="1">
        <f t="array" aca="1" ref="AL29" ca="1">INDIRECT("'"&amp;AL$2&amp;"'!I"&amp;ROW())</f>
        <v>218.673</v>
      </c>
      <c r="AM29" cm="1">
        <f t="array" aca="1" ref="AM29" ca="1">INDIRECT("'"&amp;AM$2&amp;"'!I"&amp;ROW())</f>
        <v>0</v>
      </c>
      <c r="AN29" cm="1">
        <f t="array" aca="1" ref="AN29" ca="1">INDIRECT("'"&amp;AN$2&amp;"'!I"&amp;ROW())</f>
        <v>218.673</v>
      </c>
      <c r="AO29" cm="1">
        <f t="array" aca="1" ref="AO29" ca="1">INDIRECT("'"&amp;AO$2&amp;"'!I"&amp;ROW())</f>
        <v>218.673</v>
      </c>
      <c r="AP29" cm="1">
        <f t="array" aca="1" ref="AP29" ca="1">INDIRECT("'"&amp;AP$2&amp;"'!I"&amp;ROW())</f>
        <v>218.673</v>
      </c>
      <c r="AQ29" cm="1">
        <f t="array" aca="1" ref="AQ29" ca="1">INDIRECT("'"&amp;AQ$2&amp;"'!I"&amp;ROW())</f>
        <v>218.673</v>
      </c>
      <c r="AR29" cm="1">
        <f t="array" aca="1" ref="AR29" ca="1">INDIRECT("'"&amp;AR$2&amp;"'!I"&amp;ROW())</f>
        <v>218.673</v>
      </c>
      <c r="AS29" cm="1">
        <f t="array" aca="1" ref="AS29" ca="1">INDIRECT("'"&amp;AS$2&amp;"'!I"&amp;ROW())</f>
        <v>218.673</v>
      </c>
      <c r="AT29" cm="1">
        <f t="array" aca="1" ref="AT29" ca="1">INDIRECT("'"&amp;AT$2&amp;"'!I"&amp;ROW())</f>
        <v>218.673</v>
      </c>
      <c r="AU29" cm="1">
        <f t="array" aca="1" ref="AU29" ca="1">INDIRECT("'"&amp;AU$2&amp;"'!I"&amp;ROW())</f>
        <v>218.673</v>
      </c>
      <c r="AV29" cm="1">
        <f t="array" aca="1" ref="AV29" ca="1">INDIRECT("'"&amp;AV$2&amp;"'!I"&amp;ROW())</f>
        <v>218.673</v>
      </c>
      <c r="AW29" cm="1">
        <f t="array" aca="1" ref="AW29" ca="1">INDIRECT("'"&amp;AW$2&amp;"'!I"&amp;ROW())</f>
        <v>218.673</v>
      </c>
      <c r="AX29" cm="1">
        <f t="array" aca="1" ref="AX29" ca="1">INDIRECT("'"&amp;AX$2&amp;"'!I"&amp;ROW())</f>
        <v>218.673</v>
      </c>
      <c r="AY29" cm="1">
        <f t="array" aca="1" ref="AY29" ca="1">INDIRECT("'"&amp;AY$2&amp;"'!I"&amp;ROW())</f>
        <v>218.673</v>
      </c>
      <c r="AZ29" cm="1">
        <f t="array" aca="1" ref="AZ29" ca="1">INDIRECT("'"&amp;AZ$2&amp;"'!I"&amp;ROW())</f>
        <v>218.673</v>
      </c>
      <c r="BA29" cm="1">
        <f t="array" aca="1" ref="BA29" ca="1">INDIRECT("'"&amp;BA$2&amp;"'!I"&amp;ROW())</f>
        <v>218.673</v>
      </c>
      <c r="BB29" s="17">
        <f>'TALLER EPT '!I29</f>
        <v>218.673</v>
      </c>
      <c r="BC29" cm="1">
        <f t="array" aca="1" ref="BC29" ca="1">INDIRECT("'"&amp;BC$2&amp;"'!I"&amp;ROW())</f>
        <v>0</v>
      </c>
      <c r="BD29" cm="1">
        <f t="array" aca="1" ref="BD29" ca="1">INDIRECT("'"&amp;BD$2&amp;"'!I"&amp;ROW())</f>
        <v>0</v>
      </c>
      <c r="BE29">
        <f>'CIRCULACIÓN '!I29</f>
        <v>218.673</v>
      </c>
      <c r="BF29" cm="1">
        <f t="array" aca="1" ref="BF29" ca="1">INDIRECT("'"&amp;BF$2&amp;"'!I"&amp;ROW())</f>
        <v>0</v>
      </c>
      <c r="BG29" cm="1">
        <f t="array" aca="1" ref="BG29" ca="1">INDIRECT("'"&amp;BG$2&amp;"'!I"&amp;ROW())</f>
        <v>0</v>
      </c>
      <c r="BH29">
        <f>INGRESO!I29</f>
        <v>0</v>
      </c>
    </row>
    <row r="30" spans="1:60">
      <c r="A30" t="s">
        <v>808</v>
      </c>
      <c r="G30">
        <f t="shared" ca="1" si="0"/>
        <v>5829.7250000000004</v>
      </c>
      <c r="H30" cm="1">
        <f t="array" aca="1" ref="H30" ca="1">INDIRECT("'"&amp;H$2&amp;"'!I"&amp;ROW())</f>
        <v>285.08999999999997</v>
      </c>
      <c r="I30" cm="1">
        <f t="array" aca="1" ref="I30" ca="1">INDIRECT("'"&amp;I$2&amp;"'!I"&amp;ROW())</f>
        <v>175.44000000000003</v>
      </c>
      <c r="J30" cm="1">
        <f t="array" aca="1" ref="J30" ca="1">INDIRECT("'"&amp;J$2&amp;"'!I"&amp;ROW())</f>
        <v>0</v>
      </c>
      <c r="K30" cm="1">
        <f t="array" aca="1" ref="K30" ca="1">INDIRECT("'"&amp;K$2&amp;"'!I"&amp;ROW())</f>
        <v>483.19100000000009</v>
      </c>
      <c r="L30" cm="1">
        <f t="array" aca="1" ref="L30" ca="1">INDIRECT("'"&amp;L$2&amp;"'!I"&amp;ROW())</f>
        <v>438.6</v>
      </c>
      <c r="M30" cm="1">
        <f t="array" aca="1" ref="M30" ca="1">INDIRECT("'"&amp;M$2&amp;"'!I"&amp;ROW())</f>
        <v>661.55500000000018</v>
      </c>
      <c r="N30" cm="1">
        <f t="array" aca="1" ref="N30" ca="1">INDIRECT("'"&amp;N$2&amp;"'!I"&amp;ROW())</f>
        <v>0</v>
      </c>
      <c r="O30" cm="1">
        <f t="array" aca="1" ref="O30" ca="1">INDIRECT("'"&amp;O$2&amp;"'!I"&amp;ROW())</f>
        <v>459.43350000000004</v>
      </c>
      <c r="P30">
        <f>'SECRETARÍA '!I30</f>
        <v>495.25250000000011</v>
      </c>
      <c r="Q30" cm="1">
        <f t="array" aca="1" ref="Q30" ca="1">INDIRECT("'"&amp;Q$2&amp;"'!I"&amp;ROW())</f>
        <v>495.25250000000011</v>
      </c>
      <c r="R30" cm="1">
        <f t="array" aca="1" ref="R30" ca="1">INDIRECT("'"&amp;R$2&amp;"'!I"&amp;ROW())</f>
        <v>381.21650000000005</v>
      </c>
      <c r="S30" cm="1">
        <f t="array" aca="1" ref="S30" ca="1">INDIRECT("'"&amp;S$2&amp;"'!I"&amp;ROW())</f>
        <v>0</v>
      </c>
      <c r="T30" cm="1">
        <f t="array" aca="1" ref="T30" ca="1">INDIRECT("'"&amp;T$2&amp;"'!I"&amp;ROW())</f>
        <v>301.17200000000003</v>
      </c>
      <c r="U30" cm="1">
        <f t="array" aca="1" ref="U30" ca="1">INDIRECT("'"&amp;U$2&amp;"'!I"&amp;ROW())</f>
        <v>301.17200000000003</v>
      </c>
      <c r="V30" cm="1">
        <f t="array" aca="1" ref="V30" ca="1">INDIRECT("'"&amp;V$2&amp;"'!I"&amp;ROW())</f>
        <v>0</v>
      </c>
      <c r="W30" cm="1">
        <f t="array" aca="1" ref="W30" ca="1">INDIRECT("'"&amp;W$2&amp;"'!I"&amp;ROW())</f>
        <v>462.72300000000007</v>
      </c>
      <c r="X30" cm="1">
        <f t="array" aca="1" ref="X30" ca="1">INDIRECT("'"&amp;X$2&amp;"'!I"&amp;ROW())</f>
        <v>0</v>
      </c>
      <c r="Y30" cm="1">
        <f t="array" aca="1" ref="Y30" ca="1">INDIRECT("'"&amp;Y$2&amp;"'!I"&amp;ROW())</f>
        <v>375.73400000000004</v>
      </c>
      <c r="Z30" cm="1">
        <f t="array" aca="1" ref="Z30" ca="1">INDIRECT("'"&amp;Z$2&amp;"'!I"&amp;ROW())</f>
        <v>0</v>
      </c>
      <c r="AA30" cm="1">
        <f t="array" aca="1" ref="AA30" ca="1">INDIRECT("'"&amp;AA$2&amp;"'!I"&amp;ROW())</f>
        <v>0</v>
      </c>
      <c r="AB30">
        <f>'SSHH ADM.-HOMBRES'!I30</f>
        <v>0</v>
      </c>
      <c r="AC30" cm="1">
        <f t="array" aca="1" ref="AC30" ca="1">INDIRECT("'"&amp;AC$2&amp;"'!I"&amp;ROW())</f>
        <v>0</v>
      </c>
      <c r="AD30" cm="1">
        <f t="array" aca="1" ref="AD30" ca="1">INDIRECT("'"&amp;AD$2&amp;"'!I"&amp;ROW())</f>
        <v>0</v>
      </c>
      <c r="AE30" cm="1">
        <f t="array" aca="1" ref="AE30" ca="1">INDIRECT("'"&amp;AE$2&amp;"'!I"&amp;ROW())</f>
        <v>0</v>
      </c>
      <c r="AF30" cm="1">
        <f t="array" aca="1" ref="AF30" ca="1">INDIRECT("'"&amp;AF$2&amp;"'!I"&amp;ROW())</f>
        <v>0</v>
      </c>
      <c r="AG30" cm="1">
        <f t="array" aca="1" ref="AG30" ca="1">INDIRECT("'"&amp;AG$2&amp;"'!I"&amp;ROW())</f>
        <v>0</v>
      </c>
      <c r="AH30" cm="1">
        <f t="array" aca="1" ref="AH30" ca="1">INDIRECT("'"&amp;AH$2&amp;"'!I"&amp;ROW())</f>
        <v>0</v>
      </c>
      <c r="AI30" cm="1">
        <f t="array" aca="1" ref="AI30" ca="1">INDIRECT("'"&amp;AI$2&amp;"'!I"&amp;ROW())</f>
        <v>0</v>
      </c>
      <c r="AJ30" cm="1">
        <f t="array" aca="1" ref="AJ30" ca="1">INDIRECT("'"&amp;AJ$2&amp;"'!I"&amp;ROW())</f>
        <v>0</v>
      </c>
      <c r="AK30" cm="1">
        <f t="array" aca="1" ref="AK30" ca="1">INDIRECT("'"&amp;AK$2&amp;"'!I"&amp;ROW())</f>
        <v>0</v>
      </c>
      <c r="AL30" cm="1">
        <f t="array" aca="1" ref="AL30" ca="1">INDIRECT("'"&amp;AL$2&amp;"'!I"&amp;ROW())</f>
        <v>0</v>
      </c>
      <c r="AM30" cm="1">
        <f t="array" aca="1" ref="AM30" ca="1">INDIRECT("'"&amp;AM$2&amp;"'!I"&amp;ROW())</f>
        <v>0</v>
      </c>
      <c r="AN30" cm="1">
        <f t="array" aca="1" ref="AN30" ca="1">INDIRECT("'"&amp;AN$2&amp;"'!I"&amp;ROW())</f>
        <v>88.451000000000008</v>
      </c>
      <c r="AO30" cm="1">
        <f t="array" aca="1" ref="AO30" ca="1">INDIRECT("'"&amp;AO$2&amp;"'!I"&amp;ROW())</f>
        <v>0</v>
      </c>
      <c r="AP30" cm="1">
        <f t="array" aca="1" ref="AP30" ca="1">INDIRECT("'"&amp;AP$2&amp;"'!I"&amp;ROW())</f>
        <v>0</v>
      </c>
      <c r="AQ30" cm="1">
        <f t="array" aca="1" ref="AQ30" ca="1">INDIRECT("'"&amp;AQ$2&amp;"'!I"&amp;ROW())</f>
        <v>0</v>
      </c>
      <c r="AR30" cm="1">
        <f t="array" aca="1" ref="AR30" ca="1">INDIRECT("'"&amp;AR$2&amp;"'!I"&amp;ROW())</f>
        <v>0</v>
      </c>
      <c r="AS30" cm="1">
        <f t="array" aca="1" ref="AS30" ca="1">INDIRECT("'"&amp;AS$2&amp;"'!I"&amp;ROW())</f>
        <v>0</v>
      </c>
      <c r="AT30" cm="1">
        <f t="array" aca="1" ref="AT30" ca="1">INDIRECT("'"&amp;AT$2&amp;"'!I"&amp;ROW())</f>
        <v>0</v>
      </c>
      <c r="AU30" cm="1">
        <f t="array" aca="1" ref="AU30" ca="1">INDIRECT("'"&amp;AU$2&amp;"'!I"&amp;ROW())</f>
        <v>0</v>
      </c>
      <c r="AV30" cm="1">
        <f t="array" aca="1" ref="AV30" ca="1">INDIRECT("'"&amp;AV$2&amp;"'!I"&amp;ROW())</f>
        <v>0</v>
      </c>
      <c r="AW30" cm="1">
        <f t="array" aca="1" ref="AW30" ca="1">INDIRECT("'"&amp;AW$2&amp;"'!I"&amp;ROW())</f>
        <v>0</v>
      </c>
      <c r="AX30" cm="1">
        <f t="array" aca="1" ref="AX30" ca="1">INDIRECT("'"&amp;AX$2&amp;"'!I"&amp;ROW())</f>
        <v>0</v>
      </c>
      <c r="AY30" cm="1">
        <f t="array" aca="1" ref="AY30" ca="1">INDIRECT("'"&amp;AY$2&amp;"'!I"&amp;ROW())</f>
        <v>0</v>
      </c>
      <c r="AZ30" cm="1">
        <f t="array" aca="1" ref="AZ30" ca="1">INDIRECT("'"&amp;AZ$2&amp;"'!I"&amp;ROW())</f>
        <v>0</v>
      </c>
      <c r="BA30" cm="1">
        <f t="array" aca="1" ref="BA30" ca="1">INDIRECT("'"&amp;BA$2&amp;"'!I"&amp;ROW())</f>
        <v>0</v>
      </c>
      <c r="BB30" s="17">
        <f>'TALLER EPT '!I30</f>
        <v>425.44200000000006</v>
      </c>
      <c r="BC30" cm="1">
        <f t="array" aca="1" ref="BC30" ca="1">INDIRECT("'"&amp;BC$2&amp;"'!I"&amp;ROW())</f>
        <v>0</v>
      </c>
      <c r="BD30" cm="1">
        <f t="array" aca="1" ref="BD30" ca="1">INDIRECT("'"&amp;BD$2&amp;"'!I"&amp;ROW())</f>
        <v>0</v>
      </c>
      <c r="BE30">
        <f>'CIRCULACIÓN '!I30</f>
        <v>0</v>
      </c>
      <c r="BF30" cm="1">
        <f t="array" aca="1" ref="BF30" ca="1">INDIRECT("'"&amp;BF$2&amp;"'!I"&amp;ROW())</f>
        <v>0</v>
      </c>
      <c r="BG30" cm="1">
        <f t="array" aca="1" ref="BG30" ca="1">INDIRECT("'"&amp;BG$2&amp;"'!I"&amp;ROW())</f>
        <v>0</v>
      </c>
      <c r="BH30">
        <f>INGRESO!I30</f>
        <v>0</v>
      </c>
    </row>
    <row r="31" spans="1:60">
      <c r="A31" t="s">
        <v>810</v>
      </c>
      <c r="G31">
        <f t="shared" ca="1" si="0"/>
        <v>1597.7500000000002</v>
      </c>
      <c r="H31" cm="1">
        <f t="array" aca="1" ref="H31" ca="1">INDIRECT("'"&amp;H$2&amp;"'!I"&amp;ROW())</f>
        <v>0</v>
      </c>
      <c r="I31" cm="1">
        <f t="array" aca="1" ref="I31" ca="1">INDIRECT("'"&amp;I$2&amp;"'!I"&amp;ROW())</f>
        <v>0</v>
      </c>
      <c r="J31" cm="1">
        <f t="array" aca="1" ref="J31" ca="1">INDIRECT("'"&amp;J$2&amp;"'!I"&amp;ROW())</f>
        <v>0</v>
      </c>
      <c r="K31" cm="1">
        <f t="array" aca="1" ref="K31" ca="1">INDIRECT("'"&amp;K$2&amp;"'!I"&amp;ROW())</f>
        <v>0</v>
      </c>
      <c r="L31" cm="1">
        <f t="array" aca="1" ref="L31" ca="1">INDIRECT("'"&amp;L$2&amp;"'!I"&amp;ROW())</f>
        <v>0</v>
      </c>
      <c r="M31" cm="1">
        <f t="array" aca="1" ref="M31" ca="1">INDIRECT("'"&amp;M$2&amp;"'!I"&amp;ROW())</f>
        <v>0</v>
      </c>
      <c r="N31" cm="1">
        <f t="array" aca="1" ref="N31" ca="1">INDIRECT("'"&amp;N$2&amp;"'!I"&amp;ROW())</f>
        <v>0</v>
      </c>
      <c r="O31" cm="1">
        <f t="array" aca="1" ref="O31" ca="1">INDIRECT("'"&amp;O$2&amp;"'!I"&amp;ROW())</f>
        <v>0</v>
      </c>
      <c r="P31">
        <f>'SECRETARÍA '!I31</f>
        <v>0</v>
      </c>
      <c r="Q31" cm="1">
        <f t="array" aca="1" ref="Q31" ca="1">INDIRECT("'"&amp;Q$2&amp;"'!I"&amp;ROW())</f>
        <v>0</v>
      </c>
      <c r="R31" cm="1">
        <f t="array" aca="1" ref="R31" ca="1">INDIRECT("'"&amp;R$2&amp;"'!I"&amp;ROW())</f>
        <v>0</v>
      </c>
      <c r="S31" cm="1">
        <f t="array" aca="1" ref="S31" ca="1">INDIRECT("'"&amp;S$2&amp;"'!I"&amp;ROW())</f>
        <v>0</v>
      </c>
      <c r="T31" cm="1">
        <f t="array" aca="1" ref="T31" ca="1">INDIRECT("'"&amp;T$2&amp;"'!I"&amp;ROW())</f>
        <v>0</v>
      </c>
      <c r="U31" cm="1">
        <f t="array" aca="1" ref="U31" ca="1">INDIRECT("'"&amp;U$2&amp;"'!I"&amp;ROW())</f>
        <v>0</v>
      </c>
      <c r="V31" cm="1">
        <f t="array" aca="1" ref="V31" ca="1">INDIRECT("'"&amp;V$2&amp;"'!I"&amp;ROW())</f>
        <v>0</v>
      </c>
      <c r="W31" cm="1">
        <f t="array" aca="1" ref="W31" ca="1">INDIRECT("'"&amp;W$2&amp;"'!I"&amp;ROW())</f>
        <v>0</v>
      </c>
      <c r="X31" cm="1">
        <f t="array" aca="1" ref="X31" ca="1">INDIRECT("'"&amp;X$2&amp;"'!I"&amp;ROW())</f>
        <v>0</v>
      </c>
      <c r="Y31" cm="1">
        <f t="array" aca="1" ref="Y31" ca="1">INDIRECT("'"&amp;Y$2&amp;"'!I"&amp;ROW())</f>
        <v>0</v>
      </c>
      <c r="Z31" cm="1">
        <f t="array" aca="1" ref="Z31" ca="1">INDIRECT("'"&amp;Z$2&amp;"'!I"&amp;ROW())</f>
        <v>0</v>
      </c>
      <c r="AA31" cm="1">
        <f t="array" aca="1" ref="AA31" ca="1">INDIRECT("'"&amp;AA$2&amp;"'!I"&amp;ROW())</f>
        <v>0</v>
      </c>
      <c r="AB31">
        <f>'SSHH ADM.-HOMBRES'!I31</f>
        <v>0</v>
      </c>
      <c r="AC31" cm="1">
        <f t="array" aca="1" ref="AC31" ca="1">INDIRECT("'"&amp;AC$2&amp;"'!I"&amp;ROW())</f>
        <v>0</v>
      </c>
      <c r="AD31" cm="1">
        <f t="array" aca="1" ref="AD31" ca="1">INDIRECT("'"&amp;AD$2&amp;"'!I"&amp;ROW())</f>
        <v>0</v>
      </c>
      <c r="AE31" cm="1">
        <f t="array" aca="1" ref="AE31" ca="1">INDIRECT("'"&amp;AE$2&amp;"'!I"&amp;ROW())</f>
        <v>0</v>
      </c>
      <c r="AF31" cm="1">
        <f t="array" aca="1" ref="AF31" ca="1">INDIRECT("'"&amp;AF$2&amp;"'!I"&amp;ROW())</f>
        <v>0</v>
      </c>
      <c r="AG31" cm="1">
        <f t="array" aca="1" ref="AG31" ca="1">INDIRECT("'"&amp;AG$2&amp;"'!I"&amp;ROW())</f>
        <v>0</v>
      </c>
      <c r="AH31" cm="1">
        <f t="array" aca="1" ref="AH31" ca="1">INDIRECT("'"&amp;AH$2&amp;"'!I"&amp;ROW())</f>
        <v>0</v>
      </c>
      <c r="AI31" cm="1">
        <f t="array" aca="1" ref="AI31" ca="1">INDIRECT("'"&amp;AI$2&amp;"'!I"&amp;ROW())</f>
        <v>0</v>
      </c>
      <c r="AJ31" cm="1">
        <f t="array" aca="1" ref="AJ31" ca="1">INDIRECT("'"&amp;AJ$2&amp;"'!I"&amp;ROW())</f>
        <v>0</v>
      </c>
      <c r="AK31" cm="1">
        <f t="array" aca="1" ref="AK31" ca="1">INDIRECT("'"&amp;AK$2&amp;"'!I"&amp;ROW())</f>
        <v>0</v>
      </c>
      <c r="AL31" cm="1">
        <f t="array" aca="1" ref="AL31" ca="1">INDIRECT("'"&amp;AL$2&amp;"'!I"&amp;ROW())</f>
        <v>0</v>
      </c>
      <c r="AM31" cm="1">
        <f t="array" aca="1" ref="AM31" ca="1">INDIRECT("'"&amp;AM$2&amp;"'!I"&amp;ROW())</f>
        <v>0</v>
      </c>
      <c r="AN31" cm="1">
        <f t="array" aca="1" ref="AN31" ca="1">INDIRECT("'"&amp;AN$2&amp;"'!I"&amp;ROW())</f>
        <v>0</v>
      </c>
      <c r="AO31" cm="1">
        <f t="array" aca="1" ref="AO31" ca="1">INDIRECT("'"&amp;AO$2&amp;"'!I"&amp;ROW())</f>
        <v>0</v>
      </c>
      <c r="AP31" cm="1">
        <f t="array" aca="1" ref="AP31" ca="1">INDIRECT("'"&amp;AP$2&amp;"'!I"&amp;ROW())</f>
        <v>0</v>
      </c>
      <c r="AQ31" cm="1">
        <f t="array" aca="1" ref="AQ31" ca="1">INDIRECT("'"&amp;AQ$2&amp;"'!I"&amp;ROW())</f>
        <v>0</v>
      </c>
      <c r="AR31" cm="1">
        <f t="array" aca="1" ref="AR31" ca="1">INDIRECT("'"&amp;AR$2&amp;"'!I"&amp;ROW())</f>
        <v>0</v>
      </c>
      <c r="AS31" cm="1">
        <f t="array" aca="1" ref="AS31" ca="1">INDIRECT("'"&amp;AS$2&amp;"'!I"&amp;ROW())</f>
        <v>0</v>
      </c>
      <c r="AT31" cm="1">
        <f t="array" aca="1" ref="AT31" ca="1">INDIRECT("'"&amp;AT$2&amp;"'!I"&amp;ROW())</f>
        <v>0</v>
      </c>
      <c r="AU31" cm="1">
        <f t="array" aca="1" ref="AU31" ca="1">INDIRECT("'"&amp;AU$2&amp;"'!I"&amp;ROW())</f>
        <v>228.25000000000003</v>
      </c>
      <c r="AV31" cm="1">
        <f t="array" aca="1" ref="AV31" ca="1">INDIRECT("'"&amp;AV$2&amp;"'!I"&amp;ROW())</f>
        <v>228.25000000000003</v>
      </c>
      <c r="AW31" cm="1">
        <f t="array" aca="1" ref="AW31" ca="1">INDIRECT("'"&amp;AW$2&amp;"'!I"&amp;ROW())</f>
        <v>228.25000000000003</v>
      </c>
      <c r="AX31" cm="1">
        <f t="array" aca="1" ref="AX31" ca="1">INDIRECT("'"&amp;AX$2&amp;"'!I"&amp;ROW())</f>
        <v>228.25000000000003</v>
      </c>
      <c r="AY31" cm="1">
        <f t="array" aca="1" ref="AY31" ca="1">INDIRECT("'"&amp;AY$2&amp;"'!I"&amp;ROW())</f>
        <v>228.25000000000003</v>
      </c>
      <c r="AZ31" cm="1">
        <f t="array" aca="1" ref="AZ31" ca="1">INDIRECT("'"&amp;AZ$2&amp;"'!I"&amp;ROW())</f>
        <v>228.25000000000003</v>
      </c>
      <c r="BA31" cm="1">
        <f t="array" aca="1" ref="BA31" ca="1">INDIRECT("'"&amp;BA$2&amp;"'!I"&amp;ROW())</f>
        <v>228.25000000000003</v>
      </c>
      <c r="BB31" s="17">
        <f>'TALLER EPT '!I31</f>
        <v>0</v>
      </c>
      <c r="BC31" cm="1">
        <f t="array" aca="1" ref="BC31" ca="1">INDIRECT("'"&amp;BC$2&amp;"'!I"&amp;ROW())</f>
        <v>0</v>
      </c>
      <c r="BD31" cm="1">
        <f t="array" aca="1" ref="BD31" ca="1">INDIRECT("'"&amp;BD$2&amp;"'!I"&amp;ROW())</f>
        <v>0</v>
      </c>
      <c r="BE31">
        <f>'CIRCULACIÓN '!I31</f>
        <v>0</v>
      </c>
      <c r="BF31" cm="1">
        <f t="array" aca="1" ref="BF31" ca="1">INDIRECT("'"&amp;BF$2&amp;"'!I"&amp;ROW())</f>
        <v>0</v>
      </c>
      <c r="BG31" cm="1">
        <f t="array" aca="1" ref="BG31" ca="1">INDIRECT("'"&amp;BG$2&amp;"'!I"&amp;ROW())</f>
        <v>0</v>
      </c>
      <c r="BH31">
        <f>INGRESO!I31</f>
        <v>0</v>
      </c>
    </row>
    <row r="32" spans="1:60">
      <c r="A32" t="s">
        <v>812</v>
      </c>
      <c r="G32">
        <f t="shared" ca="1" si="0"/>
        <v>5208.0860000000002</v>
      </c>
      <c r="H32" cm="1">
        <f t="array" aca="1" ref="H32" ca="1">INDIRECT("'"&amp;H$2&amp;"'!I"&amp;ROW())</f>
        <v>0</v>
      </c>
      <c r="I32" cm="1">
        <f t="array" aca="1" ref="I32" ca="1">INDIRECT("'"&amp;I$2&amp;"'!I"&amp;ROW())</f>
        <v>0</v>
      </c>
      <c r="J32" cm="1">
        <f t="array" aca="1" ref="J32" ca="1">INDIRECT("'"&amp;J$2&amp;"'!I"&amp;ROW())</f>
        <v>0</v>
      </c>
      <c r="K32" cm="1">
        <f t="array" aca="1" ref="K32" ca="1">INDIRECT("'"&amp;K$2&amp;"'!I"&amp;ROW())</f>
        <v>0</v>
      </c>
      <c r="L32" cm="1">
        <f t="array" aca="1" ref="L32" ca="1">INDIRECT("'"&amp;L$2&amp;"'!I"&amp;ROW())</f>
        <v>0</v>
      </c>
      <c r="M32" cm="1">
        <f t="array" aca="1" ref="M32" ca="1">INDIRECT("'"&amp;M$2&amp;"'!I"&amp;ROW())</f>
        <v>0</v>
      </c>
      <c r="N32" cm="1">
        <f t="array" aca="1" ref="N32" ca="1">INDIRECT("'"&amp;N$2&amp;"'!I"&amp;ROW())</f>
        <v>0</v>
      </c>
      <c r="O32" cm="1">
        <f t="array" aca="1" ref="O32" ca="1">INDIRECT("'"&amp;O$2&amp;"'!I"&amp;ROW())</f>
        <v>0</v>
      </c>
      <c r="P32">
        <f>'SECRETARÍA '!I32</f>
        <v>0</v>
      </c>
      <c r="Q32" cm="1">
        <f t="array" aca="1" ref="Q32" ca="1">INDIRECT("'"&amp;Q$2&amp;"'!I"&amp;ROW())</f>
        <v>0</v>
      </c>
      <c r="R32" cm="1">
        <f t="array" aca="1" ref="R32" ca="1">INDIRECT("'"&amp;R$2&amp;"'!I"&amp;ROW())</f>
        <v>0</v>
      </c>
      <c r="S32" cm="1">
        <f t="array" aca="1" ref="S32" ca="1">INDIRECT("'"&amp;S$2&amp;"'!I"&amp;ROW())</f>
        <v>3154.9960000000001</v>
      </c>
      <c r="T32" cm="1">
        <f t="array" aca="1" ref="T32" ca="1">INDIRECT("'"&amp;T$2&amp;"'!I"&amp;ROW())</f>
        <v>0</v>
      </c>
      <c r="U32" cm="1">
        <f t="array" aca="1" ref="U32" ca="1">INDIRECT("'"&amp;U$2&amp;"'!I"&amp;ROW())</f>
        <v>0</v>
      </c>
      <c r="V32" cm="1">
        <f t="array" aca="1" ref="V32" ca="1">INDIRECT("'"&amp;V$2&amp;"'!I"&amp;ROW())</f>
        <v>1362.6859999999999</v>
      </c>
      <c r="W32" cm="1">
        <f t="array" aca="1" ref="W32" ca="1">INDIRECT("'"&amp;W$2&amp;"'!I"&amp;ROW())</f>
        <v>0</v>
      </c>
      <c r="X32" cm="1">
        <f t="array" aca="1" ref="X32" ca="1">INDIRECT("'"&amp;X$2&amp;"'!I"&amp;ROW())</f>
        <v>62.322000000000003</v>
      </c>
      <c r="Y32" cm="1">
        <f t="array" aca="1" ref="Y32" ca="1">INDIRECT("'"&amp;Y$2&amp;"'!I"&amp;ROW())</f>
        <v>0</v>
      </c>
      <c r="Z32" cm="1">
        <f t="array" aca="1" ref="Z32" ca="1">INDIRECT("'"&amp;Z$2&amp;"'!I"&amp;ROW())</f>
        <v>0</v>
      </c>
      <c r="AA32" cm="1">
        <f t="array" aca="1" ref="AA32" ca="1">INDIRECT("'"&amp;AA$2&amp;"'!I"&amp;ROW())</f>
        <v>0</v>
      </c>
      <c r="AB32">
        <f>'SSHH ADM.-HOMBRES'!I32</f>
        <v>0</v>
      </c>
      <c r="AC32" cm="1">
        <f t="array" aca="1" ref="AC32" ca="1">INDIRECT("'"&amp;AC$2&amp;"'!I"&amp;ROW())</f>
        <v>0</v>
      </c>
      <c r="AD32" cm="1">
        <f t="array" aca="1" ref="AD32" ca="1">INDIRECT("'"&amp;AD$2&amp;"'!I"&amp;ROW())</f>
        <v>0</v>
      </c>
      <c r="AE32" cm="1">
        <f t="array" aca="1" ref="AE32" ca="1">INDIRECT("'"&amp;AE$2&amp;"'!I"&amp;ROW())</f>
        <v>0</v>
      </c>
      <c r="AF32" cm="1">
        <f t="array" aca="1" ref="AF32" ca="1">INDIRECT("'"&amp;AF$2&amp;"'!I"&amp;ROW())</f>
        <v>0</v>
      </c>
      <c r="AG32" cm="1">
        <f t="array" aca="1" ref="AG32" ca="1">INDIRECT("'"&amp;AG$2&amp;"'!I"&amp;ROW())</f>
        <v>0</v>
      </c>
      <c r="AH32" cm="1">
        <f t="array" aca="1" ref="AH32" ca="1">INDIRECT("'"&amp;AH$2&amp;"'!I"&amp;ROW())</f>
        <v>0</v>
      </c>
      <c r="AI32" cm="1">
        <f t="array" aca="1" ref="AI32" ca="1">INDIRECT("'"&amp;AI$2&amp;"'!I"&amp;ROW())</f>
        <v>0</v>
      </c>
      <c r="AJ32" cm="1">
        <f t="array" aca="1" ref="AJ32" ca="1">INDIRECT("'"&amp;AJ$2&amp;"'!I"&amp;ROW())</f>
        <v>0</v>
      </c>
      <c r="AK32" cm="1">
        <f t="array" aca="1" ref="AK32" ca="1">INDIRECT("'"&amp;AK$2&amp;"'!I"&amp;ROW())</f>
        <v>0</v>
      </c>
      <c r="AL32" cm="1">
        <f t="array" aca="1" ref="AL32" ca="1">INDIRECT("'"&amp;AL$2&amp;"'!I"&amp;ROW())</f>
        <v>0</v>
      </c>
      <c r="AM32" cm="1">
        <f t="array" aca="1" ref="AM32" ca="1">INDIRECT("'"&amp;AM$2&amp;"'!I"&amp;ROW())</f>
        <v>0</v>
      </c>
      <c r="AN32" cm="1">
        <f t="array" aca="1" ref="AN32" ca="1">INDIRECT("'"&amp;AN$2&amp;"'!I"&amp;ROW())</f>
        <v>0</v>
      </c>
      <c r="AO32" cm="1">
        <f t="array" aca="1" ref="AO32" ca="1">INDIRECT("'"&amp;AO$2&amp;"'!I"&amp;ROW())</f>
        <v>109.17400000000002</v>
      </c>
      <c r="AP32" cm="1">
        <f t="array" aca="1" ref="AP32" ca="1">INDIRECT("'"&amp;AP$2&amp;"'!I"&amp;ROW())</f>
        <v>0</v>
      </c>
      <c r="AQ32" cm="1">
        <f t="array" aca="1" ref="AQ32" ca="1">INDIRECT("'"&amp;AQ$2&amp;"'!I"&amp;ROW())</f>
        <v>518.90800000000002</v>
      </c>
      <c r="AR32" cm="1">
        <f t="array" aca="1" ref="AR32" ca="1">INDIRECT("'"&amp;AR$2&amp;"'!I"&amp;ROW())</f>
        <v>0</v>
      </c>
      <c r="AS32" cm="1">
        <f t="array" aca="1" ref="AS32" ca="1">INDIRECT("'"&amp;AS$2&amp;"'!I"&amp;ROW())</f>
        <v>0</v>
      </c>
      <c r="AT32" cm="1">
        <f t="array" aca="1" ref="AT32" ca="1">INDIRECT("'"&amp;AT$2&amp;"'!I"&amp;ROW())</f>
        <v>0</v>
      </c>
      <c r="AU32" cm="1">
        <f t="array" aca="1" ref="AU32" ca="1">INDIRECT("'"&amp;AU$2&amp;"'!I"&amp;ROW())</f>
        <v>0</v>
      </c>
      <c r="AV32" cm="1">
        <f t="array" aca="1" ref="AV32" ca="1">INDIRECT("'"&amp;AV$2&amp;"'!I"&amp;ROW())</f>
        <v>0</v>
      </c>
      <c r="AW32" cm="1">
        <f t="array" aca="1" ref="AW32" ca="1">INDIRECT("'"&amp;AW$2&amp;"'!I"&amp;ROW())</f>
        <v>0</v>
      </c>
      <c r="AX32" cm="1">
        <f t="array" aca="1" ref="AX32" ca="1">INDIRECT("'"&amp;AX$2&amp;"'!I"&amp;ROW())</f>
        <v>0</v>
      </c>
      <c r="AY32" cm="1">
        <f t="array" aca="1" ref="AY32" ca="1">INDIRECT("'"&amp;AY$2&amp;"'!I"&amp;ROW())</f>
        <v>0</v>
      </c>
      <c r="AZ32" cm="1">
        <f t="array" aca="1" ref="AZ32" ca="1">INDIRECT("'"&amp;AZ$2&amp;"'!I"&amp;ROW())</f>
        <v>0</v>
      </c>
      <c r="BA32" cm="1">
        <f t="array" aca="1" ref="BA32" ca="1">INDIRECT("'"&amp;BA$2&amp;"'!I"&amp;ROW())</f>
        <v>0</v>
      </c>
      <c r="BB32" s="17">
        <f>'TALLER EPT '!I32</f>
        <v>0</v>
      </c>
      <c r="BC32" cm="1">
        <f t="array" aca="1" ref="BC32" ca="1">INDIRECT("'"&amp;BC$2&amp;"'!I"&amp;ROW())</f>
        <v>0</v>
      </c>
      <c r="BD32" cm="1">
        <f t="array" aca="1" ref="BD32" ca="1">INDIRECT("'"&amp;BD$2&amp;"'!I"&amp;ROW())</f>
        <v>0</v>
      </c>
      <c r="BE32">
        <f>'CIRCULACIÓN '!I32</f>
        <v>0</v>
      </c>
      <c r="BF32" cm="1">
        <f t="array" aca="1" ref="BF32" ca="1">INDIRECT("'"&amp;BF$2&amp;"'!I"&amp;ROW())</f>
        <v>0</v>
      </c>
      <c r="BG32" cm="1">
        <f t="array" aca="1" ref="BG32" ca="1">INDIRECT("'"&amp;BG$2&amp;"'!I"&amp;ROW())</f>
        <v>0</v>
      </c>
      <c r="BH32">
        <f>INGRESO!I32</f>
        <v>0</v>
      </c>
    </row>
    <row r="33" spans="1:60">
      <c r="A33" t="s">
        <v>814</v>
      </c>
      <c r="G33">
        <f t="shared" ca="1" si="0"/>
        <v>4010.9000000000005</v>
      </c>
      <c r="H33" cm="1">
        <f t="array" aca="1" ref="H33" ca="1">INDIRECT("'"&amp;H$2&amp;"'!I"&amp;ROW())</f>
        <v>0</v>
      </c>
      <c r="I33" cm="1">
        <f t="array" aca="1" ref="I33" ca="1">INDIRECT("'"&amp;I$2&amp;"'!I"&amp;ROW())</f>
        <v>675.5200000000001</v>
      </c>
      <c r="J33" cm="1">
        <f t="array" aca="1" ref="J33" ca="1">INDIRECT("'"&amp;J$2&amp;"'!I"&amp;ROW())</f>
        <v>0</v>
      </c>
      <c r="K33" cm="1">
        <f t="array" aca="1" ref="K33" ca="1">INDIRECT("'"&amp;K$2&amp;"'!I"&amp;ROW())</f>
        <v>0</v>
      </c>
      <c r="L33" cm="1">
        <f t="array" aca="1" ref="L33" ca="1">INDIRECT("'"&amp;L$2&amp;"'!I"&amp;ROW())</f>
        <v>0</v>
      </c>
      <c r="M33" cm="1">
        <f t="array" aca="1" ref="M33" ca="1">INDIRECT("'"&amp;M$2&amp;"'!I"&amp;ROW())</f>
        <v>0</v>
      </c>
      <c r="N33" cm="1">
        <f t="array" aca="1" ref="N33" ca="1">INDIRECT("'"&amp;N$2&amp;"'!I"&amp;ROW())</f>
        <v>0</v>
      </c>
      <c r="O33" cm="1">
        <f t="array" aca="1" ref="O33" ca="1">INDIRECT("'"&amp;O$2&amp;"'!I"&amp;ROW())</f>
        <v>0</v>
      </c>
      <c r="P33">
        <f>'SECRETARÍA '!I33</f>
        <v>0</v>
      </c>
      <c r="Q33" cm="1">
        <f t="array" aca="1" ref="Q33" ca="1">INDIRECT("'"&amp;Q$2&amp;"'!I"&amp;ROW())</f>
        <v>0</v>
      </c>
      <c r="R33" cm="1">
        <f t="array" aca="1" ref="R33" ca="1">INDIRECT("'"&amp;R$2&amp;"'!I"&amp;ROW())</f>
        <v>0</v>
      </c>
      <c r="S33" cm="1">
        <f t="array" aca="1" ref="S33" ca="1">INDIRECT("'"&amp;S$2&amp;"'!I"&amp;ROW())</f>
        <v>0</v>
      </c>
      <c r="T33" cm="1">
        <f t="array" aca="1" ref="T33" ca="1">INDIRECT("'"&amp;T$2&amp;"'!I"&amp;ROW())</f>
        <v>0</v>
      </c>
      <c r="U33" cm="1">
        <f t="array" aca="1" ref="U33" ca="1">INDIRECT("'"&amp;U$2&amp;"'!I"&amp;ROW())</f>
        <v>0</v>
      </c>
      <c r="V33" cm="1">
        <f t="array" aca="1" ref="V33" ca="1">INDIRECT("'"&amp;V$2&amp;"'!I"&amp;ROW())</f>
        <v>0</v>
      </c>
      <c r="W33" cm="1">
        <f t="array" aca="1" ref="W33" ca="1">INDIRECT("'"&amp;W$2&amp;"'!I"&amp;ROW())</f>
        <v>0</v>
      </c>
      <c r="X33" cm="1">
        <f t="array" aca="1" ref="X33" ca="1">INDIRECT("'"&amp;X$2&amp;"'!I"&amp;ROW())</f>
        <v>0</v>
      </c>
      <c r="Y33" cm="1">
        <f t="array" aca="1" ref="Y33" ca="1">INDIRECT("'"&amp;Y$2&amp;"'!I"&amp;ROW())</f>
        <v>0</v>
      </c>
      <c r="Z33" cm="1">
        <f t="array" aca="1" ref="Z33" ca="1">INDIRECT("'"&amp;Z$2&amp;"'!I"&amp;ROW())</f>
        <v>0</v>
      </c>
      <c r="AA33" cm="1">
        <f t="array" aca="1" ref="AA33" ca="1">INDIRECT("'"&amp;AA$2&amp;"'!I"&amp;ROW())</f>
        <v>0</v>
      </c>
      <c r="AB33">
        <f>'SSHH ADM.-HOMBRES'!I33</f>
        <v>667.07600000000014</v>
      </c>
      <c r="AC33" cm="1">
        <f t="array" aca="1" ref="AC33" ca="1">INDIRECT("'"&amp;AC$2&amp;"'!I"&amp;ROW())</f>
        <v>667.07600000000014</v>
      </c>
      <c r="AD33" cm="1">
        <f t="array" aca="1" ref="AD33" ca="1">INDIRECT("'"&amp;AD$2&amp;"'!I"&amp;ROW())</f>
        <v>667.07600000000014</v>
      </c>
      <c r="AE33" cm="1">
        <f t="array" aca="1" ref="AE33" ca="1">INDIRECT("'"&amp;AE$2&amp;"'!I"&amp;ROW())</f>
        <v>0</v>
      </c>
      <c r="AF33" cm="1">
        <f t="array" aca="1" ref="AF33" ca="1">INDIRECT("'"&amp;AF$2&amp;"'!I"&amp;ROW())</f>
        <v>0</v>
      </c>
      <c r="AG33" cm="1">
        <f t="array" aca="1" ref="AG33" ca="1">INDIRECT("'"&amp;AG$2&amp;"'!I"&amp;ROW())</f>
        <v>0</v>
      </c>
      <c r="AH33" cm="1">
        <f t="array" aca="1" ref="AH33" ca="1">INDIRECT("'"&amp;AH$2&amp;"'!I"&amp;ROW())</f>
        <v>0</v>
      </c>
      <c r="AI33" cm="1">
        <f t="array" aca="1" ref="AI33" ca="1">INDIRECT("'"&amp;AI$2&amp;"'!I"&amp;ROW())</f>
        <v>0</v>
      </c>
      <c r="AJ33" cm="1">
        <f t="array" aca="1" ref="AJ33" ca="1">INDIRECT("'"&amp;AJ$2&amp;"'!I"&amp;ROW())</f>
        <v>0</v>
      </c>
      <c r="AK33" cm="1">
        <f t="array" aca="1" ref="AK33" ca="1">INDIRECT("'"&amp;AK$2&amp;"'!I"&amp;ROW())</f>
        <v>0</v>
      </c>
      <c r="AL33" cm="1">
        <f t="array" aca="1" ref="AL33" ca="1">INDIRECT("'"&amp;AL$2&amp;"'!I"&amp;ROW())</f>
        <v>667.07600000000014</v>
      </c>
      <c r="AM33" cm="1">
        <f t="array" aca="1" ref="AM33" ca="1">INDIRECT("'"&amp;AM$2&amp;"'!I"&amp;ROW())</f>
        <v>0</v>
      </c>
      <c r="AN33" cm="1">
        <f t="array" aca="1" ref="AN33" ca="1">INDIRECT("'"&amp;AN$2&amp;"'!I"&amp;ROW())</f>
        <v>0</v>
      </c>
      <c r="AO33" cm="1">
        <f t="array" aca="1" ref="AO33" ca="1">INDIRECT("'"&amp;AO$2&amp;"'!I"&amp;ROW())</f>
        <v>0</v>
      </c>
      <c r="AP33" cm="1">
        <f t="array" aca="1" ref="AP33" ca="1">INDIRECT("'"&amp;AP$2&amp;"'!I"&amp;ROW())</f>
        <v>0</v>
      </c>
      <c r="AQ33" cm="1">
        <f t="array" aca="1" ref="AQ33" ca="1">INDIRECT("'"&amp;AQ$2&amp;"'!I"&amp;ROW())</f>
        <v>0</v>
      </c>
      <c r="AR33" cm="1">
        <f t="array" aca="1" ref="AR33" ca="1">INDIRECT("'"&amp;AR$2&amp;"'!I"&amp;ROW())</f>
        <v>0</v>
      </c>
      <c r="AS33" cm="1">
        <f t="array" aca="1" ref="AS33" ca="1">INDIRECT("'"&amp;AS$2&amp;"'!I"&amp;ROW())</f>
        <v>0</v>
      </c>
      <c r="AT33" cm="1">
        <f t="array" aca="1" ref="AT33" ca="1">INDIRECT("'"&amp;AT$2&amp;"'!I"&amp;ROW())</f>
        <v>667.07600000000014</v>
      </c>
      <c r="AU33" cm="1">
        <f t="array" aca="1" ref="AU33" ca="1">INDIRECT("'"&amp;AU$2&amp;"'!I"&amp;ROW())</f>
        <v>0</v>
      </c>
      <c r="AV33" cm="1">
        <f t="array" aca="1" ref="AV33" ca="1">INDIRECT("'"&amp;AV$2&amp;"'!I"&amp;ROW())</f>
        <v>0</v>
      </c>
      <c r="AW33" cm="1">
        <f t="array" aca="1" ref="AW33" ca="1">INDIRECT("'"&amp;AW$2&amp;"'!I"&amp;ROW())</f>
        <v>0</v>
      </c>
      <c r="AX33" cm="1">
        <f t="array" aca="1" ref="AX33" ca="1">INDIRECT("'"&amp;AX$2&amp;"'!I"&amp;ROW())</f>
        <v>0</v>
      </c>
      <c r="AY33" cm="1">
        <f t="array" aca="1" ref="AY33" ca="1">INDIRECT("'"&amp;AY$2&amp;"'!I"&amp;ROW())</f>
        <v>0</v>
      </c>
      <c r="AZ33" cm="1">
        <f t="array" aca="1" ref="AZ33" ca="1">INDIRECT("'"&amp;AZ$2&amp;"'!I"&amp;ROW())</f>
        <v>0</v>
      </c>
      <c r="BA33" cm="1">
        <f t="array" aca="1" ref="BA33" ca="1">INDIRECT("'"&amp;BA$2&amp;"'!I"&amp;ROW())</f>
        <v>0</v>
      </c>
      <c r="BB33" s="17">
        <f>'TALLER EPT '!I33</f>
        <v>0</v>
      </c>
      <c r="BC33" cm="1">
        <f t="array" aca="1" ref="BC33" ca="1">INDIRECT("'"&amp;BC$2&amp;"'!I"&amp;ROW())</f>
        <v>0</v>
      </c>
      <c r="BD33" cm="1">
        <f t="array" aca="1" ref="BD33" ca="1">INDIRECT("'"&amp;BD$2&amp;"'!I"&amp;ROW())</f>
        <v>0</v>
      </c>
      <c r="BE33">
        <f>'CIRCULACIÓN '!I33</f>
        <v>0</v>
      </c>
      <c r="BF33" cm="1">
        <f t="array" aca="1" ref="BF33" ca="1">INDIRECT("'"&amp;BF$2&amp;"'!I"&amp;ROW())</f>
        <v>0</v>
      </c>
      <c r="BG33" cm="1">
        <f t="array" aca="1" ref="BG33" ca="1">INDIRECT("'"&amp;BG$2&amp;"'!I"&amp;ROW())</f>
        <v>0</v>
      </c>
      <c r="BH33">
        <f>INGRESO!I33</f>
        <v>0</v>
      </c>
    </row>
    <row r="34" spans="1:60">
      <c r="A34" s="1" t="s">
        <v>815</v>
      </c>
      <c r="G34">
        <f t="shared" ca="1" si="0"/>
        <v>0</v>
      </c>
      <c r="H34" cm="1">
        <f t="array" aca="1" ref="H34" ca="1">INDIRECT("'"&amp;H$2&amp;"'!I"&amp;ROW())</f>
        <v>0</v>
      </c>
      <c r="I34" cm="1">
        <f t="array" aca="1" ref="I34" ca="1">INDIRECT("'"&amp;I$2&amp;"'!I"&amp;ROW())</f>
        <v>0</v>
      </c>
      <c r="J34" cm="1">
        <f t="array" aca="1" ref="J34" ca="1">INDIRECT("'"&amp;J$2&amp;"'!I"&amp;ROW())</f>
        <v>0</v>
      </c>
      <c r="K34" cm="1">
        <f t="array" aca="1" ref="K34" ca="1">INDIRECT("'"&amp;K$2&amp;"'!I"&amp;ROW())</f>
        <v>0</v>
      </c>
      <c r="L34" cm="1">
        <f t="array" aca="1" ref="L34" ca="1">INDIRECT("'"&amp;L$2&amp;"'!I"&amp;ROW())</f>
        <v>0</v>
      </c>
      <c r="M34" cm="1">
        <f t="array" aca="1" ref="M34" ca="1">INDIRECT("'"&amp;M$2&amp;"'!I"&amp;ROW())</f>
        <v>0</v>
      </c>
      <c r="N34" cm="1">
        <f t="array" aca="1" ref="N34" ca="1">INDIRECT("'"&amp;N$2&amp;"'!I"&amp;ROW())</f>
        <v>0</v>
      </c>
      <c r="O34" cm="1">
        <f t="array" aca="1" ref="O34" ca="1">INDIRECT("'"&amp;O$2&amp;"'!I"&amp;ROW())</f>
        <v>0</v>
      </c>
      <c r="P34">
        <f>'SECRETARÍA '!I34</f>
        <v>0</v>
      </c>
      <c r="Q34" cm="1">
        <f t="array" aca="1" ref="Q34" ca="1">INDIRECT("'"&amp;Q$2&amp;"'!I"&amp;ROW())</f>
        <v>0</v>
      </c>
      <c r="R34" cm="1">
        <f t="array" aca="1" ref="R34" ca="1">INDIRECT("'"&amp;R$2&amp;"'!I"&amp;ROW())</f>
        <v>0</v>
      </c>
      <c r="S34" cm="1">
        <f t="array" aca="1" ref="S34" ca="1">INDIRECT("'"&amp;S$2&amp;"'!I"&amp;ROW())</f>
        <v>0</v>
      </c>
      <c r="T34" cm="1">
        <f t="array" aca="1" ref="T34" ca="1">INDIRECT("'"&amp;T$2&amp;"'!I"&amp;ROW())</f>
        <v>0</v>
      </c>
      <c r="U34" cm="1">
        <f t="array" aca="1" ref="U34" ca="1">INDIRECT("'"&amp;U$2&amp;"'!I"&amp;ROW())</f>
        <v>0</v>
      </c>
      <c r="V34" cm="1">
        <f t="array" aca="1" ref="V34" ca="1">INDIRECT("'"&amp;V$2&amp;"'!I"&amp;ROW())</f>
        <v>0</v>
      </c>
      <c r="W34" cm="1">
        <f t="array" aca="1" ref="W34" ca="1">INDIRECT("'"&amp;W$2&amp;"'!I"&amp;ROW())</f>
        <v>0</v>
      </c>
      <c r="X34" cm="1">
        <f t="array" aca="1" ref="X34" ca="1">INDIRECT("'"&amp;X$2&amp;"'!I"&amp;ROW())</f>
        <v>0</v>
      </c>
      <c r="Y34" cm="1">
        <f t="array" aca="1" ref="Y34" ca="1">INDIRECT("'"&amp;Y$2&amp;"'!I"&amp;ROW())</f>
        <v>0</v>
      </c>
      <c r="Z34" cm="1">
        <f t="array" aca="1" ref="Z34" ca="1">INDIRECT("'"&amp;Z$2&amp;"'!I"&amp;ROW())</f>
        <v>0</v>
      </c>
      <c r="AA34" cm="1">
        <f t="array" aca="1" ref="AA34" ca="1">INDIRECT("'"&amp;AA$2&amp;"'!I"&amp;ROW())</f>
        <v>0</v>
      </c>
      <c r="AB34">
        <f>'SSHH ADM.-HOMBRES'!I34</f>
        <v>0</v>
      </c>
      <c r="AC34" cm="1">
        <f t="array" aca="1" ref="AC34" ca="1">INDIRECT("'"&amp;AC$2&amp;"'!I"&amp;ROW())</f>
        <v>0</v>
      </c>
      <c r="AD34" cm="1">
        <f t="array" aca="1" ref="AD34" ca="1">INDIRECT("'"&amp;AD$2&amp;"'!I"&amp;ROW())</f>
        <v>0</v>
      </c>
      <c r="AE34" cm="1">
        <f t="array" aca="1" ref="AE34" ca="1">INDIRECT("'"&amp;AE$2&amp;"'!I"&amp;ROW())</f>
        <v>0</v>
      </c>
      <c r="AF34" cm="1">
        <f t="array" aca="1" ref="AF34" ca="1">INDIRECT("'"&amp;AF$2&amp;"'!I"&amp;ROW())</f>
        <v>0</v>
      </c>
      <c r="AG34" cm="1">
        <f t="array" aca="1" ref="AG34" ca="1">INDIRECT("'"&amp;AG$2&amp;"'!I"&amp;ROW())</f>
        <v>0</v>
      </c>
      <c r="AH34" cm="1">
        <f t="array" aca="1" ref="AH34" ca="1">INDIRECT("'"&amp;AH$2&amp;"'!I"&amp;ROW())</f>
        <v>0</v>
      </c>
      <c r="AI34" cm="1">
        <f t="array" aca="1" ref="AI34" ca="1">INDIRECT("'"&amp;AI$2&amp;"'!I"&amp;ROW())</f>
        <v>0</v>
      </c>
      <c r="AJ34" cm="1">
        <f t="array" aca="1" ref="AJ34" ca="1">INDIRECT("'"&amp;AJ$2&amp;"'!I"&amp;ROW())</f>
        <v>0</v>
      </c>
      <c r="AK34" cm="1">
        <f t="array" aca="1" ref="AK34" ca="1">INDIRECT("'"&amp;AK$2&amp;"'!I"&amp;ROW())</f>
        <v>0</v>
      </c>
      <c r="AL34" cm="1">
        <f t="array" aca="1" ref="AL34" ca="1">INDIRECT("'"&amp;AL$2&amp;"'!I"&amp;ROW())</f>
        <v>0</v>
      </c>
      <c r="AM34" cm="1">
        <f t="array" aca="1" ref="AM34" ca="1">INDIRECT("'"&amp;AM$2&amp;"'!I"&amp;ROW())</f>
        <v>0</v>
      </c>
      <c r="AN34" cm="1">
        <f t="array" aca="1" ref="AN34" ca="1">INDIRECT("'"&amp;AN$2&amp;"'!I"&amp;ROW())</f>
        <v>0</v>
      </c>
      <c r="AO34" cm="1">
        <f t="array" aca="1" ref="AO34" ca="1">INDIRECT("'"&amp;AO$2&amp;"'!I"&amp;ROW())</f>
        <v>0</v>
      </c>
      <c r="AP34" cm="1">
        <f t="array" aca="1" ref="AP34" ca="1">INDIRECT("'"&amp;AP$2&amp;"'!I"&amp;ROW())</f>
        <v>0</v>
      </c>
      <c r="AQ34" cm="1">
        <f t="array" aca="1" ref="AQ34" ca="1">INDIRECT("'"&amp;AQ$2&amp;"'!I"&amp;ROW())</f>
        <v>0</v>
      </c>
      <c r="AR34" cm="1">
        <f t="array" aca="1" ref="AR34" ca="1">INDIRECT("'"&amp;AR$2&amp;"'!I"&amp;ROW())</f>
        <v>0</v>
      </c>
      <c r="AS34" cm="1">
        <f t="array" aca="1" ref="AS34" ca="1">INDIRECT("'"&amp;AS$2&amp;"'!I"&amp;ROW())</f>
        <v>0</v>
      </c>
      <c r="AT34" cm="1">
        <f t="array" aca="1" ref="AT34" ca="1">INDIRECT("'"&amp;AT$2&amp;"'!I"&amp;ROW())</f>
        <v>0</v>
      </c>
      <c r="AU34" cm="1">
        <f t="array" aca="1" ref="AU34" ca="1">INDIRECT("'"&amp;AU$2&amp;"'!I"&amp;ROW())</f>
        <v>0</v>
      </c>
      <c r="AV34" cm="1">
        <f t="array" aca="1" ref="AV34" ca="1">INDIRECT("'"&amp;AV$2&amp;"'!I"&amp;ROW())</f>
        <v>0</v>
      </c>
      <c r="AW34" cm="1">
        <f t="array" aca="1" ref="AW34" ca="1">INDIRECT("'"&amp;AW$2&amp;"'!I"&amp;ROW())</f>
        <v>0</v>
      </c>
      <c r="AX34" cm="1">
        <f t="array" aca="1" ref="AX34" ca="1">INDIRECT("'"&amp;AX$2&amp;"'!I"&amp;ROW())</f>
        <v>0</v>
      </c>
      <c r="AY34" cm="1">
        <f t="array" aca="1" ref="AY34" ca="1">INDIRECT("'"&amp;AY$2&amp;"'!I"&amp;ROW())</f>
        <v>0</v>
      </c>
      <c r="AZ34" cm="1">
        <f t="array" aca="1" ref="AZ34" ca="1">INDIRECT("'"&amp;AZ$2&amp;"'!I"&amp;ROW())</f>
        <v>0</v>
      </c>
      <c r="BA34" cm="1">
        <f t="array" aca="1" ref="BA34" ca="1">INDIRECT("'"&amp;BA$2&amp;"'!I"&amp;ROW())</f>
        <v>0</v>
      </c>
      <c r="BB34" s="17">
        <f>'TALLER EPT '!I34</f>
        <v>0</v>
      </c>
      <c r="BC34" cm="1">
        <f t="array" aca="1" ref="BC34" ca="1">INDIRECT("'"&amp;BC$2&amp;"'!I"&amp;ROW())</f>
        <v>0</v>
      </c>
      <c r="BD34" cm="1">
        <f t="array" aca="1" ref="BD34" ca="1">INDIRECT("'"&amp;BD$2&amp;"'!I"&amp;ROW())</f>
        <v>0</v>
      </c>
      <c r="BE34">
        <f>'CIRCULACIÓN '!I34</f>
        <v>0</v>
      </c>
      <c r="BF34" cm="1">
        <f t="array" aca="1" ref="BF34" ca="1">INDIRECT("'"&amp;BF$2&amp;"'!I"&amp;ROW())</f>
        <v>0</v>
      </c>
      <c r="BG34" cm="1">
        <f t="array" aca="1" ref="BG34" ca="1">INDIRECT("'"&amp;BG$2&amp;"'!I"&amp;ROW())</f>
        <v>0</v>
      </c>
      <c r="BH34">
        <f>INGRESO!I34</f>
        <v>0</v>
      </c>
    </row>
    <row r="35" spans="1:60">
      <c r="A35" t="s">
        <v>817</v>
      </c>
      <c r="G35">
        <f t="shared" ca="1" si="0"/>
        <v>60188.163200000032</v>
      </c>
      <c r="H35" cm="1">
        <f t="array" aca="1" ref="H35" ca="1">INDIRECT("'"&amp;H$2&amp;"'!I"&amp;ROW())</f>
        <v>560.62</v>
      </c>
      <c r="I35" cm="1">
        <f t="array" aca="1" ref="I35" ca="1">INDIRECT("'"&amp;I$2&amp;"'!I"&amp;ROW())</f>
        <v>560.62</v>
      </c>
      <c r="J35" cm="1">
        <f t="array" aca="1" ref="J35" ca="1">INDIRECT("'"&amp;J$2&amp;"'!I"&amp;ROW())</f>
        <v>784.86799999999994</v>
      </c>
      <c r="K35" cm="1">
        <f t="array" aca="1" ref="K35" ca="1">INDIRECT("'"&amp;K$2&amp;"'!I"&amp;ROW())</f>
        <v>1255.7888</v>
      </c>
      <c r="L35" cm="1">
        <f t="array" aca="1" ref="L35" ca="1">INDIRECT("'"&amp;L$2&amp;"'!I"&amp;ROW())</f>
        <v>700.77499999999998</v>
      </c>
      <c r="M35" cm="1">
        <f t="array" aca="1" ref="M35" ca="1">INDIRECT("'"&amp;M$2&amp;"'!I"&amp;ROW())</f>
        <v>1569.7359999999999</v>
      </c>
      <c r="N35" cm="1">
        <f t="array" aca="1" ref="N35" ca="1">INDIRECT("'"&amp;N$2&amp;"'!I"&amp;ROW())</f>
        <v>0</v>
      </c>
      <c r="O35" cm="1">
        <f t="array" aca="1" ref="O35" ca="1">INDIRECT("'"&amp;O$2&amp;"'!I"&amp;ROW())</f>
        <v>1345.4880000000001</v>
      </c>
      <c r="P35">
        <f>'SECRETARÍA '!I35</f>
        <v>1418.3686</v>
      </c>
      <c r="Q35" cm="1">
        <f t="array" aca="1" ref="Q35" ca="1">INDIRECT("'"&amp;Q$2&amp;"'!I"&amp;ROW())</f>
        <v>1418.3686</v>
      </c>
      <c r="R35" cm="1">
        <f t="array" aca="1" ref="R35" ca="1">INDIRECT("'"&amp;R$2&amp;"'!I"&amp;ROW())</f>
        <v>0</v>
      </c>
      <c r="S35" cm="1">
        <f t="array" aca="1" ref="S35" ca="1">INDIRECT("'"&amp;S$2&amp;"'!I"&amp;ROW())</f>
        <v>3262.8084000000003</v>
      </c>
      <c r="T35" cm="1">
        <f t="array" aca="1" ref="T35" ca="1">INDIRECT("'"&amp;T$2&amp;"'!I"&amp;ROW())</f>
        <v>504.55799999999999</v>
      </c>
      <c r="U35" cm="1">
        <f t="array" aca="1" ref="U35" ca="1">INDIRECT("'"&amp;U$2&amp;"'!I"&amp;ROW())</f>
        <v>504.55799999999999</v>
      </c>
      <c r="V35" cm="1">
        <f t="array" aca="1" ref="V35" ca="1">INDIRECT("'"&amp;V$2&amp;"'!I"&amp;ROW())</f>
        <v>1866.8646000000001</v>
      </c>
      <c r="W35" cm="1">
        <f t="array" aca="1" ref="W35" ca="1">INDIRECT("'"&amp;W$2&amp;"'!I"&amp;ROW())</f>
        <v>1569.7359999999999</v>
      </c>
      <c r="X35" cm="1">
        <f t="array" aca="1" ref="X35" ca="1">INDIRECT("'"&amp;X$2&amp;"'!I"&amp;ROW())</f>
        <v>1721.1034</v>
      </c>
      <c r="Y35" cm="1">
        <f t="array" aca="1" ref="Y35" ca="1">INDIRECT("'"&amp;Y$2&amp;"'!I"&amp;ROW())</f>
        <v>392.43399999999997</v>
      </c>
      <c r="Z35" cm="1">
        <f t="array" aca="1" ref="Z35" ca="1">INDIRECT("'"&amp;Z$2&amp;"'!I"&amp;ROW())</f>
        <v>2410.6659999999997</v>
      </c>
      <c r="AA35" cm="1">
        <f t="array" aca="1" ref="AA35" ca="1">INDIRECT("'"&amp;AA$2&amp;"'!I"&amp;ROW())</f>
        <v>1048.3594000000001</v>
      </c>
      <c r="AB35">
        <f>'SSHH ADM.-HOMBRES'!I35</f>
        <v>2679.7636000000002</v>
      </c>
      <c r="AC35" cm="1">
        <f t="array" aca="1" ref="AC35" ca="1">INDIRECT("'"&amp;AC$2&amp;"'!I"&amp;ROW())</f>
        <v>2679.7636000000002</v>
      </c>
      <c r="AD35" cm="1">
        <f t="array" aca="1" ref="AD35" ca="1">INDIRECT("'"&amp;AD$2&amp;"'!I"&amp;ROW())</f>
        <v>1850.0459999999998</v>
      </c>
      <c r="AE35" cm="1">
        <f t="array" aca="1" ref="AE35" ca="1">INDIRECT("'"&amp;AE$2&amp;"'!I"&amp;ROW())</f>
        <v>0</v>
      </c>
      <c r="AF35" cm="1">
        <f t="array" aca="1" ref="AF35" ca="1">INDIRECT("'"&amp;AF$2&amp;"'!I"&amp;ROW())</f>
        <v>0</v>
      </c>
      <c r="AG35" cm="1">
        <f t="array" aca="1" ref="AG35" ca="1">INDIRECT("'"&amp;AG$2&amp;"'!I"&amp;ROW())</f>
        <v>0</v>
      </c>
      <c r="AH35" cm="1">
        <f t="array" aca="1" ref="AH35" ca="1">INDIRECT("'"&amp;AH$2&amp;"'!I"&amp;ROW())</f>
        <v>0</v>
      </c>
      <c r="AI35" cm="1">
        <f t="array" aca="1" ref="AI35" ca="1">INDIRECT("'"&amp;AI$2&amp;"'!I"&amp;ROW())</f>
        <v>0</v>
      </c>
      <c r="AJ35" cm="1">
        <f t="array" aca="1" ref="AJ35" ca="1">INDIRECT("'"&amp;AJ$2&amp;"'!I"&amp;ROW())</f>
        <v>2971.2860000000001</v>
      </c>
      <c r="AK35" cm="1">
        <f t="array" aca="1" ref="AK35" ca="1">INDIRECT("'"&amp;AK$2&amp;"'!I"&amp;ROW())</f>
        <v>0</v>
      </c>
      <c r="AL35" cm="1">
        <f t="array" aca="1" ref="AL35" ca="1">INDIRECT("'"&amp;AL$2&amp;"'!I"&amp;ROW())</f>
        <v>1793.9840000000002</v>
      </c>
      <c r="AM35" cm="1">
        <f t="array" aca="1" ref="AM35" ca="1">INDIRECT("'"&amp;AM$2&amp;"'!I"&amp;ROW())</f>
        <v>0</v>
      </c>
      <c r="AN35" cm="1">
        <f t="array" aca="1" ref="AN35" ca="1">INDIRECT("'"&amp;AN$2&amp;"'!I"&amp;ROW())</f>
        <v>0</v>
      </c>
      <c r="AO35" cm="1">
        <f t="array" aca="1" ref="AO35" ca="1">INDIRECT("'"&amp;AO$2&amp;"'!I"&amp;ROW())</f>
        <v>2057.4753999999998</v>
      </c>
      <c r="AP35" cm="1">
        <f t="array" aca="1" ref="AP35" ca="1">INDIRECT("'"&amp;AP$2&amp;"'!I"&amp;ROW())</f>
        <v>1681.8600000000001</v>
      </c>
      <c r="AQ35" cm="1">
        <f t="array" aca="1" ref="AQ35" ca="1">INDIRECT("'"&amp;AQ$2&amp;"'!I"&amp;ROW())</f>
        <v>706.38120000000004</v>
      </c>
      <c r="AR35" cm="1">
        <f t="array" aca="1" ref="AR35" ca="1">INDIRECT("'"&amp;AR$2&amp;"'!I"&amp;ROW())</f>
        <v>706.38120000000004</v>
      </c>
      <c r="AS35" cm="1">
        <f t="array" aca="1" ref="AS35" ca="1">INDIRECT("'"&amp;AS$2&amp;"'!I"&amp;ROW())</f>
        <v>5645.4434000000001</v>
      </c>
      <c r="AT35" cm="1">
        <f t="array" aca="1" ref="AT35" ca="1">INDIRECT("'"&amp;AT$2&amp;"'!I"&amp;ROW())</f>
        <v>5645.4434000000001</v>
      </c>
      <c r="AU35" cm="1">
        <f t="array" aca="1" ref="AU35" ca="1">INDIRECT("'"&amp;AU$2&amp;"'!I"&amp;ROW())</f>
        <v>784.86799999999994</v>
      </c>
      <c r="AV35" cm="1">
        <f t="array" aca="1" ref="AV35" ca="1">INDIRECT("'"&amp;AV$2&amp;"'!I"&amp;ROW())</f>
        <v>784.86799999999994</v>
      </c>
      <c r="AW35" cm="1">
        <f t="array" aca="1" ref="AW35" ca="1">INDIRECT("'"&amp;AW$2&amp;"'!I"&amp;ROW())</f>
        <v>784.86799999999994</v>
      </c>
      <c r="AX35" cm="1">
        <f t="array" aca="1" ref="AX35" ca="1">INDIRECT("'"&amp;AX$2&amp;"'!I"&amp;ROW())</f>
        <v>784.86799999999994</v>
      </c>
      <c r="AY35" cm="1">
        <f t="array" aca="1" ref="AY35" ca="1">INDIRECT("'"&amp;AY$2&amp;"'!I"&amp;ROW())</f>
        <v>784.86799999999994</v>
      </c>
      <c r="AZ35" cm="1">
        <f t="array" aca="1" ref="AZ35" ca="1">INDIRECT("'"&amp;AZ$2&amp;"'!I"&amp;ROW())</f>
        <v>784.86799999999994</v>
      </c>
      <c r="BA35" cm="1">
        <f t="array" aca="1" ref="BA35" ca="1">INDIRECT("'"&amp;BA$2&amp;"'!I"&amp;ROW())</f>
        <v>784.86799999999994</v>
      </c>
      <c r="BB35" s="17">
        <f>'TALLER EPT '!I35</f>
        <v>521.37660000000005</v>
      </c>
      <c r="BC35" cm="1">
        <f t="array" aca="1" ref="BC35" ca="1">INDIRECT("'"&amp;BC$2&amp;"'!I"&amp;ROW())</f>
        <v>1177.3020000000001</v>
      </c>
      <c r="BD35" cm="1">
        <f t="array" aca="1" ref="BD35" ca="1">INDIRECT("'"&amp;BD$2&amp;"'!I"&amp;ROW())</f>
        <v>1681.8600000000001</v>
      </c>
      <c r="BE35">
        <f>'CIRCULACIÓN '!I35</f>
        <v>0</v>
      </c>
      <c r="BF35" cm="1">
        <f t="array" aca="1" ref="BF35" ca="1">INDIRECT("'"&amp;BF$2&amp;"'!I"&amp;ROW())</f>
        <v>0</v>
      </c>
      <c r="BG35" cm="1">
        <f t="array" aca="1" ref="BG35" ca="1">INDIRECT("'"&amp;BG$2&amp;"'!I"&amp;ROW())</f>
        <v>0</v>
      </c>
      <c r="BH35">
        <f>INGRESO!I35</f>
        <v>0</v>
      </c>
    </row>
    <row r="36" spans="1:60">
      <c r="A36" t="s">
        <v>819</v>
      </c>
      <c r="G36">
        <f t="shared" ca="1" si="0"/>
        <v>39317.945599999992</v>
      </c>
      <c r="H36" cm="1">
        <f t="array" aca="1" ref="H36" ca="1">INDIRECT("'"&amp;H$2&amp;"'!I"&amp;ROW())</f>
        <v>809.31400000000008</v>
      </c>
      <c r="I36" cm="1">
        <f t="array" aca="1" ref="I36" ca="1">INDIRECT("'"&amp;I$2&amp;"'!I"&amp;ROW())</f>
        <v>1839.35</v>
      </c>
      <c r="J36" cm="1">
        <f t="array" aca="1" ref="J36" ca="1">INDIRECT("'"&amp;J$2&amp;"'!I"&amp;ROW())</f>
        <v>0</v>
      </c>
      <c r="K36" cm="1">
        <f t="array" aca="1" ref="K36" ca="1">INDIRECT("'"&amp;K$2&amp;"'!I"&amp;ROW())</f>
        <v>706.31039999999996</v>
      </c>
      <c r="L36" cm="1">
        <f t="array" aca="1" ref="L36" ca="1">INDIRECT("'"&amp;L$2&amp;"'!I"&amp;ROW())</f>
        <v>0</v>
      </c>
      <c r="M36" cm="1">
        <f t="array" aca="1" ref="M36" ca="1">INDIRECT("'"&amp;M$2&amp;"'!I"&amp;ROW())</f>
        <v>1397.9059999999999</v>
      </c>
      <c r="N36" cm="1">
        <f t="array" aca="1" ref="N36" ca="1">INDIRECT("'"&amp;N$2&amp;"'!I"&amp;ROW())</f>
        <v>0</v>
      </c>
      <c r="O36" cm="1">
        <f t="array" aca="1" ref="O36" ca="1">INDIRECT("'"&amp;O$2&amp;"'!I"&amp;ROW())</f>
        <v>1177.184</v>
      </c>
      <c r="P36">
        <f>'SECRETARÍA '!I36</f>
        <v>1912.924</v>
      </c>
      <c r="Q36" cm="1">
        <f t="array" aca="1" ref="Q36" ca="1">INDIRECT("'"&amp;Q$2&amp;"'!I"&amp;ROW())</f>
        <v>1912.924</v>
      </c>
      <c r="R36" cm="1">
        <f t="array" aca="1" ref="R36" ca="1">INDIRECT("'"&amp;R$2&amp;"'!I"&amp;ROW())</f>
        <v>555.4837</v>
      </c>
      <c r="S36" cm="1">
        <f t="array" aca="1" ref="S36" ca="1">INDIRECT("'"&amp;S$2&amp;"'!I"&amp;ROW())</f>
        <v>0</v>
      </c>
      <c r="T36" cm="1">
        <f t="array" aca="1" ref="T36" ca="1">INDIRECT("'"&amp;T$2&amp;"'!I"&amp;ROW())</f>
        <v>1839.35</v>
      </c>
      <c r="U36" cm="1">
        <f t="array" aca="1" ref="U36" ca="1">INDIRECT("'"&amp;U$2&amp;"'!I"&amp;ROW())</f>
        <v>1839.35</v>
      </c>
      <c r="V36" cm="1">
        <f t="array" aca="1" ref="V36" ca="1">INDIRECT("'"&amp;V$2&amp;"'!I"&amp;ROW())</f>
        <v>0</v>
      </c>
      <c r="W36" cm="1">
        <f t="array" aca="1" ref="W36" ca="1">INDIRECT("'"&amp;W$2&amp;"'!I"&amp;ROW())</f>
        <v>2118.9312</v>
      </c>
      <c r="X36" cm="1">
        <f t="array" aca="1" ref="X36" ca="1">INDIRECT("'"&amp;X$2&amp;"'!I"&amp;ROW())</f>
        <v>0</v>
      </c>
      <c r="Y36" cm="1">
        <f t="array" aca="1" ref="Y36" ca="1">INDIRECT("'"&amp;Y$2&amp;"'!I"&amp;ROW())</f>
        <v>1147.7544</v>
      </c>
      <c r="Z36" cm="1">
        <f t="array" aca="1" ref="Z36" ca="1">INDIRECT("'"&amp;Z$2&amp;"'!I"&amp;ROW())</f>
        <v>0</v>
      </c>
      <c r="AA36" cm="1">
        <f t="array" aca="1" ref="AA36" ca="1">INDIRECT("'"&amp;AA$2&amp;"'!I"&amp;ROW())</f>
        <v>0</v>
      </c>
      <c r="AB36">
        <f>'SSHH ADM.-HOMBRES'!I36</f>
        <v>1648.0576000000001</v>
      </c>
      <c r="AC36" cm="1">
        <f t="array" aca="1" ref="AC36" ca="1">INDIRECT("'"&amp;AC$2&amp;"'!I"&amp;ROW())</f>
        <v>1648.0576000000001</v>
      </c>
      <c r="AD36" cm="1">
        <f t="array" aca="1" ref="AD36" ca="1">INDIRECT("'"&amp;AD$2&amp;"'!I"&amp;ROW())</f>
        <v>687.91690000000006</v>
      </c>
      <c r="AE36" cm="1">
        <f t="array" aca="1" ref="AE36" ca="1">INDIRECT("'"&amp;AE$2&amp;"'!I"&amp;ROW())</f>
        <v>0</v>
      </c>
      <c r="AF36" cm="1">
        <f t="array" aca="1" ref="AF36" ca="1">INDIRECT("'"&amp;AF$2&amp;"'!I"&amp;ROW())</f>
        <v>0</v>
      </c>
      <c r="AG36" cm="1">
        <f t="array" aca="1" ref="AG36" ca="1">INDIRECT("'"&amp;AG$2&amp;"'!I"&amp;ROW())</f>
        <v>0</v>
      </c>
      <c r="AH36" cm="1">
        <f t="array" aca="1" ref="AH36" ca="1">INDIRECT("'"&amp;AH$2&amp;"'!I"&amp;ROW())</f>
        <v>0</v>
      </c>
      <c r="AI36" cm="1">
        <f t="array" aca="1" ref="AI36" ca="1">INDIRECT("'"&amp;AI$2&amp;"'!I"&amp;ROW())</f>
        <v>0</v>
      </c>
      <c r="AJ36" cm="1">
        <f t="array" aca="1" ref="AJ36" ca="1">INDIRECT("'"&amp;AJ$2&amp;"'!I"&amp;ROW())</f>
        <v>0</v>
      </c>
      <c r="AK36" cm="1">
        <f t="array" aca="1" ref="AK36" ca="1">INDIRECT("'"&amp;AK$2&amp;"'!I"&amp;ROW())</f>
        <v>0</v>
      </c>
      <c r="AL36" cm="1">
        <f t="array" aca="1" ref="AL36" ca="1">INDIRECT("'"&amp;AL$2&amp;"'!I"&amp;ROW())</f>
        <v>1633.3428000000001</v>
      </c>
      <c r="AM36" cm="1">
        <f t="array" aca="1" ref="AM36" ca="1">INDIRECT("'"&amp;AM$2&amp;"'!I"&amp;ROW())</f>
        <v>0</v>
      </c>
      <c r="AN36" cm="1">
        <f t="array" aca="1" ref="AN36" ca="1">INDIRECT("'"&amp;AN$2&amp;"'!I"&amp;ROW())</f>
        <v>0</v>
      </c>
      <c r="AO36" cm="1">
        <f t="array" aca="1" ref="AO36" ca="1">INDIRECT("'"&amp;AO$2&amp;"'!I"&amp;ROW())</f>
        <v>695.27429999999993</v>
      </c>
      <c r="AP36" cm="1">
        <f t="array" aca="1" ref="AP36" ca="1">INDIRECT("'"&amp;AP$2&amp;"'!I"&amp;ROW())</f>
        <v>0</v>
      </c>
      <c r="AQ36" cm="1">
        <f t="array" aca="1" ref="AQ36" ca="1">INDIRECT("'"&amp;AQ$2&amp;"'!I"&amp;ROW())</f>
        <v>662.16600000000005</v>
      </c>
      <c r="AR36" cm="1">
        <f t="array" aca="1" ref="AR36" ca="1">INDIRECT("'"&amp;AR$2&amp;"'!I"&amp;ROW())</f>
        <v>0</v>
      </c>
      <c r="AS36" cm="1">
        <f t="array" aca="1" ref="AS36" ca="1">INDIRECT("'"&amp;AS$2&amp;"'!I"&amp;ROW())</f>
        <v>1007.9638000000001</v>
      </c>
      <c r="AT36" cm="1">
        <f t="array" aca="1" ref="AT36" ca="1">INDIRECT("'"&amp;AT$2&amp;"'!I"&amp;ROW())</f>
        <v>0</v>
      </c>
      <c r="AU36" cm="1">
        <f t="array" aca="1" ref="AU36" ca="1">INDIRECT("'"&amp;AU$2&amp;"'!I"&amp;ROW())</f>
        <v>1839.35</v>
      </c>
      <c r="AV36" cm="1">
        <f t="array" aca="1" ref="AV36" ca="1">INDIRECT("'"&amp;AV$2&amp;"'!I"&amp;ROW())</f>
        <v>1839.35</v>
      </c>
      <c r="AW36" cm="1">
        <f t="array" aca="1" ref="AW36" ca="1">INDIRECT("'"&amp;AW$2&amp;"'!I"&amp;ROW())</f>
        <v>1839.35</v>
      </c>
      <c r="AX36" cm="1">
        <f t="array" aca="1" ref="AX36" ca="1">INDIRECT("'"&amp;AX$2&amp;"'!I"&amp;ROW())</f>
        <v>1839.35</v>
      </c>
      <c r="AY36" cm="1">
        <f t="array" aca="1" ref="AY36" ca="1">INDIRECT("'"&amp;AY$2&amp;"'!I"&amp;ROW())</f>
        <v>1839.35</v>
      </c>
      <c r="AZ36" cm="1">
        <f t="array" aca="1" ref="AZ36" ca="1">INDIRECT("'"&amp;AZ$2&amp;"'!I"&amp;ROW())</f>
        <v>1839.35</v>
      </c>
      <c r="BA36" cm="1">
        <f t="array" aca="1" ref="BA36" ca="1">INDIRECT("'"&amp;BA$2&amp;"'!I"&amp;ROW())</f>
        <v>1839.35</v>
      </c>
      <c r="BB36" s="17">
        <f>'TALLER EPT '!I36</f>
        <v>687.91690000000006</v>
      </c>
      <c r="BC36" cm="1">
        <f t="array" aca="1" ref="BC36" ca="1">INDIRECT("'"&amp;BC$2&amp;"'!I"&amp;ROW())</f>
        <v>515.01800000000003</v>
      </c>
      <c r="BD36" cm="1">
        <f t="array" aca="1" ref="BD36" ca="1">INDIRECT("'"&amp;BD$2&amp;"'!I"&amp;ROW())</f>
        <v>0</v>
      </c>
      <c r="BE36">
        <f>'CIRCULACIÓN '!I36</f>
        <v>0</v>
      </c>
      <c r="BF36" cm="1">
        <f t="array" aca="1" ref="BF36" ca="1">INDIRECT("'"&amp;BF$2&amp;"'!I"&amp;ROW())</f>
        <v>0</v>
      </c>
      <c r="BG36" cm="1">
        <f t="array" aca="1" ref="BG36" ca="1">INDIRECT("'"&amp;BG$2&amp;"'!I"&amp;ROW())</f>
        <v>0</v>
      </c>
      <c r="BH36">
        <f>INGRESO!I36</f>
        <v>0</v>
      </c>
    </row>
    <row r="37" spans="1:60">
      <c r="A37" t="s">
        <v>821</v>
      </c>
      <c r="G37">
        <f t="shared" ca="1" si="0"/>
        <v>21693.006399999998</v>
      </c>
      <c r="H37" cm="1">
        <f t="array" aca="1" ref="H37" ca="1">INDIRECT("'"&amp;H$2&amp;"'!I"&amp;ROW())</f>
        <v>0</v>
      </c>
      <c r="I37" cm="1">
        <f t="array" aca="1" ref="I37" ca="1">INDIRECT("'"&amp;I$2&amp;"'!I"&amp;ROW())</f>
        <v>0</v>
      </c>
      <c r="J37" cm="1">
        <f t="array" aca="1" ref="J37" ca="1">INDIRECT("'"&amp;J$2&amp;"'!I"&amp;ROW())</f>
        <v>0</v>
      </c>
      <c r="K37" cm="1">
        <f t="array" aca="1" ref="K37" ca="1">INDIRECT("'"&amp;K$2&amp;"'!I"&amp;ROW())</f>
        <v>0</v>
      </c>
      <c r="L37" cm="1">
        <f t="array" aca="1" ref="L37" ca="1">INDIRECT("'"&amp;L$2&amp;"'!I"&amp;ROW())</f>
        <v>0</v>
      </c>
      <c r="M37" cm="1">
        <f t="array" aca="1" ref="M37" ca="1">INDIRECT("'"&amp;M$2&amp;"'!I"&amp;ROW())</f>
        <v>12446.722599999999</v>
      </c>
      <c r="N37" cm="1">
        <f t="array" aca="1" ref="N37" ca="1">INDIRECT("'"&amp;N$2&amp;"'!I"&amp;ROW())</f>
        <v>0</v>
      </c>
      <c r="O37" cm="1">
        <f t="array" aca="1" ref="O37" ca="1">INDIRECT("'"&amp;O$2&amp;"'!I"&amp;ROW())</f>
        <v>0</v>
      </c>
      <c r="P37">
        <f>'SECRETARÍA '!I37</f>
        <v>0</v>
      </c>
      <c r="Q37" cm="1">
        <f t="array" aca="1" ref="Q37" ca="1">INDIRECT("'"&amp;Q$2&amp;"'!I"&amp;ROW())</f>
        <v>0</v>
      </c>
      <c r="R37" cm="1">
        <f t="array" aca="1" ref="R37" ca="1">INDIRECT("'"&amp;R$2&amp;"'!I"&amp;ROW())</f>
        <v>0</v>
      </c>
      <c r="S37" cm="1">
        <f t="array" aca="1" ref="S37" ca="1">INDIRECT("'"&amp;S$2&amp;"'!I"&amp;ROW())</f>
        <v>0</v>
      </c>
      <c r="T37" cm="1">
        <f t="array" aca="1" ref="T37" ca="1">INDIRECT("'"&amp;T$2&amp;"'!I"&amp;ROW())</f>
        <v>0</v>
      </c>
      <c r="U37" cm="1">
        <f t="array" aca="1" ref="U37" ca="1">INDIRECT("'"&amp;U$2&amp;"'!I"&amp;ROW())</f>
        <v>0</v>
      </c>
      <c r="V37" cm="1">
        <f t="array" aca="1" ref="V37" ca="1">INDIRECT("'"&amp;V$2&amp;"'!I"&amp;ROW())</f>
        <v>0</v>
      </c>
      <c r="W37" cm="1">
        <f t="array" aca="1" ref="W37" ca="1">INDIRECT("'"&amp;W$2&amp;"'!I"&amp;ROW())</f>
        <v>0</v>
      </c>
      <c r="X37" cm="1">
        <f t="array" aca="1" ref="X37" ca="1">INDIRECT("'"&amp;X$2&amp;"'!I"&amp;ROW())</f>
        <v>0</v>
      </c>
      <c r="Y37" cm="1">
        <f t="array" aca="1" ref="Y37" ca="1">INDIRECT("'"&amp;Y$2&amp;"'!I"&amp;ROW())</f>
        <v>0</v>
      </c>
      <c r="Z37" cm="1">
        <f t="array" aca="1" ref="Z37" ca="1">INDIRECT("'"&amp;Z$2&amp;"'!I"&amp;ROW())</f>
        <v>0</v>
      </c>
      <c r="AA37" cm="1">
        <f t="array" aca="1" ref="AA37" ca="1">INDIRECT("'"&amp;AA$2&amp;"'!I"&amp;ROW())</f>
        <v>0</v>
      </c>
      <c r="AB37">
        <f>'SSHH ADM.-HOMBRES'!I37</f>
        <v>0</v>
      </c>
      <c r="AC37" cm="1">
        <f t="array" aca="1" ref="AC37" ca="1">INDIRECT("'"&amp;AC$2&amp;"'!I"&amp;ROW())</f>
        <v>0</v>
      </c>
      <c r="AD37" cm="1">
        <f t="array" aca="1" ref="AD37" ca="1">INDIRECT("'"&amp;AD$2&amp;"'!I"&amp;ROW())</f>
        <v>0</v>
      </c>
      <c r="AE37" cm="1">
        <f t="array" aca="1" ref="AE37" ca="1">INDIRECT("'"&amp;AE$2&amp;"'!I"&amp;ROW())</f>
        <v>0</v>
      </c>
      <c r="AF37" cm="1">
        <f t="array" aca="1" ref="AF37" ca="1">INDIRECT("'"&amp;AF$2&amp;"'!I"&amp;ROW())</f>
        <v>0</v>
      </c>
      <c r="AG37" cm="1">
        <f t="array" aca="1" ref="AG37" ca="1">INDIRECT("'"&amp;AG$2&amp;"'!I"&amp;ROW())</f>
        <v>0</v>
      </c>
      <c r="AH37" cm="1">
        <f t="array" aca="1" ref="AH37" ca="1">INDIRECT("'"&amp;AH$2&amp;"'!I"&amp;ROW())</f>
        <v>0</v>
      </c>
      <c r="AI37" cm="1">
        <f t="array" aca="1" ref="AI37" ca="1">INDIRECT("'"&amp;AI$2&amp;"'!I"&amp;ROW())</f>
        <v>0</v>
      </c>
      <c r="AJ37" cm="1">
        <f t="array" aca="1" ref="AJ37" ca="1">INDIRECT("'"&amp;AJ$2&amp;"'!I"&amp;ROW())</f>
        <v>0</v>
      </c>
      <c r="AK37" cm="1">
        <f t="array" aca="1" ref="AK37" ca="1">INDIRECT("'"&amp;AK$2&amp;"'!I"&amp;ROW())</f>
        <v>0</v>
      </c>
      <c r="AL37" cm="1">
        <f t="array" aca="1" ref="AL37" ca="1">INDIRECT("'"&amp;AL$2&amp;"'!I"&amp;ROW())</f>
        <v>0</v>
      </c>
      <c r="AM37" cm="1">
        <f t="array" aca="1" ref="AM37" ca="1">INDIRECT("'"&amp;AM$2&amp;"'!I"&amp;ROW())</f>
        <v>0</v>
      </c>
      <c r="AN37" cm="1">
        <f t="array" aca="1" ref="AN37" ca="1">INDIRECT("'"&amp;AN$2&amp;"'!I"&amp;ROW())</f>
        <v>9246.2837999999992</v>
      </c>
      <c r="AO37" cm="1">
        <f t="array" aca="1" ref="AO37" ca="1">INDIRECT("'"&amp;AO$2&amp;"'!I"&amp;ROW())</f>
        <v>0</v>
      </c>
      <c r="AP37" cm="1">
        <f t="array" aca="1" ref="AP37" ca="1">INDIRECT("'"&amp;AP$2&amp;"'!I"&amp;ROW())</f>
        <v>0</v>
      </c>
      <c r="AQ37" cm="1">
        <f t="array" aca="1" ref="AQ37" ca="1">INDIRECT("'"&amp;AQ$2&amp;"'!I"&amp;ROW())</f>
        <v>0</v>
      </c>
      <c r="AR37" cm="1">
        <f t="array" aca="1" ref="AR37" ca="1">INDIRECT("'"&amp;AR$2&amp;"'!I"&amp;ROW())</f>
        <v>0</v>
      </c>
      <c r="AS37" cm="1">
        <f t="array" aca="1" ref="AS37" ca="1">INDIRECT("'"&amp;AS$2&amp;"'!I"&amp;ROW())</f>
        <v>0</v>
      </c>
      <c r="AT37" cm="1">
        <f t="array" aca="1" ref="AT37" ca="1">INDIRECT("'"&amp;AT$2&amp;"'!I"&amp;ROW())</f>
        <v>0</v>
      </c>
      <c r="AU37" cm="1">
        <f t="array" aca="1" ref="AU37" ca="1">INDIRECT("'"&amp;AU$2&amp;"'!I"&amp;ROW())</f>
        <v>0</v>
      </c>
      <c r="AV37" cm="1">
        <f t="array" aca="1" ref="AV37" ca="1">INDIRECT("'"&amp;AV$2&amp;"'!I"&amp;ROW())</f>
        <v>0</v>
      </c>
      <c r="AW37" cm="1">
        <f t="array" aca="1" ref="AW37" ca="1">INDIRECT("'"&amp;AW$2&amp;"'!I"&amp;ROW())</f>
        <v>0</v>
      </c>
      <c r="AX37" cm="1">
        <f t="array" aca="1" ref="AX37" ca="1">INDIRECT("'"&amp;AX$2&amp;"'!I"&amp;ROW())</f>
        <v>0</v>
      </c>
      <c r="AY37" cm="1">
        <f t="array" aca="1" ref="AY37" ca="1">INDIRECT("'"&amp;AY$2&amp;"'!I"&amp;ROW())</f>
        <v>0</v>
      </c>
      <c r="AZ37" cm="1">
        <f t="array" aca="1" ref="AZ37" ca="1">INDIRECT("'"&amp;AZ$2&amp;"'!I"&amp;ROW())</f>
        <v>0</v>
      </c>
      <c r="BA37" cm="1">
        <f t="array" aca="1" ref="BA37" ca="1">INDIRECT("'"&amp;BA$2&amp;"'!I"&amp;ROW())</f>
        <v>0</v>
      </c>
      <c r="BB37" s="17">
        <f>'TALLER EPT '!I37</f>
        <v>0</v>
      </c>
      <c r="BC37" cm="1">
        <f t="array" aca="1" ref="BC37" ca="1">INDIRECT("'"&amp;BC$2&amp;"'!I"&amp;ROW())</f>
        <v>0</v>
      </c>
      <c r="BD37" cm="1">
        <f t="array" aca="1" ref="BD37" ca="1">INDIRECT("'"&amp;BD$2&amp;"'!I"&amp;ROW())</f>
        <v>0</v>
      </c>
      <c r="BE37">
        <f>'CIRCULACIÓN '!I37</f>
        <v>0</v>
      </c>
      <c r="BF37" cm="1">
        <f t="array" aca="1" ref="BF37" ca="1">INDIRECT("'"&amp;BF$2&amp;"'!I"&amp;ROW())</f>
        <v>0</v>
      </c>
      <c r="BG37" cm="1">
        <f t="array" aca="1" ref="BG37" ca="1">INDIRECT("'"&amp;BG$2&amp;"'!I"&amp;ROW())</f>
        <v>0</v>
      </c>
      <c r="BH37">
        <f>INGRESO!I37</f>
        <v>0</v>
      </c>
    </row>
    <row r="38" spans="1:60">
      <c r="A38" t="s">
        <v>823</v>
      </c>
      <c r="G38">
        <f t="shared" ca="1" si="0"/>
        <v>63083.982000000011</v>
      </c>
      <c r="H38" cm="1">
        <f t="array" aca="1" ref="H38" ca="1">INDIRECT("'"&amp;H$2&amp;"'!I"&amp;ROW())</f>
        <v>1617.538</v>
      </c>
      <c r="I38" cm="1">
        <f t="array" aca="1" ref="I38" ca="1">INDIRECT("'"&amp;I$2&amp;"'!I"&amp;ROW())</f>
        <v>1617.538</v>
      </c>
      <c r="J38" cm="1">
        <f t="array" aca="1" ref="J38" ca="1">INDIRECT("'"&amp;J$2&amp;"'!I"&amp;ROW())</f>
        <v>1617.538</v>
      </c>
      <c r="K38" cm="1">
        <f t="array" aca="1" ref="K38" ca="1">INDIRECT("'"&amp;K$2&amp;"'!I"&amp;ROW())</f>
        <v>1617.538</v>
      </c>
      <c r="L38" cm="1">
        <f t="array" aca="1" ref="L38" ca="1">INDIRECT("'"&amp;L$2&amp;"'!I"&amp;ROW())</f>
        <v>1617.538</v>
      </c>
      <c r="M38" cm="1">
        <f t="array" aca="1" ref="M38" ca="1">INDIRECT("'"&amp;M$2&amp;"'!I"&amp;ROW())</f>
        <v>1617.538</v>
      </c>
      <c r="N38" cm="1">
        <f t="array" aca="1" ref="N38" ca="1">INDIRECT("'"&amp;N$2&amp;"'!I"&amp;ROW())</f>
        <v>0</v>
      </c>
      <c r="O38" cm="1">
        <f t="array" aca="1" ref="O38" ca="1">INDIRECT("'"&amp;O$2&amp;"'!I"&amp;ROW())</f>
        <v>1617.538</v>
      </c>
      <c r="P38">
        <f>'SECRETARÍA '!I38</f>
        <v>1617.538</v>
      </c>
      <c r="Q38" cm="1">
        <f t="array" aca="1" ref="Q38" ca="1">INDIRECT("'"&amp;Q$2&amp;"'!I"&amp;ROW())</f>
        <v>1617.538</v>
      </c>
      <c r="R38" cm="1">
        <f t="array" aca="1" ref="R38" ca="1">INDIRECT("'"&amp;R$2&amp;"'!I"&amp;ROW())</f>
        <v>1617.538</v>
      </c>
      <c r="S38" cm="1">
        <f t="array" aca="1" ref="S38" ca="1">INDIRECT("'"&amp;S$2&amp;"'!I"&amp;ROW())</f>
        <v>1617.538</v>
      </c>
      <c r="T38" cm="1">
        <f t="array" aca="1" ref="T38" ca="1">INDIRECT("'"&amp;T$2&amp;"'!I"&amp;ROW())</f>
        <v>1617.538</v>
      </c>
      <c r="U38" cm="1">
        <f t="array" aca="1" ref="U38" ca="1">INDIRECT("'"&amp;U$2&amp;"'!I"&amp;ROW())</f>
        <v>1617.538</v>
      </c>
      <c r="V38" cm="1">
        <f t="array" aca="1" ref="V38" ca="1">INDIRECT("'"&amp;V$2&amp;"'!I"&amp;ROW())</f>
        <v>1617.538</v>
      </c>
      <c r="W38" cm="1">
        <f t="array" aca="1" ref="W38" ca="1">INDIRECT("'"&amp;W$2&amp;"'!I"&amp;ROW())</f>
        <v>1617.538</v>
      </c>
      <c r="X38" cm="1">
        <f t="array" aca="1" ref="X38" ca="1">INDIRECT("'"&amp;X$2&amp;"'!I"&amp;ROW())</f>
        <v>1617.538</v>
      </c>
      <c r="Y38" cm="1">
        <f t="array" aca="1" ref="Y38" ca="1">INDIRECT("'"&amp;Y$2&amp;"'!I"&amp;ROW())</f>
        <v>1617.538</v>
      </c>
      <c r="Z38" cm="1">
        <f t="array" aca="1" ref="Z38" ca="1">INDIRECT("'"&amp;Z$2&amp;"'!I"&amp;ROW())</f>
        <v>1617.538</v>
      </c>
      <c r="AA38" cm="1">
        <f t="array" aca="1" ref="AA38" ca="1">INDIRECT("'"&amp;AA$2&amp;"'!I"&amp;ROW())</f>
        <v>1617.538</v>
      </c>
      <c r="AB38">
        <f>'SSHH ADM.-HOMBRES'!I38</f>
        <v>1617.538</v>
      </c>
      <c r="AC38" cm="1">
        <f t="array" aca="1" ref="AC38" ca="1">INDIRECT("'"&amp;AC$2&amp;"'!I"&amp;ROW())</f>
        <v>1617.538</v>
      </c>
      <c r="AD38" cm="1">
        <f t="array" aca="1" ref="AD38" ca="1">INDIRECT("'"&amp;AD$2&amp;"'!I"&amp;ROW())</f>
        <v>1617.538</v>
      </c>
      <c r="AE38" cm="1">
        <f t="array" aca="1" ref="AE38" ca="1">INDIRECT("'"&amp;AE$2&amp;"'!I"&amp;ROW())</f>
        <v>0</v>
      </c>
      <c r="AF38" cm="1">
        <f t="array" aca="1" ref="AF38" ca="1">INDIRECT("'"&amp;AF$2&amp;"'!I"&amp;ROW())</f>
        <v>0</v>
      </c>
      <c r="AG38" cm="1">
        <f t="array" aca="1" ref="AG38" ca="1">INDIRECT("'"&amp;AG$2&amp;"'!I"&amp;ROW())</f>
        <v>0</v>
      </c>
      <c r="AH38" cm="1">
        <f t="array" aca="1" ref="AH38" ca="1">INDIRECT("'"&amp;AH$2&amp;"'!I"&amp;ROW())</f>
        <v>0</v>
      </c>
      <c r="AI38" cm="1">
        <f t="array" aca="1" ref="AI38" ca="1">INDIRECT("'"&amp;AI$2&amp;"'!I"&amp;ROW())</f>
        <v>0</v>
      </c>
      <c r="AJ38" cm="1">
        <f t="array" aca="1" ref="AJ38" ca="1">INDIRECT("'"&amp;AJ$2&amp;"'!I"&amp;ROW())</f>
        <v>1617.538</v>
      </c>
      <c r="AK38" cm="1">
        <f t="array" aca="1" ref="AK38" ca="1">INDIRECT("'"&amp;AK$2&amp;"'!I"&amp;ROW())</f>
        <v>0</v>
      </c>
      <c r="AL38" cm="1">
        <f t="array" aca="1" ref="AL38" ca="1">INDIRECT("'"&amp;AL$2&amp;"'!I"&amp;ROW())</f>
        <v>1617.538</v>
      </c>
      <c r="AM38" cm="1">
        <f t="array" aca="1" ref="AM38" ca="1">INDIRECT("'"&amp;AM$2&amp;"'!I"&amp;ROW())</f>
        <v>0</v>
      </c>
      <c r="AN38" cm="1">
        <f t="array" aca="1" ref="AN38" ca="1">INDIRECT("'"&amp;AN$2&amp;"'!I"&amp;ROW())</f>
        <v>1617.538</v>
      </c>
      <c r="AO38" cm="1">
        <f t="array" aca="1" ref="AO38" ca="1">INDIRECT("'"&amp;AO$2&amp;"'!I"&amp;ROW())</f>
        <v>1617.538</v>
      </c>
      <c r="AP38" cm="1">
        <f t="array" aca="1" ref="AP38" ca="1">INDIRECT("'"&amp;AP$2&amp;"'!I"&amp;ROW())</f>
        <v>1617.538</v>
      </c>
      <c r="AQ38" cm="1">
        <f t="array" aca="1" ref="AQ38" ca="1">INDIRECT("'"&amp;AQ$2&amp;"'!I"&amp;ROW())</f>
        <v>1617.538</v>
      </c>
      <c r="AR38" cm="1">
        <f t="array" aca="1" ref="AR38" ca="1">INDIRECT("'"&amp;AR$2&amp;"'!I"&amp;ROW())</f>
        <v>1617.538</v>
      </c>
      <c r="AS38" cm="1">
        <f t="array" aca="1" ref="AS38" ca="1">INDIRECT("'"&amp;AS$2&amp;"'!I"&amp;ROW())</f>
        <v>1617.538</v>
      </c>
      <c r="AT38" cm="1">
        <f t="array" aca="1" ref="AT38" ca="1">INDIRECT("'"&amp;AT$2&amp;"'!I"&amp;ROW())</f>
        <v>1617.538</v>
      </c>
      <c r="AU38" cm="1">
        <f t="array" aca="1" ref="AU38" ca="1">INDIRECT("'"&amp;AU$2&amp;"'!I"&amp;ROW())</f>
        <v>1617.538</v>
      </c>
      <c r="AV38" cm="1">
        <f t="array" aca="1" ref="AV38" ca="1">INDIRECT("'"&amp;AV$2&amp;"'!I"&amp;ROW())</f>
        <v>1617.538</v>
      </c>
      <c r="AW38" cm="1">
        <f t="array" aca="1" ref="AW38" ca="1">INDIRECT("'"&amp;AW$2&amp;"'!I"&amp;ROW())</f>
        <v>1617.538</v>
      </c>
      <c r="AX38" cm="1">
        <f t="array" aca="1" ref="AX38" ca="1">INDIRECT("'"&amp;AX$2&amp;"'!I"&amp;ROW())</f>
        <v>1617.538</v>
      </c>
      <c r="AY38" cm="1">
        <f t="array" aca="1" ref="AY38" ca="1">INDIRECT("'"&amp;AY$2&amp;"'!I"&amp;ROW())</f>
        <v>1617.538</v>
      </c>
      <c r="AZ38" cm="1">
        <f t="array" aca="1" ref="AZ38" ca="1">INDIRECT("'"&amp;AZ$2&amp;"'!I"&amp;ROW())</f>
        <v>1617.538</v>
      </c>
      <c r="BA38" cm="1">
        <f t="array" aca="1" ref="BA38" ca="1">INDIRECT("'"&amp;BA$2&amp;"'!I"&amp;ROW())</f>
        <v>1617.538</v>
      </c>
      <c r="BB38" s="17">
        <f>'TALLER EPT '!I38</f>
        <v>1617.538</v>
      </c>
      <c r="BC38" cm="1">
        <f t="array" aca="1" ref="BC38" ca="1">INDIRECT("'"&amp;BC$2&amp;"'!I"&amp;ROW())</f>
        <v>0</v>
      </c>
      <c r="BD38" cm="1">
        <f t="array" aca="1" ref="BD38" ca="1">INDIRECT("'"&amp;BD$2&amp;"'!I"&amp;ROW())</f>
        <v>0</v>
      </c>
      <c r="BE38">
        <f>'CIRCULACIÓN '!I38</f>
        <v>0</v>
      </c>
      <c r="BF38" cm="1">
        <f t="array" aca="1" ref="BF38" ca="1">INDIRECT("'"&amp;BF$2&amp;"'!I"&amp;ROW())</f>
        <v>0</v>
      </c>
      <c r="BG38" cm="1">
        <f t="array" aca="1" ref="BG38" ca="1">INDIRECT("'"&amp;BG$2&amp;"'!I"&amp;ROW())</f>
        <v>0</v>
      </c>
      <c r="BH38">
        <f>INGRESO!I38</f>
        <v>0</v>
      </c>
    </row>
    <row r="39" spans="1:60">
      <c r="A39" t="s">
        <v>825</v>
      </c>
      <c r="G39">
        <f t="shared" ca="1" si="0"/>
        <v>1917.3</v>
      </c>
      <c r="H39" cm="1">
        <f t="array" aca="1" ref="H39" ca="1">INDIRECT("'"&amp;H$2&amp;"'!I"&amp;ROW())</f>
        <v>0</v>
      </c>
      <c r="I39" cm="1">
        <f t="array" aca="1" ref="I39" ca="1">INDIRECT("'"&amp;I$2&amp;"'!I"&amp;ROW())</f>
        <v>0</v>
      </c>
      <c r="J39" cm="1">
        <f t="array" aca="1" ref="J39" ca="1">INDIRECT("'"&amp;J$2&amp;"'!I"&amp;ROW())</f>
        <v>0</v>
      </c>
      <c r="K39" cm="1">
        <f t="array" aca="1" ref="K39" ca="1">INDIRECT("'"&amp;K$2&amp;"'!I"&amp;ROW())</f>
        <v>0</v>
      </c>
      <c r="L39" cm="1">
        <f t="array" aca="1" ref="L39" ca="1">INDIRECT("'"&amp;L$2&amp;"'!I"&amp;ROW())</f>
        <v>0</v>
      </c>
      <c r="M39" cm="1">
        <f t="array" aca="1" ref="M39" ca="1">INDIRECT("'"&amp;M$2&amp;"'!I"&amp;ROW())</f>
        <v>0</v>
      </c>
      <c r="N39" cm="1">
        <f t="array" aca="1" ref="N39" ca="1">INDIRECT("'"&amp;N$2&amp;"'!I"&amp;ROW())</f>
        <v>0</v>
      </c>
      <c r="O39" cm="1">
        <f t="array" aca="1" ref="O39" ca="1">INDIRECT("'"&amp;O$2&amp;"'!I"&amp;ROW())</f>
        <v>0</v>
      </c>
      <c r="P39">
        <f>'SECRETARÍA '!I39</f>
        <v>0</v>
      </c>
      <c r="Q39" cm="1">
        <f t="array" aca="1" ref="Q39" ca="1">INDIRECT("'"&amp;Q$2&amp;"'!I"&amp;ROW())</f>
        <v>0</v>
      </c>
      <c r="R39" cm="1">
        <f t="array" aca="1" ref="R39" ca="1">INDIRECT("'"&amp;R$2&amp;"'!I"&amp;ROW())</f>
        <v>0</v>
      </c>
      <c r="S39" cm="1">
        <f t="array" aca="1" ref="S39" ca="1">INDIRECT("'"&amp;S$2&amp;"'!I"&amp;ROW())</f>
        <v>0</v>
      </c>
      <c r="T39" cm="1">
        <f t="array" aca="1" ref="T39" ca="1">INDIRECT("'"&amp;T$2&amp;"'!I"&amp;ROW())</f>
        <v>0</v>
      </c>
      <c r="U39" cm="1">
        <f t="array" aca="1" ref="U39" ca="1">INDIRECT("'"&amp;U$2&amp;"'!I"&amp;ROW())</f>
        <v>0</v>
      </c>
      <c r="V39" cm="1">
        <f t="array" aca="1" ref="V39" ca="1">INDIRECT("'"&amp;V$2&amp;"'!I"&amp;ROW())</f>
        <v>0</v>
      </c>
      <c r="W39" cm="1">
        <f t="array" aca="1" ref="W39" ca="1">INDIRECT("'"&amp;W$2&amp;"'!I"&amp;ROW())</f>
        <v>0</v>
      </c>
      <c r="X39" cm="1">
        <f t="array" aca="1" ref="X39" ca="1">INDIRECT("'"&amp;X$2&amp;"'!I"&amp;ROW())</f>
        <v>0</v>
      </c>
      <c r="Y39" cm="1">
        <f t="array" aca="1" ref="Y39" ca="1">INDIRECT("'"&amp;Y$2&amp;"'!I"&amp;ROW())</f>
        <v>0</v>
      </c>
      <c r="Z39" cm="1">
        <f t="array" aca="1" ref="Z39" ca="1">INDIRECT("'"&amp;Z$2&amp;"'!I"&amp;ROW())</f>
        <v>1917.3</v>
      </c>
      <c r="AA39" cm="1">
        <f t="array" aca="1" ref="AA39" ca="1">INDIRECT("'"&amp;AA$2&amp;"'!I"&amp;ROW())</f>
        <v>0</v>
      </c>
      <c r="AB39">
        <f>'SSHH ADM.-HOMBRES'!I39</f>
        <v>0</v>
      </c>
      <c r="AC39" cm="1">
        <f t="array" aca="1" ref="AC39" ca="1">INDIRECT("'"&amp;AC$2&amp;"'!I"&amp;ROW())</f>
        <v>0</v>
      </c>
      <c r="AD39" cm="1">
        <f t="array" aca="1" ref="AD39" ca="1">INDIRECT("'"&amp;AD$2&amp;"'!I"&amp;ROW())</f>
        <v>0</v>
      </c>
      <c r="AE39" cm="1">
        <f t="array" aca="1" ref="AE39" ca="1">INDIRECT("'"&amp;AE$2&amp;"'!I"&amp;ROW())</f>
        <v>0</v>
      </c>
      <c r="AF39" cm="1">
        <f t="array" aca="1" ref="AF39" ca="1">INDIRECT("'"&amp;AF$2&amp;"'!I"&amp;ROW())</f>
        <v>0</v>
      </c>
      <c r="AG39" cm="1">
        <f t="array" aca="1" ref="AG39" ca="1">INDIRECT("'"&amp;AG$2&amp;"'!I"&amp;ROW())</f>
        <v>0</v>
      </c>
      <c r="AH39" cm="1">
        <f t="array" aca="1" ref="AH39" ca="1">INDIRECT("'"&amp;AH$2&amp;"'!I"&amp;ROW())</f>
        <v>0</v>
      </c>
      <c r="AI39" cm="1">
        <f t="array" aca="1" ref="AI39" ca="1">INDIRECT("'"&amp;AI$2&amp;"'!I"&amp;ROW())</f>
        <v>0</v>
      </c>
      <c r="AJ39" cm="1">
        <f t="array" aca="1" ref="AJ39" ca="1">INDIRECT("'"&amp;AJ$2&amp;"'!I"&amp;ROW())</f>
        <v>0</v>
      </c>
      <c r="AK39" cm="1">
        <f t="array" aca="1" ref="AK39" ca="1">INDIRECT("'"&amp;AK$2&amp;"'!I"&amp;ROW())</f>
        <v>0</v>
      </c>
      <c r="AL39" cm="1">
        <f t="array" aca="1" ref="AL39" ca="1">INDIRECT("'"&amp;AL$2&amp;"'!I"&amp;ROW())</f>
        <v>0</v>
      </c>
      <c r="AM39" cm="1">
        <f t="array" aca="1" ref="AM39" ca="1">INDIRECT("'"&amp;AM$2&amp;"'!I"&amp;ROW())</f>
        <v>0</v>
      </c>
      <c r="AN39" cm="1">
        <f t="array" aca="1" ref="AN39" ca="1">INDIRECT("'"&amp;AN$2&amp;"'!I"&amp;ROW())</f>
        <v>0</v>
      </c>
      <c r="AO39" cm="1">
        <f t="array" aca="1" ref="AO39" ca="1">INDIRECT("'"&amp;AO$2&amp;"'!I"&amp;ROW())</f>
        <v>0</v>
      </c>
      <c r="AP39" cm="1">
        <f t="array" aca="1" ref="AP39" ca="1">INDIRECT("'"&amp;AP$2&amp;"'!I"&amp;ROW())</f>
        <v>0</v>
      </c>
      <c r="AQ39" cm="1">
        <f t="array" aca="1" ref="AQ39" ca="1">INDIRECT("'"&amp;AQ$2&amp;"'!I"&amp;ROW())</f>
        <v>0</v>
      </c>
      <c r="AR39" cm="1">
        <f t="array" aca="1" ref="AR39" ca="1">INDIRECT("'"&amp;AR$2&amp;"'!I"&amp;ROW())</f>
        <v>0</v>
      </c>
      <c r="AS39" cm="1">
        <f t="array" aca="1" ref="AS39" ca="1">INDIRECT("'"&amp;AS$2&amp;"'!I"&amp;ROW())</f>
        <v>0</v>
      </c>
      <c r="AT39" cm="1">
        <f t="array" aca="1" ref="AT39" ca="1">INDIRECT("'"&amp;AT$2&amp;"'!I"&amp;ROW())</f>
        <v>0</v>
      </c>
      <c r="AU39" cm="1">
        <f t="array" aca="1" ref="AU39" ca="1">INDIRECT("'"&amp;AU$2&amp;"'!I"&amp;ROW())</f>
        <v>0</v>
      </c>
      <c r="AV39" cm="1">
        <f t="array" aca="1" ref="AV39" ca="1">INDIRECT("'"&amp;AV$2&amp;"'!I"&amp;ROW())</f>
        <v>0</v>
      </c>
      <c r="AW39" cm="1">
        <f t="array" aca="1" ref="AW39" ca="1">INDIRECT("'"&amp;AW$2&amp;"'!I"&amp;ROW())</f>
        <v>0</v>
      </c>
      <c r="AX39" cm="1">
        <f t="array" aca="1" ref="AX39" ca="1">INDIRECT("'"&amp;AX$2&amp;"'!I"&amp;ROW())</f>
        <v>0</v>
      </c>
      <c r="AY39" cm="1">
        <f t="array" aca="1" ref="AY39" ca="1">INDIRECT("'"&amp;AY$2&amp;"'!I"&amp;ROW())</f>
        <v>0</v>
      </c>
      <c r="AZ39" cm="1">
        <f t="array" aca="1" ref="AZ39" ca="1">INDIRECT("'"&amp;AZ$2&amp;"'!I"&amp;ROW())</f>
        <v>0</v>
      </c>
      <c r="BA39" cm="1">
        <f t="array" aca="1" ref="BA39" ca="1">INDIRECT("'"&amp;BA$2&amp;"'!I"&amp;ROW())</f>
        <v>0</v>
      </c>
      <c r="BB39" s="17">
        <f>'TALLER EPT '!I39</f>
        <v>0</v>
      </c>
      <c r="BC39" cm="1">
        <f t="array" aca="1" ref="BC39" ca="1">INDIRECT("'"&amp;BC$2&amp;"'!I"&amp;ROW())</f>
        <v>0</v>
      </c>
      <c r="BD39" cm="1">
        <f t="array" aca="1" ref="BD39" ca="1">INDIRECT("'"&amp;BD$2&amp;"'!I"&amp;ROW())</f>
        <v>0</v>
      </c>
      <c r="BE39">
        <f>'CIRCULACIÓN '!I39</f>
        <v>0</v>
      </c>
      <c r="BF39" cm="1">
        <f t="array" aca="1" ref="BF39" ca="1">INDIRECT("'"&amp;BF$2&amp;"'!I"&amp;ROW())</f>
        <v>0</v>
      </c>
      <c r="BG39" cm="1">
        <f t="array" aca="1" ref="BG39" ca="1">INDIRECT("'"&amp;BG$2&amp;"'!I"&amp;ROW())</f>
        <v>0</v>
      </c>
      <c r="BH39">
        <f>INGRESO!I39</f>
        <v>0</v>
      </c>
    </row>
    <row r="40" spans="1:60">
      <c r="A40" s="1" t="s">
        <v>826</v>
      </c>
      <c r="G40">
        <f t="shared" ca="1" si="0"/>
        <v>0</v>
      </c>
      <c r="H40" cm="1">
        <f t="array" aca="1" ref="H40" ca="1">INDIRECT("'"&amp;H$2&amp;"'!I"&amp;ROW())</f>
        <v>0</v>
      </c>
      <c r="I40" cm="1">
        <f t="array" aca="1" ref="I40" ca="1">INDIRECT("'"&amp;I$2&amp;"'!I"&amp;ROW())</f>
        <v>0</v>
      </c>
      <c r="J40" cm="1">
        <f t="array" aca="1" ref="J40" ca="1">INDIRECT("'"&amp;J$2&amp;"'!I"&amp;ROW())</f>
        <v>0</v>
      </c>
      <c r="K40" cm="1">
        <f t="array" aca="1" ref="K40" ca="1">INDIRECT("'"&amp;K$2&amp;"'!I"&amp;ROW())</f>
        <v>0</v>
      </c>
      <c r="L40" cm="1">
        <f t="array" aca="1" ref="L40" ca="1">INDIRECT("'"&amp;L$2&amp;"'!I"&amp;ROW())</f>
        <v>0</v>
      </c>
      <c r="M40" cm="1">
        <f t="array" aca="1" ref="M40" ca="1">INDIRECT("'"&amp;M$2&amp;"'!I"&amp;ROW())</f>
        <v>0</v>
      </c>
      <c r="N40" cm="1">
        <f t="array" aca="1" ref="N40" ca="1">INDIRECT("'"&amp;N$2&amp;"'!I"&amp;ROW())</f>
        <v>0</v>
      </c>
      <c r="O40" cm="1">
        <f t="array" aca="1" ref="O40" ca="1">INDIRECT("'"&amp;O$2&amp;"'!I"&amp;ROW())</f>
        <v>0</v>
      </c>
      <c r="P40">
        <f>'SECRETARÍA '!I40</f>
        <v>0</v>
      </c>
      <c r="Q40" cm="1">
        <f t="array" aca="1" ref="Q40" ca="1">INDIRECT("'"&amp;Q$2&amp;"'!I"&amp;ROW())</f>
        <v>0</v>
      </c>
      <c r="R40" cm="1">
        <f t="array" aca="1" ref="R40" ca="1">INDIRECT("'"&amp;R$2&amp;"'!I"&amp;ROW())</f>
        <v>0</v>
      </c>
      <c r="S40" cm="1">
        <f t="array" aca="1" ref="S40" ca="1">INDIRECT("'"&amp;S$2&amp;"'!I"&amp;ROW())</f>
        <v>0</v>
      </c>
      <c r="T40" cm="1">
        <f t="array" aca="1" ref="T40" ca="1">INDIRECT("'"&amp;T$2&amp;"'!I"&amp;ROW())</f>
        <v>0</v>
      </c>
      <c r="U40" cm="1">
        <f t="array" aca="1" ref="U40" ca="1">INDIRECT("'"&amp;U$2&amp;"'!I"&amp;ROW())</f>
        <v>0</v>
      </c>
      <c r="V40" cm="1">
        <f t="array" aca="1" ref="V40" ca="1">INDIRECT("'"&amp;V$2&amp;"'!I"&amp;ROW())</f>
        <v>0</v>
      </c>
      <c r="W40" cm="1">
        <f t="array" aca="1" ref="W40" ca="1">INDIRECT("'"&amp;W$2&amp;"'!I"&amp;ROW())</f>
        <v>0</v>
      </c>
      <c r="X40" cm="1">
        <f t="array" aca="1" ref="X40" ca="1">INDIRECT("'"&amp;X$2&amp;"'!I"&amp;ROW())</f>
        <v>0</v>
      </c>
      <c r="Y40" cm="1">
        <f t="array" aca="1" ref="Y40" ca="1">INDIRECT("'"&amp;Y$2&amp;"'!I"&amp;ROW())</f>
        <v>0</v>
      </c>
      <c r="Z40" cm="1">
        <f t="array" aca="1" ref="Z40" ca="1">INDIRECT("'"&amp;Z$2&amp;"'!I"&amp;ROW())</f>
        <v>0</v>
      </c>
      <c r="AA40" cm="1">
        <f t="array" aca="1" ref="AA40" ca="1">INDIRECT("'"&amp;AA$2&amp;"'!I"&amp;ROW())</f>
        <v>0</v>
      </c>
      <c r="AB40">
        <f>'SSHH ADM.-HOMBRES'!I40</f>
        <v>0</v>
      </c>
      <c r="AC40" cm="1">
        <f t="array" aca="1" ref="AC40" ca="1">INDIRECT("'"&amp;AC$2&amp;"'!I"&amp;ROW())</f>
        <v>0</v>
      </c>
      <c r="AD40" cm="1">
        <f t="array" aca="1" ref="AD40" ca="1">INDIRECT("'"&amp;AD$2&amp;"'!I"&amp;ROW())</f>
        <v>0</v>
      </c>
      <c r="AE40" cm="1">
        <f t="array" aca="1" ref="AE40" ca="1">INDIRECT("'"&amp;AE$2&amp;"'!I"&amp;ROW())</f>
        <v>0</v>
      </c>
      <c r="AF40" cm="1">
        <f t="array" aca="1" ref="AF40" ca="1">INDIRECT("'"&amp;AF$2&amp;"'!I"&amp;ROW())</f>
        <v>0</v>
      </c>
      <c r="AG40" cm="1">
        <f t="array" aca="1" ref="AG40" ca="1">INDIRECT("'"&amp;AG$2&amp;"'!I"&amp;ROW())</f>
        <v>0</v>
      </c>
      <c r="AH40" cm="1">
        <f t="array" aca="1" ref="AH40" ca="1">INDIRECT("'"&amp;AH$2&amp;"'!I"&amp;ROW())</f>
        <v>0</v>
      </c>
      <c r="AI40" cm="1">
        <f t="array" aca="1" ref="AI40" ca="1">INDIRECT("'"&amp;AI$2&amp;"'!I"&amp;ROW())</f>
        <v>0</v>
      </c>
      <c r="AJ40" cm="1">
        <f t="array" aca="1" ref="AJ40" ca="1">INDIRECT("'"&amp;AJ$2&amp;"'!I"&amp;ROW())</f>
        <v>0</v>
      </c>
      <c r="AK40" cm="1">
        <f t="array" aca="1" ref="AK40" ca="1">INDIRECT("'"&amp;AK$2&amp;"'!I"&amp;ROW())</f>
        <v>0</v>
      </c>
      <c r="AL40" cm="1">
        <f t="array" aca="1" ref="AL40" ca="1">INDIRECT("'"&amp;AL$2&amp;"'!I"&amp;ROW())</f>
        <v>0</v>
      </c>
      <c r="AM40" cm="1">
        <f t="array" aca="1" ref="AM40" ca="1">INDIRECT("'"&amp;AM$2&amp;"'!I"&amp;ROW())</f>
        <v>0</v>
      </c>
      <c r="AN40" cm="1">
        <f t="array" aca="1" ref="AN40" ca="1">INDIRECT("'"&amp;AN$2&amp;"'!I"&amp;ROW())</f>
        <v>0</v>
      </c>
      <c r="AO40" cm="1">
        <f t="array" aca="1" ref="AO40" ca="1">INDIRECT("'"&amp;AO$2&amp;"'!I"&amp;ROW())</f>
        <v>0</v>
      </c>
      <c r="AP40" cm="1">
        <f t="array" aca="1" ref="AP40" ca="1">INDIRECT("'"&amp;AP$2&amp;"'!I"&amp;ROW())</f>
        <v>0</v>
      </c>
      <c r="AQ40" cm="1">
        <f t="array" aca="1" ref="AQ40" ca="1">INDIRECT("'"&amp;AQ$2&amp;"'!I"&amp;ROW())</f>
        <v>0</v>
      </c>
      <c r="AR40" cm="1">
        <f t="array" aca="1" ref="AR40" ca="1">INDIRECT("'"&amp;AR$2&amp;"'!I"&amp;ROW())</f>
        <v>0</v>
      </c>
      <c r="AS40" cm="1">
        <f t="array" aca="1" ref="AS40" ca="1">INDIRECT("'"&amp;AS$2&amp;"'!I"&amp;ROW())</f>
        <v>0</v>
      </c>
      <c r="AT40" cm="1">
        <f t="array" aca="1" ref="AT40" ca="1">INDIRECT("'"&amp;AT$2&amp;"'!I"&amp;ROW())</f>
        <v>0</v>
      </c>
      <c r="AU40" cm="1">
        <f t="array" aca="1" ref="AU40" ca="1">INDIRECT("'"&amp;AU$2&amp;"'!I"&amp;ROW())</f>
        <v>0</v>
      </c>
      <c r="AV40" cm="1">
        <f t="array" aca="1" ref="AV40" ca="1">INDIRECT("'"&amp;AV$2&amp;"'!I"&amp;ROW())</f>
        <v>0</v>
      </c>
      <c r="AW40" cm="1">
        <f t="array" aca="1" ref="AW40" ca="1">INDIRECT("'"&amp;AW$2&amp;"'!I"&amp;ROW())</f>
        <v>0</v>
      </c>
      <c r="AX40" cm="1">
        <f t="array" aca="1" ref="AX40" ca="1">INDIRECT("'"&amp;AX$2&amp;"'!I"&amp;ROW())</f>
        <v>0</v>
      </c>
      <c r="AY40" cm="1">
        <f t="array" aca="1" ref="AY40" ca="1">INDIRECT("'"&amp;AY$2&amp;"'!I"&amp;ROW())</f>
        <v>0</v>
      </c>
      <c r="AZ40" cm="1">
        <f t="array" aca="1" ref="AZ40" ca="1">INDIRECT("'"&amp;AZ$2&amp;"'!I"&amp;ROW())</f>
        <v>0</v>
      </c>
      <c r="BA40" cm="1">
        <f t="array" aca="1" ref="BA40" ca="1">INDIRECT("'"&amp;BA$2&amp;"'!I"&amp;ROW())</f>
        <v>0</v>
      </c>
      <c r="BB40" s="17">
        <f>'TALLER EPT '!I40</f>
        <v>0</v>
      </c>
      <c r="BC40" cm="1">
        <f t="array" aca="1" ref="BC40" ca="1">INDIRECT("'"&amp;BC$2&amp;"'!I"&amp;ROW())</f>
        <v>0</v>
      </c>
      <c r="BD40" cm="1">
        <f t="array" aca="1" ref="BD40" ca="1">INDIRECT("'"&amp;BD$2&amp;"'!I"&amp;ROW())</f>
        <v>0</v>
      </c>
      <c r="BE40">
        <f>'CIRCULACIÓN '!I40</f>
        <v>0</v>
      </c>
      <c r="BF40" cm="1">
        <f t="array" aca="1" ref="BF40" ca="1">INDIRECT("'"&amp;BF$2&amp;"'!I"&amp;ROW())</f>
        <v>0</v>
      </c>
      <c r="BG40" cm="1">
        <f t="array" aca="1" ref="BG40" ca="1">INDIRECT("'"&amp;BG$2&amp;"'!I"&amp;ROW())</f>
        <v>0</v>
      </c>
      <c r="BH40">
        <f>INGRESO!I40</f>
        <v>0</v>
      </c>
    </row>
    <row r="41" spans="1:60">
      <c r="A41" t="s">
        <v>828</v>
      </c>
      <c r="G41">
        <f t="shared" ca="1" si="0"/>
        <v>31876.447199999988</v>
      </c>
      <c r="H41" cm="1">
        <f t="array" aca="1" ref="H41" ca="1">INDIRECT("'"&amp;H$2&amp;"'!I"&amp;ROW())</f>
        <v>462.64800000000002</v>
      </c>
      <c r="I41" cm="1">
        <f t="array" aca="1" ref="I41" ca="1">INDIRECT("'"&amp;I$2&amp;"'!I"&amp;ROW())</f>
        <v>578.31000000000006</v>
      </c>
      <c r="J41" cm="1">
        <f t="array" aca="1" ref="J41" ca="1">INDIRECT("'"&amp;J$2&amp;"'!I"&amp;ROW())</f>
        <v>990.94200000000001</v>
      </c>
      <c r="K41" cm="1">
        <f t="array" aca="1" ref="K41" ca="1">INDIRECT("'"&amp;K$2&amp;"'!I"&amp;ROW())</f>
        <v>364.33530000000002</v>
      </c>
      <c r="L41" cm="1">
        <f t="array" aca="1" ref="L41" ca="1">INDIRECT("'"&amp;L$2&amp;"'!I"&amp;ROW())</f>
        <v>852.92910000000006</v>
      </c>
      <c r="M41" cm="1">
        <f t="array" aca="1" ref="M41" ca="1">INDIRECT("'"&amp;M$2&amp;"'!I"&amp;ROW())</f>
        <v>1022.2020000000001</v>
      </c>
      <c r="N41" cm="1">
        <f t="array" aca="1" ref="N41" ca="1">INDIRECT("'"&amp;N$2&amp;"'!I"&amp;ROW())</f>
        <v>0</v>
      </c>
      <c r="O41" cm="1">
        <f t="array" aca="1" ref="O41" ca="1">INDIRECT("'"&amp;O$2&amp;"'!I"&amp;ROW())</f>
        <v>1128.0171</v>
      </c>
      <c r="P41">
        <f>'SECRETARÍA '!I41</f>
        <v>593.62739999999997</v>
      </c>
      <c r="Q41" cm="1">
        <f t="array" aca="1" ref="Q41" ca="1">INDIRECT("'"&amp;Q$2&amp;"'!I"&amp;ROW())</f>
        <v>593.62739999999997</v>
      </c>
      <c r="R41" cm="1">
        <f t="array" aca="1" ref="R41" ca="1">INDIRECT("'"&amp;R$2&amp;"'!I"&amp;ROW())</f>
        <v>275.40060000000005</v>
      </c>
      <c r="S41" cm="1">
        <f t="array" aca="1" ref="S41" ca="1">INDIRECT("'"&amp;S$2&amp;"'!I"&amp;ROW())</f>
        <v>1712.1102000000001</v>
      </c>
      <c r="T41" cm="1">
        <f t="array" aca="1" ref="T41" ca="1">INDIRECT("'"&amp;T$2&amp;"'!I"&amp;ROW())</f>
        <v>608.16329999999994</v>
      </c>
      <c r="U41" cm="1">
        <f t="array" aca="1" ref="U41" ca="1">INDIRECT("'"&amp;U$2&amp;"'!I"&amp;ROW())</f>
        <v>608.16329999999994</v>
      </c>
      <c r="V41" cm="1">
        <f t="array" aca="1" ref="V41" ca="1">INDIRECT("'"&amp;V$2&amp;"'!I"&amp;ROW())</f>
        <v>1793.5425</v>
      </c>
      <c r="W41" cm="1">
        <f t="array" aca="1" ref="W41" ca="1">INDIRECT("'"&amp;W$2&amp;"'!I"&amp;ROW())</f>
        <v>452.48849999999999</v>
      </c>
      <c r="X41" cm="1">
        <f t="array" aca="1" ref="X41" ca="1">INDIRECT("'"&amp;X$2&amp;"'!I"&amp;ROW())</f>
        <v>838.70579999999995</v>
      </c>
      <c r="Y41" cm="1">
        <f t="array" aca="1" ref="Y41" ca="1">INDIRECT("'"&amp;Y$2&amp;"'!I"&amp;ROW())</f>
        <v>630.35789999999997</v>
      </c>
      <c r="Z41" cm="1">
        <f t="array" aca="1" ref="Z41" ca="1">INDIRECT("'"&amp;Z$2&amp;"'!I"&amp;ROW())</f>
        <v>1903.7340000000002</v>
      </c>
      <c r="AA41" cm="1">
        <f t="array" aca="1" ref="AA41" ca="1">INDIRECT("'"&amp;AA$2&amp;"'!I"&amp;ROW())</f>
        <v>718.98</v>
      </c>
      <c r="AB41">
        <f>'SSHH ADM.-HOMBRES'!I41</f>
        <v>312.60000000000002</v>
      </c>
      <c r="AC41" cm="1">
        <f t="array" aca="1" ref="AC41" ca="1">INDIRECT("'"&amp;AC$2&amp;"'!I"&amp;ROW())</f>
        <v>312.60000000000002</v>
      </c>
      <c r="AD41" cm="1">
        <f t="array" aca="1" ref="AD41" ca="1">INDIRECT("'"&amp;AD$2&amp;"'!I"&amp;ROW())</f>
        <v>665.83800000000008</v>
      </c>
      <c r="AE41" cm="1">
        <f t="array" aca="1" ref="AE41" ca="1">INDIRECT("'"&amp;AE$2&amp;"'!I"&amp;ROW())</f>
        <v>0</v>
      </c>
      <c r="AF41" cm="1">
        <f t="array" aca="1" ref="AF41" ca="1">INDIRECT("'"&amp;AF$2&amp;"'!I"&amp;ROW())</f>
        <v>0</v>
      </c>
      <c r="AG41" cm="1">
        <f t="array" aca="1" ref="AG41" ca="1">INDIRECT("'"&amp;AG$2&amp;"'!I"&amp;ROW())</f>
        <v>0</v>
      </c>
      <c r="AH41" cm="1">
        <f t="array" aca="1" ref="AH41" ca="1">INDIRECT("'"&amp;AH$2&amp;"'!I"&amp;ROW())</f>
        <v>0</v>
      </c>
      <c r="AI41" cm="1">
        <f t="array" aca="1" ref="AI41" ca="1">INDIRECT("'"&amp;AI$2&amp;"'!I"&amp;ROW())</f>
        <v>0</v>
      </c>
      <c r="AJ41" cm="1">
        <f t="array" aca="1" ref="AJ41" ca="1">INDIRECT("'"&amp;AJ$2&amp;"'!I"&amp;ROW())</f>
        <v>332.7627</v>
      </c>
      <c r="AK41" cm="1">
        <f t="array" aca="1" ref="AK41" ca="1">INDIRECT("'"&amp;AK$2&amp;"'!I"&amp;ROW())</f>
        <v>0</v>
      </c>
      <c r="AL41" cm="1">
        <f t="array" aca="1" ref="AL41" ca="1">INDIRECT("'"&amp;AL$2&amp;"'!I"&amp;ROW())</f>
        <v>887.78399999999999</v>
      </c>
      <c r="AM41" cm="1">
        <f t="array" aca="1" ref="AM41" ca="1">INDIRECT("'"&amp;AM$2&amp;"'!I"&amp;ROW())</f>
        <v>0</v>
      </c>
      <c r="AN41" cm="1">
        <f t="array" aca="1" ref="AN41" ca="1">INDIRECT("'"&amp;AN$2&amp;"'!I"&amp;ROW())</f>
        <v>462.17910000000001</v>
      </c>
      <c r="AO41" cm="1">
        <f t="array" aca="1" ref="AO41" ca="1">INDIRECT("'"&amp;AO$2&amp;"'!I"&amp;ROW())</f>
        <v>1468.9074000000001</v>
      </c>
      <c r="AP41" cm="1">
        <f t="array" aca="1" ref="AP41" ca="1">INDIRECT("'"&amp;AP$2&amp;"'!I"&amp;ROW())</f>
        <v>666.46320000000003</v>
      </c>
      <c r="AQ41" cm="1">
        <f t="array" aca="1" ref="AQ41" ca="1">INDIRECT("'"&amp;AQ$2&amp;"'!I"&amp;ROW())</f>
        <v>839.95620000000008</v>
      </c>
      <c r="AR41" cm="1">
        <f t="array" aca="1" ref="AR41" ca="1">INDIRECT("'"&amp;AR$2&amp;"'!I"&amp;ROW())</f>
        <v>839.95620000000008</v>
      </c>
      <c r="AS41" cm="1">
        <f t="array" aca="1" ref="AS41" ca="1">INDIRECT("'"&amp;AS$2&amp;"'!I"&amp;ROW())</f>
        <v>1612.2345000000003</v>
      </c>
      <c r="AT41" cm="1">
        <f t="array" aca="1" ref="AT41" ca="1">INDIRECT("'"&amp;AT$2&amp;"'!I"&amp;ROW())</f>
        <v>826.20180000000005</v>
      </c>
      <c r="AU41" cm="1">
        <f t="array" aca="1" ref="AU41" ca="1">INDIRECT("'"&amp;AU$2&amp;"'!I"&amp;ROW())</f>
        <v>540.798</v>
      </c>
      <c r="AV41" cm="1">
        <f t="array" aca="1" ref="AV41" ca="1">INDIRECT("'"&amp;AV$2&amp;"'!I"&amp;ROW())</f>
        <v>540.798</v>
      </c>
      <c r="AW41" cm="1">
        <f t="array" aca="1" ref="AW41" ca="1">INDIRECT("'"&amp;AW$2&amp;"'!I"&amp;ROW())</f>
        <v>540.798</v>
      </c>
      <c r="AX41" cm="1">
        <f t="array" aca="1" ref="AX41" ca="1">INDIRECT("'"&amp;AX$2&amp;"'!I"&amp;ROW())</f>
        <v>540.798</v>
      </c>
      <c r="AY41" cm="1">
        <f t="array" aca="1" ref="AY41" ca="1">INDIRECT("'"&amp;AY$2&amp;"'!I"&amp;ROW())</f>
        <v>540.798</v>
      </c>
      <c r="AZ41" cm="1">
        <f t="array" aca="1" ref="AZ41" ca="1">INDIRECT("'"&amp;AZ$2&amp;"'!I"&amp;ROW())</f>
        <v>540.798</v>
      </c>
      <c r="BA41" cm="1">
        <f t="array" aca="1" ref="BA41" ca="1">INDIRECT("'"&amp;BA$2&amp;"'!I"&amp;ROW())</f>
        <v>540.798</v>
      </c>
      <c r="BB41" s="17">
        <f>'TALLER EPT '!I41</f>
        <v>728.35800000000006</v>
      </c>
      <c r="BC41" cm="1">
        <f t="array" aca="1" ref="BC41" ca="1">INDIRECT("'"&amp;BC$2&amp;"'!I"&amp;ROW())</f>
        <v>871.37250000000006</v>
      </c>
      <c r="BD41" cm="1">
        <f t="array" aca="1" ref="BD41" ca="1">INDIRECT("'"&amp;BD$2&amp;"'!I"&amp;ROW())</f>
        <v>666.46320000000003</v>
      </c>
      <c r="BE41">
        <f>'CIRCULACIÓN '!I41</f>
        <v>468.90000000000003</v>
      </c>
      <c r="BF41" cm="1">
        <f t="array" aca="1" ref="BF41" ca="1">INDIRECT("'"&amp;BF$2&amp;"'!I"&amp;ROW())</f>
        <v>0</v>
      </c>
      <c r="BG41" cm="1">
        <f t="array" aca="1" ref="BG41" ca="1">INDIRECT("'"&amp;BG$2&amp;"'!I"&amp;ROW())</f>
        <v>0</v>
      </c>
      <c r="BH41">
        <f>INGRESO!I41</f>
        <v>0</v>
      </c>
    </row>
    <row r="42" spans="1:60">
      <c r="A42" t="s">
        <v>830</v>
      </c>
      <c r="B42" s="103"/>
      <c r="C42" s="103"/>
      <c r="D42" s="103"/>
      <c r="E42" s="103"/>
      <c r="F42" s="103"/>
      <c r="G42">
        <f t="shared" ca="1" si="0"/>
        <v>8795.1490000000031</v>
      </c>
      <c r="H42" cm="1">
        <f t="array" aca="1" ref="H42" ca="1">INDIRECT("'"&amp;H$2&amp;"'!I"&amp;ROW())</f>
        <v>188.21</v>
      </c>
      <c r="I42" cm="1">
        <f t="array" aca="1" ref="I42" ca="1">INDIRECT("'"&amp;I$2&amp;"'!I"&amp;ROW())</f>
        <v>280.72000000000003</v>
      </c>
      <c r="J42" cm="1">
        <f t="array" aca="1" ref="J42" ca="1">INDIRECT("'"&amp;J$2&amp;"'!I"&amp;ROW())</f>
        <v>233.98650000000001</v>
      </c>
      <c r="K42" cm="1">
        <f t="array" aca="1" ref="K42" ca="1">INDIRECT("'"&amp;K$2&amp;"'!I"&amp;ROW())</f>
        <v>48.807000000000002</v>
      </c>
      <c r="L42" cm="1">
        <f t="array" aca="1" ref="L42" ca="1">INDIRECT("'"&amp;L$2&amp;"'!I"&amp;ROW())</f>
        <v>285.98349999999999</v>
      </c>
      <c r="M42" cm="1">
        <f t="array" aca="1" ref="M42" ca="1">INDIRECT("'"&amp;M$2&amp;"'!I"&amp;ROW())</f>
        <v>307.19700000000006</v>
      </c>
      <c r="N42" cm="1">
        <f t="array" aca="1" ref="N42" ca="1">INDIRECT("'"&amp;N$2&amp;"'!I"&amp;ROW())</f>
        <v>0</v>
      </c>
      <c r="O42" cm="1">
        <f t="array" aca="1" ref="O42" ca="1">INDIRECT("'"&amp;O$2&amp;"'!I"&amp;ROW())</f>
        <v>117.39200000000001</v>
      </c>
      <c r="P42">
        <f>'SECRETARÍA '!I42</f>
        <v>139.5625</v>
      </c>
      <c r="Q42" cm="1">
        <f t="array" aca="1" ref="Q42" ca="1">INDIRECT("'"&amp;Q$2&amp;"'!I"&amp;ROW())</f>
        <v>139.5625</v>
      </c>
      <c r="R42" cm="1">
        <f t="array" aca="1" ref="R42" ca="1">INDIRECT("'"&amp;R$2&amp;"'!I"&amp;ROW())</f>
        <v>129.83300000000003</v>
      </c>
      <c r="S42" cm="1">
        <f t="array" aca="1" ref="S42" ca="1">INDIRECT("'"&amp;S$2&amp;"'!I"&amp;ROW())</f>
        <v>210.54</v>
      </c>
      <c r="T42" cm="1">
        <f t="array" aca="1" ref="T42" ca="1">INDIRECT("'"&amp;T$2&amp;"'!I"&amp;ROW())</f>
        <v>262.3775</v>
      </c>
      <c r="U42" cm="1">
        <f t="array" aca="1" ref="U42" ca="1">INDIRECT("'"&amp;U$2&amp;"'!I"&amp;ROW())</f>
        <v>262.3775</v>
      </c>
      <c r="V42" cm="1">
        <f t="array" aca="1" ref="V42" ca="1">INDIRECT("'"&amp;V$2&amp;"'!I"&amp;ROW())</f>
        <v>350.90000000000003</v>
      </c>
      <c r="W42" cm="1">
        <f t="array" aca="1" ref="W42" ca="1">INDIRECT("'"&amp;W$2&amp;"'!I"&amp;ROW())</f>
        <v>258.23050000000006</v>
      </c>
      <c r="X42" cm="1">
        <f t="array" aca="1" ref="X42" ca="1">INDIRECT("'"&amp;X$2&amp;"'!I"&amp;ROW())</f>
        <v>462.23100000000005</v>
      </c>
      <c r="Y42" cm="1">
        <f t="array" aca="1" ref="Y42" ca="1">INDIRECT("'"&amp;Y$2&amp;"'!I"&amp;ROW())</f>
        <v>158.22400000000002</v>
      </c>
      <c r="Z42" cm="1">
        <f t="array" aca="1" ref="Z42" ca="1">INDIRECT("'"&amp;Z$2&amp;"'!I"&amp;ROW())</f>
        <v>326.17750000000001</v>
      </c>
      <c r="AA42" cm="1">
        <f t="array" aca="1" ref="AA42" ca="1">INDIRECT("'"&amp;AA$2&amp;"'!I"&amp;ROW())</f>
        <v>282.47450000000003</v>
      </c>
      <c r="AB42">
        <f>'SSHH ADM.-HOMBRES'!I42</f>
        <v>99.209000000000003</v>
      </c>
      <c r="AC42" cm="1">
        <f t="array" aca="1" ref="AC42" ca="1">INDIRECT("'"&amp;AC$2&amp;"'!I"&amp;ROW())</f>
        <v>99.209000000000003</v>
      </c>
      <c r="AD42" cm="1">
        <f t="array" aca="1" ref="AD42" ca="1">INDIRECT("'"&amp;AD$2&amp;"'!I"&amp;ROW())</f>
        <v>312.30099999999999</v>
      </c>
      <c r="AE42" cm="1">
        <f t="array" aca="1" ref="AE42" ca="1">INDIRECT("'"&amp;AE$2&amp;"'!I"&amp;ROW())</f>
        <v>0</v>
      </c>
      <c r="AF42" cm="1">
        <f t="array" aca="1" ref="AF42" ca="1">INDIRECT("'"&amp;AF$2&amp;"'!I"&amp;ROW())</f>
        <v>0</v>
      </c>
      <c r="AG42" cm="1">
        <f t="array" aca="1" ref="AG42" ca="1">INDIRECT("'"&amp;AG$2&amp;"'!I"&amp;ROW())</f>
        <v>0</v>
      </c>
      <c r="AH42" cm="1">
        <f t="array" aca="1" ref="AH42" ca="1">INDIRECT("'"&amp;AH$2&amp;"'!I"&amp;ROW())</f>
        <v>0</v>
      </c>
      <c r="AI42" cm="1">
        <f t="array" aca="1" ref="AI42" ca="1">INDIRECT("'"&amp;AI$2&amp;"'!I"&amp;ROW())</f>
        <v>0</v>
      </c>
      <c r="AJ42" cm="1">
        <f t="array" aca="1" ref="AJ42" ca="1">INDIRECT("'"&amp;AJ$2&amp;"'!I"&amp;ROW())</f>
        <v>198.09900000000002</v>
      </c>
      <c r="AK42" cm="1">
        <f t="array" aca="1" ref="AK42" ca="1">INDIRECT("'"&amp;AK$2&amp;"'!I"&amp;ROW())</f>
        <v>0</v>
      </c>
      <c r="AL42" cm="1">
        <f t="array" aca="1" ref="AL42" ca="1">INDIRECT("'"&amp;AL$2&amp;"'!I"&amp;ROW())</f>
        <v>428.89550000000003</v>
      </c>
      <c r="AM42" cm="1">
        <f t="array" aca="1" ref="AM42" ca="1">INDIRECT("'"&amp;AM$2&amp;"'!I"&amp;ROW())</f>
        <v>0</v>
      </c>
      <c r="AN42" cm="1">
        <f t="array" aca="1" ref="AN42" ca="1">INDIRECT("'"&amp;AN$2&amp;"'!I"&amp;ROW())</f>
        <v>0</v>
      </c>
      <c r="AO42" cm="1">
        <f t="array" aca="1" ref="AO42" ca="1">INDIRECT("'"&amp;AO$2&amp;"'!I"&amp;ROW())</f>
        <v>0</v>
      </c>
      <c r="AP42" cm="1">
        <f t="array" aca="1" ref="AP42" ca="1">INDIRECT("'"&amp;AP$2&amp;"'!I"&amp;ROW())</f>
        <v>0</v>
      </c>
      <c r="AQ42" cm="1">
        <f t="array" aca="1" ref="AQ42" ca="1">INDIRECT("'"&amp;AQ$2&amp;"'!I"&amp;ROW())</f>
        <v>14.355</v>
      </c>
      <c r="AR42" cm="1">
        <f t="array" aca="1" ref="AR42" ca="1">INDIRECT("'"&amp;AR$2&amp;"'!I"&amp;ROW())</f>
        <v>0</v>
      </c>
      <c r="AS42" cm="1">
        <f t="array" aca="1" ref="AS42" ca="1">INDIRECT("'"&amp;AS$2&amp;"'!I"&amp;ROW())</f>
        <v>0</v>
      </c>
      <c r="AT42" cm="1">
        <f t="array" aca="1" ref="AT42" ca="1">INDIRECT("'"&amp;AT$2&amp;"'!I"&amp;ROW())</f>
        <v>0</v>
      </c>
      <c r="AU42" cm="1">
        <f t="array" aca="1" ref="AU42" ca="1">INDIRECT("'"&amp;AU$2&amp;"'!I"&amp;ROW())</f>
        <v>298.90300000000002</v>
      </c>
      <c r="AV42" cm="1">
        <f t="array" aca="1" ref="AV42" ca="1">INDIRECT("'"&amp;AV$2&amp;"'!I"&amp;ROW())</f>
        <v>298.90300000000002</v>
      </c>
      <c r="AW42" cm="1">
        <f t="array" aca="1" ref="AW42" ca="1">INDIRECT("'"&amp;AW$2&amp;"'!I"&amp;ROW())</f>
        <v>298.90300000000002</v>
      </c>
      <c r="AX42" cm="1">
        <f t="array" aca="1" ref="AX42" ca="1">INDIRECT("'"&amp;AX$2&amp;"'!I"&amp;ROW())</f>
        <v>298.90300000000002</v>
      </c>
      <c r="AY42" cm="1">
        <f t="array" aca="1" ref="AY42" ca="1">INDIRECT("'"&amp;AY$2&amp;"'!I"&amp;ROW())</f>
        <v>298.90300000000002</v>
      </c>
      <c r="AZ42" cm="1">
        <f t="array" aca="1" ref="AZ42" ca="1">INDIRECT("'"&amp;AZ$2&amp;"'!I"&amp;ROW())</f>
        <v>298.90300000000002</v>
      </c>
      <c r="BA42" cm="1">
        <f t="array" aca="1" ref="BA42" ca="1">INDIRECT("'"&amp;BA$2&amp;"'!I"&amp;ROW())</f>
        <v>298.90300000000002</v>
      </c>
      <c r="BB42" s="17">
        <f>'TALLER EPT '!I42</f>
        <v>231.11550000000003</v>
      </c>
      <c r="BC42" cm="1">
        <f t="array" aca="1" ref="BC42" ca="1">INDIRECT("'"&amp;BC$2&amp;"'!I"&amp;ROW())</f>
        <v>454.09649999999999</v>
      </c>
      <c r="BD42" cm="1">
        <f t="array" aca="1" ref="BD42" ca="1">INDIRECT("'"&amp;BD$2&amp;"'!I"&amp;ROW())</f>
        <v>261.26100000000002</v>
      </c>
      <c r="BE42">
        <f>'CIRCULACIÓN '!I42</f>
        <v>159.5</v>
      </c>
      <c r="BF42" cm="1">
        <f t="array" aca="1" ref="BF42" ca="1">INDIRECT("'"&amp;BF$2&amp;"'!I"&amp;ROW())</f>
        <v>0</v>
      </c>
      <c r="BG42" cm="1">
        <f t="array" aca="1" ref="BG42" ca="1">INDIRECT("'"&amp;BG$2&amp;"'!I"&amp;ROW())</f>
        <v>0</v>
      </c>
      <c r="BH42">
        <f>INGRESO!I42</f>
        <v>0</v>
      </c>
    </row>
    <row r="43" spans="1:60">
      <c r="A43" s="1" t="s">
        <v>986</v>
      </c>
      <c r="G43">
        <f t="shared" ca="1" si="0"/>
        <v>0</v>
      </c>
      <c r="H43" cm="1">
        <f t="array" aca="1" ref="H43" ca="1">INDIRECT("'"&amp;H$2&amp;"'!I"&amp;ROW())</f>
        <v>0</v>
      </c>
      <c r="I43" cm="1">
        <f t="array" aca="1" ref="I43" ca="1">INDIRECT("'"&amp;I$2&amp;"'!I"&amp;ROW())</f>
        <v>0</v>
      </c>
      <c r="J43" cm="1">
        <f t="array" aca="1" ref="J43" ca="1">INDIRECT("'"&amp;J$2&amp;"'!I"&amp;ROW())</f>
        <v>0</v>
      </c>
      <c r="K43" cm="1">
        <f t="array" aca="1" ref="K43" ca="1">INDIRECT("'"&amp;K$2&amp;"'!I"&amp;ROW())</f>
        <v>0</v>
      </c>
      <c r="L43" cm="1">
        <f t="array" aca="1" ref="L43" ca="1">INDIRECT("'"&amp;L$2&amp;"'!I"&amp;ROW())</f>
        <v>0</v>
      </c>
      <c r="M43" cm="1">
        <f t="array" aca="1" ref="M43" ca="1">INDIRECT("'"&amp;M$2&amp;"'!I"&amp;ROW())</f>
        <v>0</v>
      </c>
      <c r="N43" cm="1">
        <f t="array" aca="1" ref="N43" ca="1">INDIRECT("'"&amp;N$2&amp;"'!I"&amp;ROW())</f>
        <v>0</v>
      </c>
      <c r="O43" cm="1">
        <f t="array" aca="1" ref="O43" ca="1">INDIRECT("'"&amp;O$2&amp;"'!I"&amp;ROW())</f>
        <v>0</v>
      </c>
      <c r="P43">
        <f>'SECRETARÍA '!I43</f>
        <v>0</v>
      </c>
      <c r="Q43" cm="1">
        <f t="array" aca="1" ref="Q43" ca="1">INDIRECT("'"&amp;Q$2&amp;"'!I"&amp;ROW())</f>
        <v>0</v>
      </c>
      <c r="R43" cm="1">
        <f t="array" aca="1" ref="R43" ca="1">INDIRECT("'"&amp;R$2&amp;"'!I"&amp;ROW())</f>
        <v>0</v>
      </c>
      <c r="S43" cm="1">
        <f t="array" aca="1" ref="S43" ca="1">INDIRECT("'"&amp;S$2&amp;"'!I"&amp;ROW())</f>
        <v>0</v>
      </c>
      <c r="T43" cm="1">
        <f t="array" aca="1" ref="T43" ca="1">INDIRECT("'"&amp;T$2&amp;"'!I"&amp;ROW())</f>
        <v>0</v>
      </c>
      <c r="U43" cm="1">
        <f t="array" aca="1" ref="U43" ca="1">INDIRECT("'"&amp;U$2&amp;"'!I"&amp;ROW())</f>
        <v>0</v>
      </c>
      <c r="V43" cm="1">
        <f t="array" aca="1" ref="V43" ca="1">INDIRECT("'"&amp;V$2&amp;"'!I"&amp;ROW())</f>
        <v>0</v>
      </c>
      <c r="W43" cm="1">
        <f t="array" aca="1" ref="W43" ca="1">INDIRECT("'"&amp;W$2&amp;"'!I"&amp;ROW())</f>
        <v>0</v>
      </c>
      <c r="X43" cm="1">
        <f t="array" aca="1" ref="X43" ca="1">INDIRECT("'"&amp;X$2&amp;"'!I"&amp;ROW())</f>
        <v>0</v>
      </c>
      <c r="Y43" cm="1">
        <f t="array" aca="1" ref="Y43" ca="1">INDIRECT("'"&amp;Y$2&amp;"'!I"&amp;ROW())</f>
        <v>0</v>
      </c>
      <c r="Z43" cm="1">
        <f t="array" aca="1" ref="Z43" ca="1">INDIRECT("'"&amp;Z$2&amp;"'!I"&amp;ROW())</f>
        <v>0</v>
      </c>
      <c r="AA43" cm="1">
        <f t="array" aca="1" ref="AA43" ca="1">INDIRECT("'"&amp;AA$2&amp;"'!I"&amp;ROW())</f>
        <v>0</v>
      </c>
      <c r="AB43">
        <f>'SSHH ADM.-HOMBRES'!I43</f>
        <v>0</v>
      </c>
      <c r="AC43" cm="1">
        <f t="array" aca="1" ref="AC43" ca="1">INDIRECT("'"&amp;AC$2&amp;"'!I"&amp;ROW())</f>
        <v>0</v>
      </c>
      <c r="AD43" cm="1">
        <f t="array" aca="1" ref="AD43" ca="1">INDIRECT("'"&amp;AD$2&amp;"'!I"&amp;ROW())</f>
        <v>0</v>
      </c>
      <c r="AE43" cm="1">
        <f t="array" aca="1" ref="AE43" ca="1">INDIRECT("'"&amp;AE$2&amp;"'!I"&amp;ROW())</f>
        <v>0</v>
      </c>
      <c r="AF43" cm="1">
        <f t="array" aca="1" ref="AF43" ca="1">INDIRECT("'"&amp;AF$2&amp;"'!I"&amp;ROW())</f>
        <v>0</v>
      </c>
      <c r="AG43" cm="1">
        <f t="array" aca="1" ref="AG43" ca="1">INDIRECT("'"&amp;AG$2&amp;"'!I"&amp;ROW())</f>
        <v>0</v>
      </c>
      <c r="AH43" cm="1">
        <f t="array" aca="1" ref="AH43" ca="1">INDIRECT("'"&amp;AH$2&amp;"'!I"&amp;ROW())</f>
        <v>0</v>
      </c>
      <c r="AI43" cm="1">
        <f t="array" aca="1" ref="AI43" ca="1">INDIRECT("'"&amp;AI$2&amp;"'!I"&amp;ROW())</f>
        <v>0</v>
      </c>
      <c r="AJ43" cm="1">
        <f t="array" aca="1" ref="AJ43" ca="1">INDIRECT("'"&amp;AJ$2&amp;"'!I"&amp;ROW())</f>
        <v>0</v>
      </c>
      <c r="AK43" cm="1">
        <f t="array" aca="1" ref="AK43" ca="1">INDIRECT("'"&amp;AK$2&amp;"'!I"&amp;ROW())</f>
        <v>0</v>
      </c>
      <c r="AL43" cm="1">
        <f t="array" aca="1" ref="AL43" ca="1">INDIRECT("'"&amp;AL$2&amp;"'!I"&amp;ROW())</f>
        <v>0</v>
      </c>
      <c r="AM43" cm="1">
        <f t="array" aca="1" ref="AM43" ca="1">INDIRECT("'"&amp;AM$2&amp;"'!I"&amp;ROW())</f>
        <v>0</v>
      </c>
      <c r="AN43" cm="1">
        <f t="array" aca="1" ref="AN43" ca="1">INDIRECT("'"&amp;AN$2&amp;"'!I"&amp;ROW())</f>
        <v>0</v>
      </c>
      <c r="AO43" cm="1">
        <f t="array" aca="1" ref="AO43" ca="1">INDIRECT("'"&amp;AO$2&amp;"'!I"&amp;ROW())</f>
        <v>0</v>
      </c>
      <c r="AP43" cm="1">
        <f t="array" aca="1" ref="AP43" ca="1">INDIRECT("'"&amp;AP$2&amp;"'!I"&amp;ROW())</f>
        <v>0</v>
      </c>
      <c r="AQ43" cm="1">
        <f t="array" aca="1" ref="AQ43" ca="1">INDIRECT("'"&amp;AQ$2&amp;"'!I"&amp;ROW())</f>
        <v>0</v>
      </c>
      <c r="AR43" cm="1">
        <f t="array" aca="1" ref="AR43" ca="1">INDIRECT("'"&amp;AR$2&amp;"'!I"&amp;ROW())</f>
        <v>0</v>
      </c>
      <c r="AS43" cm="1">
        <f t="array" aca="1" ref="AS43" ca="1">INDIRECT("'"&amp;AS$2&amp;"'!I"&amp;ROW())</f>
        <v>0</v>
      </c>
      <c r="AT43" cm="1">
        <f t="array" aca="1" ref="AT43" ca="1">INDIRECT("'"&amp;AT$2&amp;"'!I"&amp;ROW())</f>
        <v>0</v>
      </c>
      <c r="AU43" cm="1">
        <f t="array" aca="1" ref="AU43" ca="1">INDIRECT("'"&amp;AU$2&amp;"'!I"&amp;ROW())</f>
        <v>0</v>
      </c>
      <c r="AV43" cm="1">
        <f t="array" aca="1" ref="AV43" ca="1">INDIRECT("'"&amp;AV$2&amp;"'!I"&amp;ROW())</f>
        <v>0</v>
      </c>
      <c r="AW43" cm="1">
        <f t="array" aca="1" ref="AW43" ca="1">INDIRECT("'"&amp;AW$2&amp;"'!I"&amp;ROW())</f>
        <v>0</v>
      </c>
      <c r="AX43" cm="1">
        <f t="array" aca="1" ref="AX43" ca="1">INDIRECT("'"&amp;AX$2&amp;"'!I"&amp;ROW())</f>
        <v>0</v>
      </c>
      <c r="AY43" cm="1">
        <f t="array" aca="1" ref="AY43" ca="1">INDIRECT("'"&amp;AY$2&amp;"'!I"&amp;ROW())</f>
        <v>0</v>
      </c>
      <c r="AZ43" cm="1">
        <f t="array" aca="1" ref="AZ43" ca="1">INDIRECT("'"&amp;AZ$2&amp;"'!I"&amp;ROW())</f>
        <v>0</v>
      </c>
      <c r="BA43" cm="1">
        <f t="array" aca="1" ref="BA43" ca="1">INDIRECT("'"&amp;BA$2&amp;"'!I"&amp;ROW())</f>
        <v>0</v>
      </c>
      <c r="BB43" s="17">
        <f>'TALLER EPT '!I43</f>
        <v>0</v>
      </c>
      <c r="BC43" cm="1">
        <f t="array" aca="1" ref="BC43" ca="1">INDIRECT("'"&amp;BC$2&amp;"'!I"&amp;ROW())</f>
        <v>0</v>
      </c>
      <c r="BD43" cm="1">
        <f t="array" aca="1" ref="BD43" ca="1">INDIRECT("'"&amp;BD$2&amp;"'!I"&amp;ROW())</f>
        <v>0</v>
      </c>
      <c r="BE43">
        <f>'CIRCULACIÓN '!I43</f>
        <v>0</v>
      </c>
      <c r="BF43" cm="1">
        <f t="array" aca="1" ref="BF43" ca="1">INDIRECT("'"&amp;BF$2&amp;"'!I"&amp;ROW())</f>
        <v>0</v>
      </c>
      <c r="BG43" cm="1">
        <f t="array" aca="1" ref="BG43" ca="1">INDIRECT("'"&amp;BG$2&amp;"'!I"&amp;ROW())</f>
        <v>0</v>
      </c>
      <c r="BH43">
        <f>INGRESO!I43</f>
        <v>0</v>
      </c>
    </row>
    <row r="44" spans="1:60">
      <c r="A44" t="s">
        <v>989</v>
      </c>
      <c r="G44">
        <f t="shared" ca="1" si="0"/>
        <v>14691.56</v>
      </c>
      <c r="H44" cm="1">
        <f t="array" aca="1" ref="H44" ca="1">INDIRECT("'"&amp;H$2&amp;"'!I"&amp;ROW())</f>
        <v>0</v>
      </c>
      <c r="I44" cm="1">
        <f t="array" aca="1" ref="I44" ca="1">INDIRECT("'"&amp;I$2&amp;"'!I"&amp;ROW())</f>
        <v>386.62</v>
      </c>
      <c r="J44" cm="1">
        <f t="array" aca="1" ref="J44" ca="1">INDIRECT("'"&amp;J$2&amp;"'!I"&amp;ROW())</f>
        <v>0</v>
      </c>
      <c r="K44" cm="1">
        <f t="array" aca="1" ref="K44" ca="1">INDIRECT("'"&amp;K$2&amp;"'!I"&amp;ROW())</f>
        <v>193.31</v>
      </c>
      <c r="L44" cm="1">
        <f t="array" aca="1" ref="L44" ca="1">INDIRECT("'"&amp;L$2&amp;"'!I"&amp;ROW())</f>
        <v>0</v>
      </c>
      <c r="M44" cm="1">
        <f t="array" aca="1" ref="M44" ca="1">INDIRECT("'"&amp;M$2&amp;"'!I"&amp;ROW())</f>
        <v>0</v>
      </c>
      <c r="N44" cm="1">
        <f t="array" aca="1" ref="N44" ca="1">INDIRECT("'"&amp;N$2&amp;"'!I"&amp;ROW())</f>
        <v>0</v>
      </c>
      <c r="O44" cm="1">
        <f t="array" aca="1" ref="O44" ca="1">INDIRECT("'"&amp;O$2&amp;"'!I"&amp;ROW())</f>
        <v>0</v>
      </c>
      <c r="P44">
        <f>'SECRETARÍA '!I44</f>
        <v>0</v>
      </c>
      <c r="Q44" cm="1">
        <f t="array" aca="1" ref="Q44" ca="1">INDIRECT("'"&amp;Q$2&amp;"'!I"&amp;ROW())</f>
        <v>0</v>
      </c>
      <c r="R44" cm="1">
        <f t="array" aca="1" ref="R44" ca="1">INDIRECT("'"&amp;R$2&amp;"'!I"&amp;ROW())</f>
        <v>0</v>
      </c>
      <c r="S44" cm="1">
        <f t="array" aca="1" ref="S44" ca="1">INDIRECT("'"&amp;S$2&amp;"'!I"&amp;ROW())</f>
        <v>0</v>
      </c>
      <c r="T44" cm="1">
        <f t="array" aca="1" ref="T44" ca="1">INDIRECT("'"&amp;T$2&amp;"'!I"&amp;ROW())</f>
        <v>193.31</v>
      </c>
      <c r="U44" cm="1">
        <f t="array" aca="1" ref="U44" ca="1">INDIRECT("'"&amp;U$2&amp;"'!I"&amp;ROW())</f>
        <v>193.31</v>
      </c>
      <c r="V44" cm="1">
        <f t="array" aca="1" ref="V44" ca="1">INDIRECT("'"&amp;V$2&amp;"'!I"&amp;ROW())</f>
        <v>0</v>
      </c>
      <c r="W44" cm="1">
        <f t="array" aca="1" ref="W44" ca="1">INDIRECT("'"&amp;W$2&amp;"'!I"&amp;ROW())</f>
        <v>0</v>
      </c>
      <c r="X44" cm="1">
        <f t="array" aca="1" ref="X44" ca="1">INDIRECT("'"&amp;X$2&amp;"'!I"&amp;ROW())</f>
        <v>386.62</v>
      </c>
      <c r="Y44" cm="1">
        <f t="array" aca="1" ref="Y44" ca="1">INDIRECT("'"&amp;Y$2&amp;"'!I"&amp;ROW())</f>
        <v>0</v>
      </c>
      <c r="Z44" cm="1">
        <f t="array" aca="1" ref="Z44" ca="1">INDIRECT("'"&amp;Z$2&amp;"'!I"&amp;ROW())</f>
        <v>579.93000000000006</v>
      </c>
      <c r="AA44" cm="1">
        <f t="array" aca="1" ref="AA44" ca="1">INDIRECT("'"&amp;AA$2&amp;"'!I"&amp;ROW())</f>
        <v>0</v>
      </c>
      <c r="AB44">
        <f>'SSHH ADM.-HOMBRES'!I44</f>
        <v>2899.65</v>
      </c>
      <c r="AC44" cm="1">
        <f t="array" aca="1" ref="AC44" ca="1">INDIRECT("'"&amp;AC$2&amp;"'!I"&amp;ROW())</f>
        <v>2899.65</v>
      </c>
      <c r="AD44" cm="1">
        <f t="array" aca="1" ref="AD44" ca="1">INDIRECT("'"&amp;AD$2&amp;"'!I"&amp;ROW())</f>
        <v>2899.65</v>
      </c>
      <c r="AE44" cm="1">
        <f t="array" aca="1" ref="AE44" ca="1">INDIRECT("'"&amp;AE$2&amp;"'!I"&amp;ROW())</f>
        <v>0</v>
      </c>
      <c r="AF44" cm="1">
        <f t="array" aca="1" ref="AF44" ca="1">INDIRECT("'"&amp;AF$2&amp;"'!I"&amp;ROW())</f>
        <v>0</v>
      </c>
      <c r="AG44" cm="1">
        <f t="array" aca="1" ref="AG44" ca="1">INDIRECT("'"&amp;AG$2&amp;"'!I"&amp;ROW())</f>
        <v>0</v>
      </c>
      <c r="AH44" cm="1">
        <f t="array" aca="1" ref="AH44" ca="1">INDIRECT("'"&amp;AH$2&amp;"'!I"&amp;ROW())</f>
        <v>0</v>
      </c>
      <c r="AI44" cm="1">
        <f t="array" aca="1" ref="AI44" ca="1">INDIRECT("'"&amp;AI$2&amp;"'!I"&amp;ROW())</f>
        <v>0</v>
      </c>
      <c r="AJ44" cm="1">
        <f t="array" aca="1" ref="AJ44" ca="1">INDIRECT("'"&amp;AJ$2&amp;"'!I"&amp;ROW())</f>
        <v>1546.48</v>
      </c>
      <c r="AK44" cm="1">
        <f t="array" aca="1" ref="AK44" ca="1">INDIRECT("'"&amp;AK$2&amp;"'!I"&amp;ROW())</f>
        <v>0</v>
      </c>
      <c r="AL44" cm="1">
        <f t="array" aca="1" ref="AL44" ca="1">INDIRECT("'"&amp;AL$2&amp;"'!I"&amp;ROW())</f>
        <v>0</v>
      </c>
      <c r="AM44" cm="1">
        <f t="array" aca="1" ref="AM44" ca="1">INDIRECT("'"&amp;AM$2&amp;"'!I"&amp;ROW())</f>
        <v>0</v>
      </c>
      <c r="AN44" cm="1">
        <f t="array" aca="1" ref="AN44" ca="1">INDIRECT("'"&amp;AN$2&amp;"'!I"&amp;ROW())</f>
        <v>0</v>
      </c>
      <c r="AO44" cm="1">
        <f t="array" aca="1" ref="AO44" ca="1">INDIRECT("'"&amp;AO$2&amp;"'!I"&amp;ROW())</f>
        <v>386.62</v>
      </c>
      <c r="AP44" cm="1">
        <f t="array" aca="1" ref="AP44" ca="1">INDIRECT("'"&amp;AP$2&amp;"'!I"&amp;ROW())</f>
        <v>0</v>
      </c>
      <c r="AQ44" cm="1">
        <f t="array" aca="1" ref="AQ44" ca="1">INDIRECT("'"&amp;AQ$2&amp;"'!I"&amp;ROW())</f>
        <v>0</v>
      </c>
      <c r="AR44" cm="1">
        <f t="array" aca="1" ref="AR44" ca="1">INDIRECT("'"&amp;AR$2&amp;"'!I"&amp;ROW())</f>
        <v>0</v>
      </c>
      <c r="AS44" cm="1">
        <f t="array" aca="1" ref="AS44" ca="1">INDIRECT("'"&amp;AS$2&amp;"'!I"&amp;ROW())</f>
        <v>1159.8600000000001</v>
      </c>
      <c r="AT44" cm="1">
        <f t="array" aca="1" ref="AT44" ca="1">INDIRECT("'"&amp;AT$2&amp;"'!I"&amp;ROW())</f>
        <v>966.55</v>
      </c>
      <c r="AU44" cm="1">
        <f t="array" aca="1" ref="AU44" ca="1">INDIRECT("'"&amp;AU$2&amp;"'!I"&amp;ROW())</f>
        <v>0</v>
      </c>
      <c r="AV44" cm="1">
        <f t="array" aca="1" ref="AV44" ca="1">INDIRECT("'"&amp;AV$2&amp;"'!I"&amp;ROW())</f>
        <v>0</v>
      </c>
      <c r="AW44" cm="1">
        <f t="array" aca="1" ref="AW44" ca="1">INDIRECT("'"&amp;AW$2&amp;"'!I"&amp;ROW())</f>
        <v>0</v>
      </c>
      <c r="AX44" cm="1">
        <f t="array" aca="1" ref="AX44" ca="1">INDIRECT("'"&amp;AX$2&amp;"'!I"&amp;ROW())</f>
        <v>0</v>
      </c>
      <c r="AY44" cm="1">
        <f t="array" aca="1" ref="AY44" ca="1">INDIRECT("'"&amp;AY$2&amp;"'!I"&amp;ROW())</f>
        <v>0</v>
      </c>
      <c r="AZ44" cm="1">
        <f t="array" aca="1" ref="AZ44" ca="1">INDIRECT("'"&amp;AZ$2&amp;"'!I"&amp;ROW())</f>
        <v>0</v>
      </c>
      <c r="BA44" cm="1">
        <f t="array" aca="1" ref="BA44" ca="1">INDIRECT("'"&amp;BA$2&amp;"'!I"&amp;ROW())</f>
        <v>0</v>
      </c>
      <c r="BB44" s="17">
        <f>'TALLER EPT '!I44</f>
        <v>0</v>
      </c>
      <c r="BC44" cm="1">
        <f t="array" aca="1" ref="BC44" ca="1">INDIRECT("'"&amp;BC$2&amp;"'!I"&amp;ROW())</f>
        <v>0</v>
      </c>
      <c r="BD44" cm="1">
        <f t="array" aca="1" ref="BD44" ca="1">INDIRECT("'"&amp;BD$2&amp;"'!I"&amp;ROW())</f>
        <v>0</v>
      </c>
      <c r="BE44">
        <f>'CIRCULACIÓN '!I44</f>
        <v>0</v>
      </c>
      <c r="BF44" cm="1">
        <f t="array" aca="1" ref="BF44" ca="1">INDIRECT("'"&amp;BF$2&amp;"'!I"&amp;ROW())</f>
        <v>0</v>
      </c>
      <c r="BG44" cm="1">
        <f t="array" aca="1" ref="BG44" ca="1">INDIRECT("'"&amp;BG$2&amp;"'!I"&amp;ROW())</f>
        <v>0</v>
      </c>
      <c r="BH44">
        <f>INGRESO!I44</f>
        <v>0</v>
      </c>
    </row>
    <row r="45" spans="1:60">
      <c r="A45" t="s">
        <v>991</v>
      </c>
      <c r="G45">
        <f t="shared" ca="1" si="0"/>
        <v>11736.4</v>
      </c>
      <c r="H45" cm="1">
        <f t="array" aca="1" ref="H45" ca="1">INDIRECT("'"&amp;H$2&amp;"'!I"&amp;ROW())</f>
        <v>0</v>
      </c>
      <c r="I45" cm="1">
        <f t="array" aca="1" ref="I45" ca="1">INDIRECT("'"&amp;I$2&amp;"'!I"&amp;ROW())</f>
        <v>384.8</v>
      </c>
      <c r="J45" cm="1">
        <f t="array" aca="1" ref="J45" ca="1">INDIRECT("'"&amp;J$2&amp;"'!I"&amp;ROW())</f>
        <v>0</v>
      </c>
      <c r="K45" cm="1">
        <f t="array" aca="1" ref="K45" ca="1">INDIRECT("'"&amp;K$2&amp;"'!I"&amp;ROW())</f>
        <v>192.4</v>
      </c>
      <c r="L45" cm="1">
        <f t="array" aca="1" ref="L45" ca="1">INDIRECT("'"&amp;L$2&amp;"'!I"&amp;ROW())</f>
        <v>0</v>
      </c>
      <c r="M45" cm="1">
        <f t="array" aca="1" ref="M45" ca="1">INDIRECT("'"&amp;M$2&amp;"'!I"&amp;ROW())</f>
        <v>0</v>
      </c>
      <c r="N45" cm="1">
        <f t="array" aca="1" ref="N45" ca="1">INDIRECT("'"&amp;N$2&amp;"'!I"&amp;ROW())</f>
        <v>0</v>
      </c>
      <c r="O45" cm="1">
        <f t="array" aca="1" ref="O45" ca="1">INDIRECT("'"&amp;O$2&amp;"'!I"&amp;ROW())</f>
        <v>0</v>
      </c>
      <c r="P45">
        <f>'SECRETARÍA '!I45</f>
        <v>0</v>
      </c>
      <c r="Q45" cm="1">
        <f t="array" aca="1" ref="Q45" ca="1">INDIRECT("'"&amp;Q$2&amp;"'!I"&amp;ROW())</f>
        <v>0</v>
      </c>
      <c r="R45" cm="1">
        <f t="array" aca="1" ref="R45" ca="1">INDIRECT("'"&amp;R$2&amp;"'!I"&amp;ROW())</f>
        <v>0</v>
      </c>
      <c r="S45" cm="1">
        <f t="array" aca="1" ref="S45" ca="1">INDIRECT("'"&amp;S$2&amp;"'!I"&amp;ROW())</f>
        <v>0</v>
      </c>
      <c r="T45" cm="1">
        <f t="array" aca="1" ref="T45" ca="1">INDIRECT("'"&amp;T$2&amp;"'!I"&amp;ROW())</f>
        <v>192.4</v>
      </c>
      <c r="U45" cm="1">
        <f t="array" aca="1" ref="U45" ca="1">INDIRECT("'"&amp;U$2&amp;"'!I"&amp;ROW())</f>
        <v>192.4</v>
      </c>
      <c r="V45" cm="1">
        <f t="array" aca="1" ref="V45" ca="1">INDIRECT("'"&amp;V$2&amp;"'!I"&amp;ROW())</f>
        <v>0</v>
      </c>
      <c r="W45" cm="1">
        <f t="array" aca="1" ref="W45" ca="1">INDIRECT("'"&amp;W$2&amp;"'!I"&amp;ROW())</f>
        <v>0</v>
      </c>
      <c r="X45" cm="1">
        <f t="array" aca="1" ref="X45" ca="1">INDIRECT("'"&amp;X$2&amp;"'!I"&amp;ROW())</f>
        <v>384.8</v>
      </c>
      <c r="Y45" cm="1">
        <f t="array" aca="1" ref="Y45" ca="1">INDIRECT("'"&amp;Y$2&amp;"'!I"&amp;ROW())</f>
        <v>0</v>
      </c>
      <c r="Z45" cm="1">
        <f t="array" aca="1" ref="Z45" ca="1">INDIRECT("'"&amp;Z$2&amp;"'!I"&amp;ROW())</f>
        <v>577.20000000000005</v>
      </c>
      <c r="AA45" cm="1">
        <f t="array" aca="1" ref="AA45" ca="1">INDIRECT("'"&amp;AA$2&amp;"'!I"&amp;ROW())</f>
        <v>0</v>
      </c>
      <c r="AB45">
        <f>'SSHH ADM.-HOMBRES'!I45</f>
        <v>2886</v>
      </c>
      <c r="AC45" cm="1">
        <f t="array" aca="1" ref="AC45" ca="1">INDIRECT("'"&amp;AC$2&amp;"'!I"&amp;ROW())</f>
        <v>0</v>
      </c>
      <c r="AD45" cm="1">
        <f t="array" aca="1" ref="AD45" ca="1">INDIRECT("'"&amp;AD$2&amp;"'!I"&amp;ROW())</f>
        <v>2886</v>
      </c>
      <c r="AE45" cm="1">
        <f t="array" aca="1" ref="AE45" ca="1">INDIRECT("'"&amp;AE$2&amp;"'!I"&amp;ROW())</f>
        <v>0</v>
      </c>
      <c r="AF45" cm="1">
        <f t="array" aca="1" ref="AF45" ca="1">INDIRECT("'"&amp;AF$2&amp;"'!I"&amp;ROW())</f>
        <v>0</v>
      </c>
      <c r="AG45" cm="1">
        <f t="array" aca="1" ref="AG45" ca="1">INDIRECT("'"&amp;AG$2&amp;"'!I"&amp;ROW())</f>
        <v>0</v>
      </c>
      <c r="AH45" cm="1">
        <f t="array" aca="1" ref="AH45" ca="1">INDIRECT("'"&amp;AH$2&amp;"'!I"&amp;ROW())</f>
        <v>0</v>
      </c>
      <c r="AI45" cm="1">
        <f t="array" aca="1" ref="AI45" ca="1">INDIRECT("'"&amp;AI$2&amp;"'!I"&amp;ROW())</f>
        <v>0</v>
      </c>
      <c r="AJ45" cm="1">
        <f t="array" aca="1" ref="AJ45" ca="1">INDIRECT("'"&amp;AJ$2&amp;"'!I"&amp;ROW())</f>
        <v>1539.2</v>
      </c>
      <c r="AK45" cm="1">
        <f t="array" aca="1" ref="AK45" ca="1">INDIRECT("'"&amp;AK$2&amp;"'!I"&amp;ROW())</f>
        <v>0</v>
      </c>
      <c r="AL45" cm="1">
        <f t="array" aca="1" ref="AL45" ca="1">INDIRECT("'"&amp;AL$2&amp;"'!I"&amp;ROW())</f>
        <v>0</v>
      </c>
      <c r="AM45" cm="1">
        <f t="array" aca="1" ref="AM45" ca="1">INDIRECT("'"&amp;AM$2&amp;"'!I"&amp;ROW())</f>
        <v>0</v>
      </c>
      <c r="AN45" cm="1">
        <f t="array" aca="1" ref="AN45" ca="1">INDIRECT("'"&amp;AN$2&amp;"'!I"&amp;ROW())</f>
        <v>0</v>
      </c>
      <c r="AO45" cm="1">
        <f t="array" aca="1" ref="AO45" ca="1">INDIRECT("'"&amp;AO$2&amp;"'!I"&amp;ROW())</f>
        <v>384.8</v>
      </c>
      <c r="AP45" cm="1">
        <f t="array" aca="1" ref="AP45" ca="1">INDIRECT("'"&amp;AP$2&amp;"'!I"&amp;ROW())</f>
        <v>0</v>
      </c>
      <c r="AQ45" cm="1">
        <f t="array" aca="1" ref="AQ45" ca="1">INDIRECT("'"&amp;AQ$2&amp;"'!I"&amp;ROW())</f>
        <v>0</v>
      </c>
      <c r="AR45" cm="1">
        <f t="array" aca="1" ref="AR45" ca="1">INDIRECT("'"&amp;AR$2&amp;"'!I"&amp;ROW())</f>
        <v>0</v>
      </c>
      <c r="AS45" cm="1">
        <f t="array" aca="1" ref="AS45" ca="1">INDIRECT("'"&amp;AS$2&amp;"'!I"&amp;ROW())</f>
        <v>1154.4000000000001</v>
      </c>
      <c r="AT45" cm="1">
        <f t="array" aca="1" ref="AT45" ca="1">INDIRECT("'"&amp;AT$2&amp;"'!I"&amp;ROW())</f>
        <v>962</v>
      </c>
      <c r="AU45" cm="1">
        <f t="array" aca="1" ref="AU45" ca="1">INDIRECT("'"&amp;AU$2&amp;"'!I"&amp;ROW())</f>
        <v>0</v>
      </c>
      <c r="AV45" cm="1">
        <f t="array" aca="1" ref="AV45" ca="1">INDIRECT("'"&amp;AV$2&amp;"'!I"&amp;ROW())</f>
        <v>0</v>
      </c>
      <c r="AW45" cm="1">
        <f t="array" aca="1" ref="AW45" ca="1">INDIRECT("'"&amp;AW$2&amp;"'!I"&amp;ROW())</f>
        <v>0</v>
      </c>
      <c r="AX45" cm="1">
        <f t="array" aca="1" ref="AX45" ca="1">INDIRECT("'"&amp;AX$2&amp;"'!I"&amp;ROW())</f>
        <v>0</v>
      </c>
      <c r="AY45" cm="1">
        <f t="array" aca="1" ref="AY45" ca="1">INDIRECT("'"&amp;AY$2&amp;"'!I"&amp;ROW())</f>
        <v>0</v>
      </c>
      <c r="AZ45" cm="1">
        <f t="array" aca="1" ref="AZ45" ca="1">INDIRECT("'"&amp;AZ$2&amp;"'!I"&amp;ROW())</f>
        <v>0</v>
      </c>
      <c r="BA45" cm="1">
        <f t="array" aca="1" ref="BA45" ca="1">INDIRECT("'"&amp;BA$2&amp;"'!I"&amp;ROW())</f>
        <v>0</v>
      </c>
      <c r="BB45" s="17">
        <f>'TALLER EPT '!I45</f>
        <v>0</v>
      </c>
      <c r="BC45" cm="1">
        <f t="array" aca="1" ref="BC45" ca="1">INDIRECT("'"&amp;BC$2&amp;"'!I"&amp;ROW())</f>
        <v>0</v>
      </c>
      <c r="BD45" cm="1">
        <f t="array" aca="1" ref="BD45" ca="1">INDIRECT("'"&amp;BD$2&amp;"'!I"&amp;ROW())</f>
        <v>0</v>
      </c>
      <c r="BE45">
        <f>'CIRCULACIÓN '!I45</f>
        <v>0</v>
      </c>
      <c r="BF45" cm="1">
        <f t="array" aca="1" ref="BF45" ca="1">INDIRECT("'"&amp;BF$2&amp;"'!I"&amp;ROW())</f>
        <v>0</v>
      </c>
      <c r="BG45" cm="1">
        <f t="array" aca="1" ref="BG45" ca="1">INDIRECT("'"&amp;BG$2&amp;"'!I"&amp;ROW())</f>
        <v>0</v>
      </c>
      <c r="BH45">
        <f>INGRESO!I45</f>
        <v>0</v>
      </c>
    </row>
    <row r="46" spans="1:60">
      <c r="A46" t="s">
        <v>1027</v>
      </c>
      <c r="G46">
        <f t="shared" ca="1" si="0"/>
        <v>5334.0800000000008</v>
      </c>
      <c r="H46" cm="1">
        <f t="array" aca="1" ref="H46" ca="1">INDIRECT("'"&amp;H$2&amp;"'!I"&amp;ROW())</f>
        <v>0</v>
      </c>
      <c r="I46" cm="1">
        <f t="array" aca="1" ref="I46" ca="1">INDIRECT("'"&amp;I$2&amp;"'!I"&amp;ROW())</f>
        <v>135.04</v>
      </c>
      <c r="J46" cm="1">
        <f t="array" aca="1" ref="J46" ca="1">INDIRECT("'"&amp;J$2&amp;"'!I"&amp;ROW())</f>
        <v>0</v>
      </c>
      <c r="K46" cm="1">
        <f t="array" aca="1" ref="K46" ca="1">INDIRECT("'"&amp;K$2&amp;"'!I"&amp;ROW())</f>
        <v>67.52</v>
      </c>
      <c r="L46" cm="1">
        <f t="array" aca="1" ref="L46" ca="1">INDIRECT("'"&amp;L$2&amp;"'!I"&amp;ROW())</f>
        <v>0</v>
      </c>
      <c r="M46" cm="1">
        <f t="array" aca="1" ref="M46" ca="1">INDIRECT("'"&amp;M$2&amp;"'!I"&amp;ROW())</f>
        <v>0</v>
      </c>
      <c r="N46" cm="1">
        <f t="array" aca="1" ref="N46" ca="1">INDIRECT("'"&amp;N$2&amp;"'!I"&amp;ROW())</f>
        <v>0</v>
      </c>
      <c r="O46" cm="1">
        <f t="array" aca="1" ref="O46" ca="1">INDIRECT("'"&amp;O$2&amp;"'!I"&amp;ROW())</f>
        <v>0</v>
      </c>
      <c r="P46">
        <f>'SECRETARÍA '!I46</f>
        <v>0</v>
      </c>
      <c r="Q46" cm="1">
        <f t="array" aca="1" ref="Q46" ca="1">INDIRECT("'"&amp;Q$2&amp;"'!I"&amp;ROW())</f>
        <v>0</v>
      </c>
      <c r="R46" cm="1">
        <f t="array" aca="1" ref="R46" ca="1">INDIRECT("'"&amp;R$2&amp;"'!I"&amp;ROW())</f>
        <v>0</v>
      </c>
      <c r="S46" cm="1">
        <f t="array" aca="1" ref="S46" ca="1">INDIRECT("'"&amp;S$2&amp;"'!I"&amp;ROW())</f>
        <v>0</v>
      </c>
      <c r="T46" cm="1">
        <f t="array" aca="1" ref="T46" ca="1">INDIRECT("'"&amp;T$2&amp;"'!I"&amp;ROW())</f>
        <v>67.52</v>
      </c>
      <c r="U46" cm="1">
        <f t="array" aca="1" ref="U46" ca="1">INDIRECT("'"&amp;U$2&amp;"'!I"&amp;ROW())</f>
        <v>67.52</v>
      </c>
      <c r="V46" cm="1">
        <f t="array" aca="1" ref="V46" ca="1">INDIRECT("'"&amp;V$2&amp;"'!I"&amp;ROW())</f>
        <v>0</v>
      </c>
      <c r="W46" cm="1">
        <f t="array" aca="1" ref="W46" ca="1">INDIRECT("'"&amp;W$2&amp;"'!I"&amp;ROW())</f>
        <v>0</v>
      </c>
      <c r="X46" cm="1">
        <f t="array" aca="1" ref="X46" ca="1">INDIRECT("'"&amp;X$2&amp;"'!I"&amp;ROW())</f>
        <v>135.04</v>
      </c>
      <c r="Y46" cm="1">
        <f t="array" aca="1" ref="Y46" ca="1">INDIRECT("'"&amp;Y$2&amp;"'!I"&amp;ROW())</f>
        <v>0</v>
      </c>
      <c r="Z46" cm="1">
        <f t="array" aca="1" ref="Z46" ca="1">INDIRECT("'"&amp;Z$2&amp;"'!I"&amp;ROW())</f>
        <v>202.56</v>
      </c>
      <c r="AA46" cm="1">
        <f t="array" aca="1" ref="AA46" ca="1">INDIRECT("'"&amp;AA$2&amp;"'!I"&amp;ROW())</f>
        <v>0</v>
      </c>
      <c r="AB46">
        <f>'SSHH ADM.-HOMBRES'!I46</f>
        <v>1012.8</v>
      </c>
      <c r="AC46" cm="1">
        <f t="array" aca="1" ref="AC46" ca="1">INDIRECT("'"&amp;AC$2&amp;"'!I"&amp;ROW())</f>
        <v>1012.8</v>
      </c>
      <c r="AD46" cm="1">
        <f t="array" aca="1" ref="AD46" ca="1">INDIRECT("'"&amp;AD$2&amp;"'!I"&amp;ROW())</f>
        <v>1012.8</v>
      </c>
      <c r="AE46" cm="1">
        <f t="array" aca="1" ref="AE46" ca="1">INDIRECT("'"&amp;AE$2&amp;"'!I"&amp;ROW())</f>
        <v>0</v>
      </c>
      <c r="AF46" cm="1">
        <f t="array" aca="1" ref="AF46" ca="1">INDIRECT("'"&amp;AF$2&amp;"'!I"&amp;ROW())</f>
        <v>0</v>
      </c>
      <c r="AG46" cm="1">
        <f t="array" aca="1" ref="AG46" ca="1">INDIRECT("'"&amp;AG$2&amp;"'!I"&amp;ROW())</f>
        <v>0</v>
      </c>
      <c r="AH46" cm="1">
        <f t="array" aca="1" ref="AH46" ca="1">INDIRECT("'"&amp;AH$2&amp;"'!I"&amp;ROW())</f>
        <v>0</v>
      </c>
      <c r="AI46" cm="1">
        <f t="array" aca="1" ref="AI46" ca="1">INDIRECT("'"&amp;AI$2&amp;"'!I"&amp;ROW())</f>
        <v>0</v>
      </c>
      <c r="AJ46" cm="1">
        <f t="array" aca="1" ref="AJ46" ca="1">INDIRECT("'"&amp;AJ$2&amp;"'!I"&amp;ROW())</f>
        <v>540.16</v>
      </c>
      <c r="AK46" cm="1">
        <f t="array" aca="1" ref="AK46" ca="1">INDIRECT("'"&amp;AK$2&amp;"'!I"&amp;ROW())</f>
        <v>0</v>
      </c>
      <c r="AL46" cm="1">
        <f t="array" aca="1" ref="AL46" ca="1">INDIRECT("'"&amp;AL$2&amp;"'!I"&amp;ROW())</f>
        <v>202.56</v>
      </c>
      <c r="AM46" cm="1">
        <f t="array" aca="1" ref="AM46" ca="1">INDIRECT("'"&amp;AM$2&amp;"'!I"&amp;ROW())</f>
        <v>0</v>
      </c>
      <c r="AN46" cm="1">
        <f t="array" aca="1" ref="AN46" ca="1">INDIRECT("'"&amp;AN$2&amp;"'!I"&amp;ROW())</f>
        <v>0</v>
      </c>
      <c r="AO46" cm="1">
        <f t="array" aca="1" ref="AO46" ca="1">INDIRECT("'"&amp;AO$2&amp;"'!I"&amp;ROW())</f>
        <v>135.04</v>
      </c>
      <c r="AP46" cm="1">
        <f t="array" aca="1" ref="AP46" ca="1">INDIRECT("'"&amp;AP$2&amp;"'!I"&amp;ROW())</f>
        <v>0</v>
      </c>
      <c r="AQ46" cm="1">
        <f t="array" aca="1" ref="AQ46" ca="1">INDIRECT("'"&amp;AQ$2&amp;"'!I"&amp;ROW())</f>
        <v>0</v>
      </c>
      <c r="AR46" cm="1">
        <f t="array" aca="1" ref="AR46" ca="1">INDIRECT("'"&amp;AR$2&amp;"'!I"&amp;ROW())</f>
        <v>0</v>
      </c>
      <c r="AS46" cm="1">
        <f t="array" aca="1" ref="AS46" ca="1">INDIRECT("'"&amp;AS$2&amp;"'!I"&amp;ROW())</f>
        <v>405.12</v>
      </c>
      <c r="AT46" cm="1">
        <f t="array" aca="1" ref="AT46" ca="1">INDIRECT("'"&amp;AT$2&amp;"'!I"&amp;ROW())</f>
        <v>337.59999999999997</v>
      </c>
      <c r="AU46" cm="1">
        <f t="array" aca="1" ref="AU46" ca="1">INDIRECT("'"&amp;AU$2&amp;"'!I"&amp;ROW())</f>
        <v>0</v>
      </c>
      <c r="AV46" cm="1">
        <f t="array" aca="1" ref="AV46" ca="1">INDIRECT("'"&amp;AV$2&amp;"'!I"&amp;ROW())</f>
        <v>0</v>
      </c>
      <c r="AW46" cm="1">
        <f t="array" aca="1" ref="AW46" ca="1">INDIRECT("'"&amp;AW$2&amp;"'!I"&amp;ROW())</f>
        <v>0</v>
      </c>
      <c r="AX46" cm="1">
        <f t="array" aca="1" ref="AX46" ca="1">INDIRECT("'"&amp;AX$2&amp;"'!I"&amp;ROW())</f>
        <v>0</v>
      </c>
      <c r="AY46" cm="1">
        <f t="array" aca="1" ref="AY46" ca="1">INDIRECT("'"&amp;AY$2&amp;"'!I"&amp;ROW())</f>
        <v>0</v>
      </c>
      <c r="AZ46" cm="1">
        <f t="array" aca="1" ref="AZ46" ca="1">INDIRECT("'"&amp;AZ$2&amp;"'!I"&amp;ROW())</f>
        <v>0</v>
      </c>
      <c r="BA46" cm="1">
        <f t="array" aca="1" ref="BA46" ca="1">INDIRECT("'"&amp;BA$2&amp;"'!I"&amp;ROW())</f>
        <v>0</v>
      </c>
      <c r="BB46" s="17">
        <f>'TALLER EPT '!I46</f>
        <v>0</v>
      </c>
      <c r="BC46" cm="1">
        <f t="array" aca="1" ref="BC46" ca="1">INDIRECT("'"&amp;BC$2&amp;"'!I"&amp;ROW())</f>
        <v>0</v>
      </c>
      <c r="BD46" cm="1">
        <f t="array" aca="1" ref="BD46" ca="1">INDIRECT("'"&amp;BD$2&amp;"'!I"&amp;ROW())</f>
        <v>0</v>
      </c>
      <c r="BE46">
        <f>'CIRCULACIÓN '!I46</f>
        <v>0</v>
      </c>
      <c r="BF46" cm="1">
        <f t="array" aca="1" ref="BF46" ca="1">INDIRECT("'"&amp;BF$2&amp;"'!I"&amp;ROW())</f>
        <v>0</v>
      </c>
      <c r="BG46" cm="1">
        <f t="array" aca="1" ref="BG46" ca="1">INDIRECT("'"&amp;BG$2&amp;"'!I"&amp;ROW())</f>
        <v>0</v>
      </c>
      <c r="BH46">
        <f>INGRESO!I46</f>
        <v>0</v>
      </c>
    </row>
    <row r="47" spans="1:60">
      <c r="A47" t="s">
        <v>995</v>
      </c>
      <c r="G47">
        <f t="shared" ca="1" si="0"/>
        <v>6750</v>
      </c>
      <c r="H47" cm="1">
        <f t="array" aca="1" ref="H47" ca="1">INDIRECT("'"&amp;H$2&amp;"'!I"&amp;ROW())</f>
        <v>0</v>
      </c>
      <c r="I47" cm="1">
        <f t="array" aca="1" ref="I47" ca="1">INDIRECT("'"&amp;I$2&amp;"'!I"&amp;ROW())</f>
        <v>0</v>
      </c>
      <c r="J47" cm="1">
        <f t="array" aca="1" ref="J47" ca="1">INDIRECT("'"&amp;J$2&amp;"'!I"&amp;ROW())</f>
        <v>0</v>
      </c>
      <c r="K47" cm="1">
        <f t="array" aca="1" ref="K47" ca="1">INDIRECT("'"&amp;K$2&amp;"'!I"&amp;ROW())</f>
        <v>0</v>
      </c>
      <c r="L47" cm="1">
        <f t="array" aca="1" ref="L47" ca="1">INDIRECT("'"&amp;L$2&amp;"'!I"&amp;ROW())</f>
        <v>0</v>
      </c>
      <c r="M47" cm="1">
        <f t="array" aca="1" ref="M47" ca="1">INDIRECT("'"&amp;M$2&amp;"'!I"&amp;ROW())</f>
        <v>0</v>
      </c>
      <c r="N47" cm="1">
        <f t="array" aca="1" ref="N47" ca="1">INDIRECT("'"&amp;N$2&amp;"'!I"&amp;ROW())</f>
        <v>0</v>
      </c>
      <c r="O47" cm="1">
        <f t="array" aca="1" ref="O47" ca="1">INDIRECT("'"&amp;O$2&amp;"'!I"&amp;ROW())</f>
        <v>0</v>
      </c>
      <c r="P47">
        <f>'SECRETARÍA '!I47</f>
        <v>0</v>
      </c>
      <c r="Q47" cm="1">
        <f t="array" aca="1" ref="Q47" ca="1">INDIRECT("'"&amp;Q$2&amp;"'!I"&amp;ROW())</f>
        <v>0</v>
      </c>
      <c r="R47" cm="1">
        <f t="array" aca="1" ref="R47" ca="1">INDIRECT("'"&amp;R$2&amp;"'!I"&amp;ROW())</f>
        <v>0</v>
      </c>
      <c r="S47" cm="1">
        <f t="array" aca="1" ref="S47" ca="1">INDIRECT("'"&amp;S$2&amp;"'!I"&amp;ROW())</f>
        <v>0</v>
      </c>
      <c r="T47" cm="1">
        <f t="array" aca="1" ref="T47" ca="1">INDIRECT("'"&amp;T$2&amp;"'!I"&amp;ROW())</f>
        <v>0</v>
      </c>
      <c r="U47" cm="1">
        <f t="array" aca="1" ref="U47" ca="1">INDIRECT("'"&amp;U$2&amp;"'!I"&amp;ROW())</f>
        <v>0</v>
      </c>
      <c r="V47" cm="1">
        <f t="array" aca="1" ref="V47" ca="1">INDIRECT("'"&amp;V$2&amp;"'!I"&amp;ROW())</f>
        <v>0</v>
      </c>
      <c r="W47" cm="1">
        <f t="array" aca="1" ref="W47" ca="1">INDIRECT("'"&amp;W$2&amp;"'!I"&amp;ROW())</f>
        <v>0</v>
      </c>
      <c r="X47" cm="1">
        <f t="array" aca="1" ref="X47" ca="1">INDIRECT("'"&amp;X$2&amp;"'!I"&amp;ROW())</f>
        <v>0</v>
      </c>
      <c r="Y47" cm="1">
        <f t="array" aca="1" ref="Y47" ca="1">INDIRECT("'"&amp;Y$2&amp;"'!I"&amp;ROW())</f>
        <v>0</v>
      </c>
      <c r="Z47" cm="1">
        <f t="array" aca="1" ref="Z47" ca="1">INDIRECT("'"&amp;Z$2&amp;"'!I"&amp;ROW())</f>
        <v>0</v>
      </c>
      <c r="AA47" cm="1">
        <f t="array" aca="1" ref="AA47" ca="1">INDIRECT("'"&amp;AA$2&amp;"'!I"&amp;ROW())</f>
        <v>0</v>
      </c>
      <c r="AB47">
        <f>'SSHH ADM.-HOMBRES'!I47</f>
        <v>2250</v>
      </c>
      <c r="AC47" cm="1">
        <f t="array" aca="1" ref="AC47" ca="1">INDIRECT("'"&amp;AC$2&amp;"'!I"&amp;ROW())</f>
        <v>2250</v>
      </c>
      <c r="AD47" cm="1">
        <f t="array" aca="1" ref="AD47" ca="1">INDIRECT("'"&amp;AD$2&amp;"'!I"&amp;ROW())</f>
        <v>2250</v>
      </c>
      <c r="AE47" cm="1">
        <f t="array" aca="1" ref="AE47" ca="1">INDIRECT("'"&amp;AE$2&amp;"'!I"&amp;ROW())</f>
        <v>0</v>
      </c>
      <c r="AF47" cm="1">
        <f t="array" aca="1" ref="AF47" ca="1">INDIRECT("'"&amp;AF$2&amp;"'!I"&amp;ROW())</f>
        <v>0</v>
      </c>
      <c r="AG47" cm="1">
        <f t="array" aca="1" ref="AG47" ca="1">INDIRECT("'"&amp;AG$2&amp;"'!I"&amp;ROW())</f>
        <v>0</v>
      </c>
      <c r="AH47" cm="1">
        <f t="array" aca="1" ref="AH47" ca="1">INDIRECT("'"&amp;AH$2&amp;"'!I"&amp;ROW())</f>
        <v>0</v>
      </c>
      <c r="AI47" cm="1">
        <f t="array" aca="1" ref="AI47" ca="1">INDIRECT("'"&amp;AI$2&amp;"'!I"&amp;ROW())</f>
        <v>0</v>
      </c>
      <c r="AJ47" cm="1">
        <f t="array" aca="1" ref="AJ47" ca="1">INDIRECT("'"&amp;AJ$2&amp;"'!I"&amp;ROW())</f>
        <v>0</v>
      </c>
      <c r="AK47" cm="1">
        <f t="array" aca="1" ref="AK47" ca="1">INDIRECT("'"&amp;AK$2&amp;"'!I"&amp;ROW())</f>
        <v>0</v>
      </c>
      <c r="AL47" cm="1">
        <f t="array" aca="1" ref="AL47" ca="1">INDIRECT("'"&amp;AL$2&amp;"'!I"&amp;ROW())</f>
        <v>0</v>
      </c>
      <c r="AM47" cm="1">
        <f t="array" aca="1" ref="AM47" ca="1">INDIRECT("'"&amp;AM$2&amp;"'!I"&amp;ROW())</f>
        <v>0</v>
      </c>
      <c r="AN47" cm="1">
        <f t="array" aca="1" ref="AN47" ca="1">INDIRECT("'"&amp;AN$2&amp;"'!I"&amp;ROW())</f>
        <v>0</v>
      </c>
      <c r="AO47" cm="1">
        <f t="array" aca="1" ref="AO47" ca="1">INDIRECT("'"&amp;AO$2&amp;"'!I"&amp;ROW())</f>
        <v>0</v>
      </c>
      <c r="AP47" cm="1">
        <f t="array" aca="1" ref="AP47" ca="1">INDIRECT("'"&amp;AP$2&amp;"'!I"&amp;ROW())</f>
        <v>0</v>
      </c>
      <c r="AQ47" cm="1">
        <f t="array" aca="1" ref="AQ47" ca="1">INDIRECT("'"&amp;AQ$2&amp;"'!I"&amp;ROW())</f>
        <v>0</v>
      </c>
      <c r="AR47" cm="1">
        <f t="array" aca="1" ref="AR47" ca="1">INDIRECT("'"&amp;AR$2&amp;"'!I"&amp;ROW())</f>
        <v>0</v>
      </c>
      <c r="AS47" cm="1">
        <f t="array" aca="1" ref="AS47" ca="1">INDIRECT("'"&amp;AS$2&amp;"'!I"&amp;ROW())</f>
        <v>0</v>
      </c>
      <c r="AT47" cm="1">
        <f t="array" aca="1" ref="AT47" ca="1">INDIRECT("'"&amp;AT$2&amp;"'!I"&amp;ROW())</f>
        <v>0</v>
      </c>
      <c r="AU47" cm="1">
        <f t="array" aca="1" ref="AU47" ca="1">INDIRECT("'"&amp;AU$2&amp;"'!I"&amp;ROW())</f>
        <v>0</v>
      </c>
      <c r="AV47" cm="1">
        <f t="array" aca="1" ref="AV47" ca="1">INDIRECT("'"&amp;AV$2&amp;"'!I"&amp;ROW())</f>
        <v>0</v>
      </c>
      <c r="AW47" cm="1">
        <f t="array" aca="1" ref="AW47" ca="1">INDIRECT("'"&amp;AW$2&amp;"'!I"&amp;ROW())</f>
        <v>0</v>
      </c>
      <c r="AX47" cm="1">
        <f t="array" aca="1" ref="AX47" ca="1">INDIRECT("'"&amp;AX$2&amp;"'!I"&amp;ROW())</f>
        <v>0</v>
      </c>
      <c r="AY47" cm="1">
        <f t="array" aca="1" ref="AY47" ca="1">INDIRECT("'"&amp;AY$2&amp;"'!I"&amp;ROW())</f>
        <v>0</v>
      </c>
      <c r="AZ47" cm="1">
        <f t="array" aca="1" ref="AZ47" ca="1">INDIRECT("'"&amp;AZ$2&amp;"'!I"&amp;ROW())</f>
        <v>0</v>
      </c>
      <c r="BA47" cm="1">
        <f t="array" aca="1" ref="BA47" ca="1">INDIRECT("'"&amp;BA$2&amp;"'!I"&amp;ROW())</f>
        <v>0</v>
      </c>
      <c r="BB47" s="17">
        <f>'TALLER EPT '!I47</f>
        <v>0</v>
      </c>
      <c r="BC47" cm="1">
        <f t="array" aca="1" ref="BC47" ca="1">INDIRECT("'"&amp;BC$2&amp;"'!I"&amp;ROW())</f>
        <v>0</v>
      </c>
      <c r="BD47" cm="1">
        <f t="array" aca="1" ref="BD47" ca="1">INDIRECT("'"&amp;BD$2&amp;"'!I"&amp;ROW())</f>
        <v>0</v>
      </c>
      <c r="BE47">
        <f>'CIRCULACIÓN '!I47</f>
        <v>0</v>
      </c>
      <c r="BF47" cm="1">
        <f t="array" aca="1" ref="BF47" ca="1">INDIRECT("'"&amp;BF$2&amp;"'!I"&amp;ROW())</f>
        <v>0</v>
      </c>
      <c r="BG47" cm="1">
        <f t="array" aca="1" ref="BG47" ca="1">INDIRECT("'"&amp;BG$2&amp;"'!I"&amp;ROW())</f>
        <v>0</v>
      </c>
      <c r="BH47">
        <f>INGRESO!I47</f>
        <v>0</v>
      </c>
    </row>
    <row r="48" spans="1:60">
      <c r="A48" t="s">
        <v>1474</v>
      </c>
      <c r="G48">
        <f t="shared" ca="1" si="0"/>
        <v>12119.16</v>
      </c>
      <c r="H48" cm="1">
        <f t="array" aca="1" ref="H48" ca="1">INDIRECT("'"&amp;H$2&amp;"'!I"&amp;ROW())</f>
        <v>0</v>
      </c>
      <c r="I48" cm="1">
        <f t="array" aca="1" ref="I48" ca="1">INDIRECT("'"&amp;I$2&amp;"'!I"&amp;ROW())</f>
        <v>263.45999999999998</v>
      </c>
      <c r="J48" cm="1">
        <f t="array" aca="1" ref="J48" ca="1">INDIRECT("'"&amp;J$2&amp;"'!I"&amp;ROW())</f>
        <v>0</v>
      </c>
      <c r="K48" cm="1">
        <f t="array" aca="1" ref="K48" ca="1">INDIRECT("'"&amp;K$2&amp;"'!I"&amp;ROW())</f>
        <v>131.72999999999999</v>
      </c>
      <c r="L48" cm="1">
        <f t="array" aca="1" ref="L48" ca="1">INDIRECT("'"&amp;L$2&amp;"'!I"&amp;ROW())</f>
        <v>0</v>
      </c>
      <c r="M48" cm="1">
        <f t="array" aca="1" ref="M48" ca="1">INDIRECT("'"&amp;M$2&amp;"'!I"&amp;ROW())</f>
        <v>0</v>
      </c>
      <c r="N48" cm="1">
        <f t="array" aca="1" ref="N48" ca="1">INDIRECT("'"&amp;N$2&amp;"'!I"&amp;ROW())</f>
        <v>0</v>
      </c>
      <c r="O48" cm="1">
        <f t="array" aca="1" ref="O48" ca="1">INDIRECT("'"&amp;O$2&amp;"'!I"&amp;ROW())</f>
        <v>0</v>
      </c>
      <c r="P48">
        <f>'SECRETARÍA '!I48</f>
        <v>0</v>
      </c>
      <c r="Q48" cm="1">
        <f t="array" aca="1" ref="Q48" ca="1">INDIRECT("'"&amp;Q$2&amp;"'!I"&amp;ROW())</f>
        <v>0</v>
      </c>
      <c r="R48" cm="1">
        <f t="array" aca="1" ref="R48" ca="1">INDIRECT("'"&amp;R$2&amp;"'!I"&amp;ROW())</f>
        <v>0</v>
      </c>
      <c r="S48" cm="1">
        <f t="array" aca="1" ref="S48" ca="1">INDIRECT("'"&amp;S$2&amp;"'!I"&amp;ROW())</f>
        <v>0</v>
      </c>
      <c r="T48" cm="1">
        <f t="array" aca="1" ref="T48" ca="1">INDIRECT("'"&amp;T$2&amp;"'!I"&amp;ROW())</f>
        <v>263.45999999999998</v>
      </c>
      <c r="U48" cm="1">
        <f t="array" aca="1" ref="U48" ca="1">INDIRECT("'"&amp;U$2&amp;"'!I"&amp;ROW())</f>
        <v>263.45999999999998</v>
      </c>
      <c r="V48" cm="1">
        <f t="array" aca="1" ref="V48" ca="1">INDIRECT("'"&amp;V$2&amp;"'!I"&amp;ROW())</f>
        <v>0</v>
      </c>
      <c r="W48" cm="1">
        <f t="array" aca="1" ref="W48" ca="1">INDIRECT("'"&amp;W$2&amp;"'!I"&amp;ROW())</f>
        <v>0</v>
      </c>
      <c r="X48" cm="1">
        <f t="array" aca="1" ref="X48" ca="1">INDIRECT("'"&amp;X$2&amp;"'!I"&amp;ROW())</f>
        <v>263.45999999999998</v>
      </c>
      <c r="Y48" cm="1">
        <f t="array" aca="1" ref="Y48" ca="1">INDIRECT("'"&amp;Y$2&amp;"'!I"&amp;ROW())</f>
        <v>0</v>
      </c>
      <c r="Z48" cm="1">
        <f t="array" aca="1" ref="Z48" ca="1">INDIRECT("'"&amp;Z$2&amp;"'!I"&amp;ROW())</f>
        <v>395.18999999999994</v>
      </c>
      <c r="AA48" cm="1">
        <f t="array" aca="1" ref="AA48" ca="1">INDIRECT("'"&amp;AA$2&amp;"'!I"&amp;ROW())</f>
        <v>0</v>
      </c>
      <c r="AB48">
        <f>'SSHH ADM.-HOMBRES'!I48</f>
        <v>2239.41</v>
      </c>
      <c r="AC48" cm="1">
        <f t="array" aca="1" ref="AC48" ca="1">INDIRECT("'"&amp;AC$2&amp;"'!I"&amp;ROW())</f>
        <v>2239.41</v>
      </c>
      <c r="AD48" cm="1">
        <f t="array" aca="1" ref="AD48" ca="1">INDIRECT("'"&amp;AD$2&amp;"'!I"&amp;ROW())</f>
        <v>2239.41</v>
      </c>
      <c r="AE48" cm="1">
        <f t="array" aca="1" ref="AE48" ca="1">INDIRECT("'"&amp;AE$2&amp;"'!I"&amp;ROW())</f>
        <v>0</v>
      </c>
      <c r="AF48" cm="1">
        <f t="array" aca="1" ref="AF48" ca="1">INDIRECT("'"&amp;AF$2&amp;"'!I"&amp;ROW())</f>
        <v>0</v>
      </c>
      <c r="AG48" cm="1">
        <f t="array" aca="1" ref="AG48" ca="1">INDIRECT("'"&amp;AG$2&amp;"'!I"&amp;ROW())</f>
        <v>0</v>
      </c>
      <c r="AH48" cm="1">
        <f t="array" aca="1" ref="AH48" ca="1">INDIRECT("'"&amp;AH$2&amp;"'!I"&amp;ROW())</f>
        <v>0</v>
      </c>
      <c r="AI48" cm="1">
        <f t="array" aca="1" ref="AI48" ca="1">INDIRECT("'"&amp;AI$2&amp;"'!I"&amp;ROW())</f>
        <v>0</v>
      </c>
      <c r="AJ48" cm="1">
        <f t="array" aca="1" ref="AJ48" ca="1">INDIRECT("'"&amp;AJ$2&amp;"'!I"&amp;ROW())</f>
        <v>1712.4899999999998</v>
      </c>
      <c r="AK48" cm="1">
        <f t="array" aca="1" ref="AK48" ca="1">INDIRECT("'"&amp;AK$2&amp;"'!I"&amp;ROW())</f>
        <v>0</v>
      </c>
      <c r="AL48" cm="1">
        <f t="array" aca="1" ref="AL48" ca="1">INDIRECT("'"&amp;AL$2&amp;"'!I"&amp;ROW())</f>
        <v>395.18999999999994</v>
      </c>
      <c r="AM48" cm="1">
        <f t="array" aca="1" ref="AM48" ca="1">INDIRECT("'"&amp;AM$2&amp;"'!I"&amp;ROW())</f>
        <v>0</v>
      </c>
      <c r="AN48" cm="1">
        <f t="array" aca="1" ref="AN48" ca="1">INDIRECT("'"&amp;AN$2&amp;"'!I"&amp;ROW())</f>
        <v>0</v>
      </c>
      <c r="AO48" cm="1">
        <f t="array" aca="1" ref="AO48" ca="1">INDIRECT("'"&amp;AO$2&amp;"'!I"&amp;ROW())</f>
        <v>263.45999999999998</v>
      </c>
      <c r="AP48" cm="1">
        <f t="array" aca="1" ref="AP48" ca="1">INDIRECT("'"&amp;AP$2&amp;"'!I"&amp;ROW())</f>
        <v>0</v>
      </c>
      <c r="AQ48" cm="1">
        <f t="array" aca="1" ref="AQ48" ca="1">INDIRECT("'"&amp;AQ$2&amp;"'!I"&amp;ROW())</f>
        <v>0</v>
      </c>
      <c r="AR48" cm="1">
        <f t="array" aca="1" ref="AR48" ca="1">INDIRECT("'"&amp;AR$2&amp;"'!I"&amp;ROW())</f>
        <v>0</v>
      </c>
      <c r="AS48" cm="1">
        <f t="array" aca="1" ref="AS48" ca="1">INDIRECT("'"&amp;AS$2&amp;"'!I"&amp;ROW())</f>
        <v>395.18999999999994</v>
      </c>
      <c r="AT48" cm="1">
        <f t="array" aca="1" ref="AT48" ca="1">INDIRECT("'"&amp;AT$2&amp;"'!I"&amp;ROW())</f>
        <v>658.65</v>
      </c>
      <c r="AU48" cm="1">
        <f t="array" aca="1" ref="AU48" ca="1">INDIRECT("'"&amp;AU$2&amp;"'!I"&amp;ROW())</f>
        <v>0</v>
      </c>
      <c r="AV48" cm="1">
        <f t="array" aca="1" ref="AV48" ca="1">INDIRECT("'"&amp;AV$2&amp;"'!I"&amp;ROW())</f>
        <v>0</v>
      </c>
      <c r="AW48" cm="1">
        <f t="array" aca="1" ref="AW48" ca="1">INDIRECT("'"&amp;AW$2&amp;"'!I"&amp;ROW())</f>
        <v>0</v>
      </c>
      <c r="AX48" cm="1">
        <f t="array" aca="1" ref="AX48" ca="1">INDIRECT("'"&amp;AX$2&amp;"'!I"&amp;ROW())</f>
        <v>0</v>
      </c>
      <c r="AY48" cm="1">
        <f t="array" aca="1" ref="AY48" ca="1">INDIRECT("'"&amp;AY$2&amp;"'!I"&amp;ROW())</f>
        <v>0</v>
      </c>
      <c r="AZ48" cm="1">
        <f t="array" aca="1" ref="AZ48" ca="1">INDIRECT("'"&amp;AZ$2&amp;"'!I"&amp;ROW())</f>
        <v>0</v>
      </c>
      <c r="BA48" cm="1">
        <f t="array" aca="1" ref="BA48" ca="1">INDIRECT("'"&amp;BA$2&amp;"'!I"&amp;ROW())</f>
        <v>0</v>
      </c>
      <c r="BB48" s="17">
        <f>'TALLER EPT '!I48</f>
        <v>0</v>
      </c>
      <c r="BC48" cm="1">
        <f t="array" aca="1" ref="BC48" ca="1">INDIRECT("'"&amp;BC$2&amp;"'!I"&amp;ROW())</f>
        <v>0</v>
      </c>
      <c r="BD48" cm="1">
        <f t="array" aca="1" ref="BD48" ca="1">INDIRECT("'"&amp;BD$2&amp;"'!I"&amp;ROW())</f>
        <v>395.18999999999994</v>
      </c>
      <c r="BE48">
        <f>'CIRCULACIÓN '!I48</f>
        <v>0</v>
      </c>
      <c r="BF48" cm="1">
        <f t="array" aca="1" ref="BF48" ca="1">INDIRECT("'"&amp;BF$2&amp;"'!I"&amp;ROW())</f>
        <v>0</v>
      </c>
      <c r="BG48" cm="1">
        <f t="array" aca="1" ref="BG48" ca="1">INDIRECT("'"&amp;BG$2&amp;"'!I"&amp;ROW())</f>
        <v>0</v>
      </c>
      <c r="BH48">
        <f>INGRESO!I48</f>
        <v>0</v>
      </c>
    </row>
    <row r="49" spans="1:60">
      <c r="A49" t="s">
        <v>1475</v>
      </c>
      <c r="G49">
        <f t="shared" ca="1" si="0"/>
        <v>4422.5999999999995</v>
      </c>
      <c r="H49" cm="1">
        <f t="array" aca="1" ref="H49" ca="1">INDIRECT("'"&amp;H$2&amp;"'!I"&amp;ROW())</f>
        <v>0</v>
      </c>
      <c r="I49" cm="1">
        <f t="array" aca="1" ref="I49" ca="1">INDIRECT("'"&amp;I$2&amp;"'!I"&amp;ROW())</f>
        <v>0</v>
      </c>
      <c r="J49" cm="1">
        <f t="array" aca="1" ref="J49" ca="1">INDIRECT("'"&amp;J$2&amp;"'!I"&amp;ROW())</f>
        <v>0</v>
      </c>
      <c r="K49" cm="1">
        <f t="array" aca="1" ref="K49" ca="1">INDIRECT("'"&amp;K$2&amp;"'!I"&amp;ROW())</f>
        <v>0</v>
      </c>
      <c r="L49" cm="1">
        <f t="array" aca="1" ref="L49" ca="1">INDIRECT("'"&amp;L$2&amp;"'!I"&amp;ROW())</f>
        <v>0</v>
      </c>
      <c r="M49" cm="1">
        <f t="array" aca="1" ref="M49" ca="1">INDIRECT("'"&amp;M$2&amp;"'!I"&amp;ROW())</f>
        <v>0</v>
      </c>
      <c r="N49" cm="1">
        <f t="array" aca="1" ref="N49" ca="1">INDIRECT("'"&amp;N$2&amp;"'!I"&amp;ROW())</f>
        <v>0</v>
      </c>
      <c r="O49" cm="1">
        <f t="array" aca="1" ref="O49" ca="1">INDIRECT("'"&amp;O$2&amp;"'!I"&amp;ROW())</f>
        <v>0</v>
      </c>
      <c r="P49">
        <f>'SECRETARÍA '!I49</f>
        <v>0</v>
      </c>
      <c r="Q49" cm="1">
        <f t="array" aca="1" ref="Q49" ca="1">INDIRECT("'"&amp;Q$2&amp;"'!I"&amp;ROW())</f>
        <v>0</v>
      </c>
      <c r="R49" cm="1">
        <f t="array" aca="1" ref="R49" ca="1">INDIRECT("'"&amp;R$2&amp;"'!I"&amp;ROW())</f>
        <v>0</v>
      </c>
      <c r="S49" cm="1">
        <f t="array" aca="1" ref="S49" ca="1">INDIRECT("'"&amp;S$2&amp;"'!I"&amp;ROW())</f>
        <v>0</v>
      </c>
      <c r="T49" cm="1">
        <f t="array" aca="1" ref="T49" ca="1">INDIRECT("'"&amp;T$2&amp;"'!I"&amp;ROW())</f>
        <v>0</v>
      </c>
      <c r="U49" cm="1">
        <f t="array" aca="1" ref="U49" ca="1">INDIRECT("'"&amp;U$2&amp;"'!I"&amp;ROW())</f>
        <v>0</v>
      </c>
      <c r="V49" cm="1">
        <f t="array" aca="1" ref="V49" ca="1">INDIRECT("'"&amp;V$2&amp;"'!I"&amp;ROW())</f>
        <v>0</v>
      </c>
      <c r="W49" cm="1">
        <f t="array" aca="1" ref="W49" ca="1">INDIRECT("'"&amp;W$2&amp;"'!I"&amp;ROW())</f>
        <v>0</v>
      </c>
      <c r="X49" cm="1">
        <f t="array" aca="1" ref="X49" ca="1">INDIRECT("'"&amp;X$2&amp;"'!I"&amp;ROW())</f>
        <v>0</v>
      </c>
      <c r="Y49" cm="1">
        <f t="array" aca="1" ref="Y49" ca="1">INDIRECT("'"&amp;Y$2&amp;"'!I"&amp;ROW())</f>
        <v>0</v>
      </c>
      <c r="Z49" cm="1">
        <f t="array" aca="1" ref="Z49" ca="1">INDIRECT("'"&amp;Z$2&amp;"'!I"&amp;ROW())</f>
        <v>0</v>
      </c>
      <c r="AA49" cm="1">
        <f t="array" aca="1" ref="AA49" ca="1">INDIRECT("'"&amp;AA$2&amp;"'!I"&amp;ROW())</f>
        <v>0</v>
      </c>
      <c r="AB49">
        <f>'SSHH ADM.-HOMBRES'!I49</f>
        <v>842.4</v>
      </c>
      <c r="AC49" cm="1">
        <f t="array" aca="1" ref="AC49" ca="1">INDIRECT("'"&amp;AC$2&amp;"'!I"&amp;ROW())</f>
        <v>842.4</v>
      </c>
      <c r="AD49" cm="1">
        <f t="array" aca="1" ref="AD49" ca="1">INDIRECT("'"&amp;AD$2&amp;"'!I"&amp;ROW())</f>
        <v>1263.5999999999999</v>
      </c>
      <c r="AE49" cm="1">
        <f t="array" aca="1" ref="AE49" ca="1">INDIRECT("'"&amp;AE$2&amp;"'!I"&amp;ROW())</f>
        <v>0</v>
      </c>
      <c r="AF49" cm="1">
        <f t="array" aca="1" ref="AF49" ca="1">INDIRECT("'"&amp;AF$2&amp;"'!I"&amp;ROW())</f>
        <v>0</v>
      </c>
      <c r="AG49" cm="1">
        <f t="array" aca="1" ref="AG49" ca="1">INDIRECT("'"&amp;AG$2&amp;"'!I"&amp;ROW())</f>
        <v>0</v>
      </c>
      <c r="AH49" cm="1">
        <f t="array" aca="1" ref="AH49" ca="1">INDIRECT("'"&amp;AH$2&amp;"'!I"&amp;ROW())</f>
        <v>0</v>
      </c>
      <c r="AI49" cm="1">
        <f t="array" aca="1" ref="AI49" ca="1">INDIRECT("'"&amp;AI$2&amp;"'!I"&amp;ROW())</f>
        <v>0</v>
      </c>
      <c r="AJ49" cm="1">
        <f t="array" aca="1" ref="AJ49" ca="1">INDIRECT("'"&amp;AJ$2&amp;"'!I"&amp;ROW())</f>
        <v>842.4</v>
      </c>
      <c r="AK49" cm="1">
        <f t="array" aca="1" ref="AK49" ca="1">INDIRECT("'"&amp;AK$2&amp;"'!I"&amp;ROW())</f>
        <v>0</v>
      </c>
      <c r="AL49" cm="1">
        <f t="array" aca="1" ref="AL49" ca="1">INDIRECT("'"&amp;AL$2&amp;"'!I"&amp;ROW())</f>
        <v>631.79999999999995</v>
      </c>
      <c r="AM49" cm="1">
        <f t="array" aca="1" ref="AM49" ca="1">INDIRECT("'"&amp;AM$2&amp;"'!I"&amp;ROW())</f>
        <v>0</v>
      </c>
      <c r="AN49" cm="1">
        <f t="array" aca="1" ref="AN49" ca="1">INDIRECT("'"&amp;AN$2&amp;"'!I"&amp;ROW())</f>
        <v>0</v>
      </c>
      <c r="AO49" cm="1">
        <f t="array" aca="1" ref="AO49" ca="1">INDIRECT("'"&amp;AO$2&amp;"'!I"&amp;ROW())</f>
        <v>0</v>
      </c>
      <c r="AP49" cm="1">
        <f t="array" aca="1" ref="AP49" ca="1">INDIRECT("'"&amp;AP$2&amp;"'!I"&amp;ROW())</f>
        <v>0</v>
      </c>
      <c r="AQ49" cm="1">
        <f t="array" aca="1" ref="AQ49" ca="1">INDIRECT("'"&amp;AQ$2&amp;"'!I"&amp;ROW())</f>
        <v>0</v>
      </c>
      <c r="AR49" cm="1">
        <f t="array" aca="1" ref="AR49" ca="1">INDIRECT("'"&amp;AR$2&amp;"'!I"&amp;ROW())</f>
        <v>0</v>
      </c>
      <c r="AS49" cm="1">
        <f t="array" aca="1" ref="AS49" ca="1">INDIRECT("'"&amp;AS$2&amp;"'!I"&amp;ROW())</f>
        <v>0</v>
      </c>
      <c r="AT49" cm="1">
        <f t="array" aca="1" ref="AT49" ca="1">INDIRECT("'"&amp;AT$2&amp;"'!I"&amp;ROW())</f>
        <v>0</v>
      </c>
      <c r="AU49" cm="1">
        <f t="array" aca="1" ref="AU49" ca="1">INDIRECT("'"&amp;AU$2&amp;"'!I"&amp;ROW())</f>
        <v>0</v>
      </c>
      <c r="AV49" cm="1">
        <f t="array" aca="1" ref="AV49" ca="1">INDIRECT("'"&amp;AV$2&amp;"'!I"&amp;ROW())</f>
        <v>0</v>
      </c>
      <c r="AW49" cm="1">
        <f t="array" aca="1" ref="AW49" ca="1">INDIRECT("'"&amp;AW$2&amp;"'!I"&amp;ROW())</f>
        <v>0</v>
      </c>
      <c r="AX49" cm="1">
        <f t="array" aca="1" ref="AX49" ca="1">INDIRECT("'"&amp;AX$2&amp;"'!I"&amp;ROW())</f>
        <v>0</v>
      </c>
      <c r="AY49" cm="1">
        <f t="array" aca="1" ref="AY49" ca="1">INDIRECT("'"&amp;AY$2&amp;"'!I"&amp;ROW())</f>
        <v>0</v>
      </c>
      <c r="AZ49" cm="1">
        <f t="array" aca="1" ref="AZ49" ca="1">INDIRECT("'"&amp;AZ$2&amp;"'!I"&amp;ROW())</f>
        <v>0</v>
      </c>
      <c r="BA49" cm="1">
        <f t="array" aca="1" ref="BA49" ca="1">INDIRECT("'"&amp;BA$2&amp;"'!I"&amp;ROW())</f>
        <v>0</v>
      </c>
      <c r="BB49" s="17">
        <f>'TALLER EPT '!I49</f>
        <v>0</v>
      </c>
      <c r="BC49" cm="1">
        <f t="array" aca="1" ref="BC49" ca="1">INDIRECT("'"&amp;BC$2&amp;"'!I"&amp;ROW())</f>
        <v>0</v>
      </c>
      <c r="BD49" cm="1">
        <f t="array" aca="1" ref="BD49" ca="1">INDIRECT("'"&amp;BD$2&amp;"'!I"&amp;ROW())</f>
        <v>0</v>
      </c>
      <c r="BE49">
        <f>'CIRCULACIÓN '!I49</f>
        <v>0</v>
      </c>
      <c r="BF49" cm="1">
        <f t="array" aca="1" ref="BF49" ca="1">INDIRECT("'"&amp;BF$2&amp;"'!I"&amp;ROW())</f>
        <v>0</v>
      </c>
      <c r="BG49" cm="1">
        <f t="array" aca="1" ref="BG49" ca="1">INDIRECT("'"&amp;BG$2&amp;"'!I"&amp;ROW())</f>
        <v>0</v>
      </c>
      <c r="BH49">
        <f>INGRESO!I49</f>
        <v>0</v>
      </c>
    </row>
    <row r="50" spans="1:60">
      <c r="A50" t="s">
        <v>1003</v>
      </c>
      <c r="G50">
        <f t="shared" ca="1" si="0"/>
        <v>14400</v>
      </c>
      <c r="H50" cm="1">
        <f t="array" aca="1" ref="H50" ca="1">INDIRECT("'"&amp;H$2&amp;"'!I"&amp;ROW())</f>
        <v>0</v>
      </c>
      <c r="I50" cm="1">
        <f t="array" aca="1" ref="I50" ca="1">INDIRECT("'"&amp;I$2&amp;"'!I"&amp;ROW())</f>
        <v>0</v>
      </c>
      <c r="J50" cm="1">
        <f t="array" aca="1" ref="J50" ca="1">INDIRECT("'"&amp;J$2&amp;"'!I"&amp;ROW())</f>
        <v>0</v>
      </c>
      <c r="K50" cm="1">
        <f t="array" aca="1" ref="K50" ca="1">INDIRECT("'"&amp;K$2&amp;"'!I"&amp;ROW())</f>
        <v>0</v>
      </c>
      <c r="L50" cm="1">
        <f t="array" aca="1" ref="L50" ca="1">INDIRECT("'"&amp;L$2&amp;"'!I"&amp;ROW())</f>
        <v>0</v>
      </c>
      <c r="M50" cm="1">
        <f t="array" aca="1" ref="M50" ca="1">INDIRECT("'"&amp;M$2&amp;"'!I"&amp;ROW())</f>
        <v>0</v>
      </c>
      <c r="N50" cm="1">
        <f t="array" aca="1" ref="N50" ca="1">INDIRECT("'"&amp;N$2&amp;"'!I"&amp;ROW())</f>
        <v>0</v>
      </c>
      <c r="O50" cm="1">
        <f t="array" aca="1" ref="O50" ca="1">INDIRECT("'"&amp;O$2&amp;"'!I"&amp;ROW())</f>
        <v>0</v>
      </c>
      <c r="P50">
        <f>'SECRETARÍA '!I50</f>
        <v>0</v>
      </c>
      <c r="Q50" cm="1">
        <f t="array" aca="1" ref="Q50" ca="1">INDIRECT("'"&amp;Q$2&amp;"'!I"&amp;ROW())</f>
        <v>0</v>
      </c>
      <c r="R50" cm="1">
        <f t="array" aca="1" ref="R50" ca="1">INDIRECT("'"&amp;R$2&amp;"'!I"&amp;ROW())</f>
        <v>0</v>
      </c>
      <c r="S50" cm="1">
        <f t="array" aca="1" ref="S50" ca="1">INDIRECT("'"&amp;S$2&amp;"'!I"&amp;ROW())</f>
        <v>0</v>
      </c>
      <c r="T50" cm="1">
        <f t="array" aca="1" ref="T50" ca="1">INDIRECT("'"&amp;T$2&amp;"'!I"&amp;ROW())</f>
        <v>0</v>
      </c>
      <c r="U50" cm="1">
        <f t="array" aca="1" ref="U50" ca="1">INDIRECT("'"&amp;U$2&amp;"'!I"&amp;ROW())</f>
        <v>0</v>
      </c>
      <c r="V50" cm="1">
        <f t="array" aca="1" ref="V50" ca="1">INDIRECT("'"&amp;V$2&amp;"'!I"&amp;ROW())</f>
        <v>0</v>
      </c>
      <c r="W50" cm="1">
        <f t="array" aca="1" ref="W50" ca="1">INDIRECT("'"&amp;W$2&amp;"'!I"&amp;ROW())</f>
        <v>0</v>
      </c>
      <c r="X50" cm="1">
        <f t="array" aca="1" ref="X50" ca="1">INDIRECT("'"&amp;X$2&amp;"'!I"&amp;ROW())</f>
        <v>0</v>
      </c>
      <c r="Y50" cm="1">
        <f t="array" aca="1" ref="Y50" ca="1">INDIRECT("'"&amp;Y$2&amp;"'!I"&amp;ROW())</f>
        <v>0</v>
      </c>
      <c r="Z50" cm="1">
        <f t="array" aca="1" ref="Z50" ca="1">INDIRECT("'"&amp;Z$2&amp;"'!I"&amp;ROW())</f>
        <v>0</v>
      </c>
      <c r="AA50" cm="1">
        <f t="array" aca="1" ref="AA50" ca="1">INDIRECT("'"&amp;AA$2&amp;"'!I"&amp;ROW())</f>
        <v>0</v>
      </c>
      <c r="AB50">
        <f>'SSHH ADM.-HOMBRES'!I50</f>
        <v>4800</v>
      </c>
      <c r="AC50" cm="1">
        <f t="array" aca="1" ref="AC50" ca="1">INDIRECT("'"&amp;AC$2&amp;"'!I"&amp;ROW())</f>
        <v>4800</v>
      </c>
      <c r="AD50" cm="1">
        <f t="array" aca="1" ref="AD50" ca="1">INDIRECT("'"&amp;AD$2&amp;"'!I"&amp;ROW())</f>
        <v>4800</v>
      </c>
      <c r="AE50" cm="1">
        <f t="array" aca="1" ref="AE50" ca="1">INDIRECT("'"&amp;AE$2&amp;"'!I"&amp;ROW())</f>
        <v>0</v>
      </c>
      <c r="AF50" cm="1">
        <f t="array" aca="1" ref="AF50" ca="1">INDIRECT("'"&amp;AF$2&amp;"'!I"&amp;ROW())</f>
        <v>0</v>
      </c>
      <c r="AG50" cm="1">
        <f t="array" aca="1" ref="AG50" ca="1">INDIRECT("'"&amp;AG$2&amp;"'!I"&amp;ROW())</f>
        <v>0</v>
      </c>
      <c r="AH50" cm="1">
        <f t="array" aca="1" ref="AH50" ca="1">INDIRECT("'"&amp;AH$2&amp;"'!I"&amp;ROW())</f>
        <v>0</v>
      </c>
      <c r="AI50" cm="1">
        <f t="array" aca="1" ref="AI50" ca="1">INDIRECT("'"&amp;AI$2&amp;"'!I"&amp;ROW())</f>
        <v>0</v>
      </c>
      <c r="AJ50" cm="1">
        <f t="array" aca="1" ref="AJ50" ca="1">INDIRECT("'"&amp;AJ$2&amp;"'!I"&amp;ROW())</f>
        <v>0</v>
      </c>
      <c r="AK50" cm="1">
        <f t="array" aca="1" ref="AK50" ca="1">INDIRECT("'"&amp;AK$2&amp;"'!I"&amp;ROW())</f>
        <v>0</v>
      </c>
      <c r="AL50" cm="1">
        <f t="array" aca="1" ref="AL50" ca="1">INDIRECT("'"&amp;AL$2&amp;"'!I"&amp;ROW())</f>
        <v>0</v>
      </c>
      <c r="AM50" cm="1">
        <f t="array" aca="1" ref="AM50" ca="1">INDIRECT("'"&amp;AM$2&amp;"'!I"&amp;ROW())</f>
        <v>0</v>
      </c>
      <c r="AN50" cm="1">
        <f t="array" aca="1" ref="AN50" ca="1">INDIRECT("'"&amp;AN$2&amp;"'!I"&amp;ROW())</f>
        <v>0</v>
      </c>
      <c r="AO50" cm="1">
        <f t="array" aca="1" ref="AO50" ca="1">INDIRECT("'"&amp;AO$2&amp;"'!I"&amp;ROW())</f>
        <v>0</v>
      </c>
      <c r="AP50" cm="1">
        <f t="array" aca="1" ref="AP50" ca="1">INDIRECT("'"&amp;AP$2&amp;"'!I"&amp;ROW())</f>
        <v>0</v>
      </c>
      <c r="AQ50" cm="1">
        <f t="array" aca="1" ref="AQ50" ca="1">INDIRECT("'"&amp;AQ$2&amp;"'!I"&amp;ROW())</f>
        <v>0</v>
      </c>
      <c r="AR50" cm="1">
        <f t="array" aca="1" ref="AR50" ca="1">INDIRECT("'"&amp;AR$2&amp;"'!I"&amp;ROW())</f>
        <v>0</v>
      </c>
      <c r="AS50" cm="1">
        <f t="array" aca="1" ref="AS50" ca="1">INDIRECT("'"&amp;AS$2&amp;"'!I"&amp;ROW())</f>
        <v>0</v>
      </c>
      <c r="AT50" cm="1">
        <f t="array" aca="1" ref="AT50" ca="1">INDIRECT("'"&amp;AT$2&amp;"'!I"&amp;ROW())</f>
        <v>0</v>
      </c>
      <c r="AU50" cm="1">
        <f t="array" aca="1" ref="AU50" ca="1">INDIRECT("'"&amp;AU$2&amp;"'!I"&amp;ROW())</f>
        <v>0</v>
      </c>
      <c r="AV50" cm="1">
        <f t="array" aca="1" ref="AV50" ca="1">INDIRECT("'"&amp;AV$2&amp;"'!I"&amp;ROW())</f>
        <v>0</v>
      </c>
      <c r="AW50" cm="1">
        <f t="array" aca="1" ref="AW50" ca="1">INDIRECT("'"&amp;AW$2&amp;"'!I"&amp;ROW())</f>
        <v>0</v>
      </c>
      <c r="AX50" cm="1">
        <f t="array" aca="1" ref="AX50" ca="1">INDIRECT("'"&amp;AX$2&amp;"'!I"&amp;ROW())</f>
        <v>0</v>
      </c>
      <c r="AY50" cm="1">
        <f t="array" aca="1" ref="AY50" ca="1">INDIRECT("'"&amp;AY$2&amp;"'!I"&amp;ROW())</f>
        <v>0</v>
      </c>
      <c r="AZ50" cm="1">
        <f t="array" aca="1" ref="AZ50" ca="1">INDIRECT("'"&amp;AZ$2&amp;"'!I"&amp;ROW())</f>
        <v>0</v>
      </c>
      <c r="BA50" cm="1">
        <f t="array" aca="1" ref="BA50" ca="1">INDIRECT("'"&amp;BA$2&amp;"'!I"&amp;ROW())</f>
        <v>0</v>
      </c>
      <c r="BB50" s="17">
        <f>'TALLER EPT '!I50</f>
        <v>0</v>
      </c>
      <c r="BC50" cm="1">
        <f t="array" aca="1" ref="BC50" ca="1">INDIRECT("'"&amp;BC$2&amp;"'!I"&amp;ROW())</f>
        <v>0</v>
      </c>
      <c r="BD50" cm="1">
        <f t="array" aca="1" ref="BD50" ca="1">INDIRECT("'"&amp;BD$2&amp;"'!I"&amp;ROW())</f>
        <v>0</v>
      </c>
      <c r="BE50">
        <f>'CIRCULACIÓN '!I50</f>
        <v>0</v>
      </c>
      <c r="BF50" cm="1">
        <f t="array" aca="1" ref="BF50" ca="1">INDIRECT("'"&amp;BF$2&amp;"'!I"&amp;ROW())</f>
        <v>0</v>
      </c>
      <c r="BG50" cm="1">
        <f t="array" aca="1" ref="BG50" ca="1">INDIRECT("'"&amp;BG$2&amp;"'!I"&amp;ROW())</f>
        <v>0</v>
      </c>
      <c r="BH50">
        <f>INGRESO!I50</f>
        <v>0</v>
      </c>
    </row>
    <row r="51" spans="1:60">
      <c r="A51" t="s">
        <v>1004</v>
      </c>
      <c r="G51">
        <f t="shared" ca="1" si="0"/>
        <v>3223.32</v>
      </c>
      <c r="H51" cm="1">
        <f t="array" aca="1" ref="H51" ca="1">INDIRECT("'"&amp;H$2&amp;"'!I"&amp;ROW())</f>
        <v>0</v>
      </c>
      <c r="I51" cm="1">
        <f t="array" aca="1" ref="I51" ca="1">INDIRECT("'"&amp;I$2&amp;"'!I"&amp;ROW())</f>
        <v>0</v>
      </c>
      <c r="J51" cm="1">
        <f t="array" aca="1" ref="J51" ca="1">INDIRECT("'"&amp;J$2&amp;"'!I"&amp;ROW())</f>
        <v>0</v>
      </c>
      <c r="K51" cm="1">
        <f t="array" aca="1" ref="K51" ca="1">INDIRECT("'"&amp;K$2&amp;"'!I"&amp;ROW())</f>
        <v>0</v>
      </c>
      <c r="L51" cm="1">
        <f t="array" aca="1" ref="L51" ca="1">INDIRECT("'"&amp;L$2&amp;"'!I"&amp;ROW())</f>
        <v>0</v>
      </c>
      <c r="M51" cm="1">
        <f t="array" aca="1" ref="M51" ca="1">INDIRECT("'"&amp;M$2&amp;"'!I"&amp;ROW())</f>
        <v>0</v>
      </c>
      <c r="N51" cm="1">
        <f t="array" aca="1" ref="N51" ca="1">INDIRECT("'"&amp;N$2&amp;"'!I"&amp;ROW())</f>
        <v>0</v>
      </c>
      <c r="O51" cm="1">
        <f t="array" aca="1" ref="O51" ca="1">INDIRECT("'"&amp;O$2&amp;"'!I"&amp;ROW())</f>
        <v>0</v>
      </c>
      <c r="P51">
        <f>'SECRETARÍA '!I51</f>
        <v>0</v>
      </c>
      <c r="Q51" cm="1">
        <f t="array" aca="1" ref="Q51" ca="1">INDIRECT("'"&amp;Q$2&amp;"'!I"&amp;ROW())</f>
        <v>0</v>
      </c>
      <c r="R51" cm="1">
        <f t="array" aca="1" ref="R51" ca="1">INDIRECT("'"&amp;R$2&amp;"'!I"&amp;ROW())</f>
        <v>0</v>
      </c>
      <c r="S51" cm="1">
        <f t="array" aca="1" ref="S51" ca="1">INDIRECT("'"&amp;S$2&amp;"'!I"&amp;ROW())</f>
        <v>0</v>
      </c>
      <c r="T51" cm="1">
        <f t="array" aca="1" ref="T51" ca="1">INDIRECT("'"&amp;T$2&amp;"'!I"&amp;ROW())</f>
        <v>0</v>
      </c>
      <c r="U51" cm="1">
        <f t="array" aca="1" ref="U51" ca="1">INDIRECT("'"&amp;U$2&amp;"'!I"&amp;ROW())</f>
        <v>0</v>
      </c>
      <c r="V51" cm="1">
        <f t="array" aca="1" ref="V51" ca="1">INDIRECT("'"&amp;V$2&amp;"'!I"&amp;ROW())</f>
        <v>0</v>
      </c>
      <c r="W51" cm="1">
        <f t="array" aca="1" ref="W51" ca="1">INDIRECT("'"&amp;W$2&amp;"'!I"&amp;ROW())</f>
        <v>0</v>
      </c>
      <c r="X51" cm="1">
        <f t="array" aca="1" ref="X51" ca="1">INDIRECT("'"&amp;X$2&amp;"'!I"&amp;ROW())</f>
        <v>0</v>
      </c>
      <c r="Y51" cm="1">
        <f t="array" aca="1" ref="Y51" ca="1">INDIRECT("'"&amp;Y$2&amp;"'!I"&amp;ROW())</f>
        <v>0</v>
      </c>
      <c r="Z51" cm="1">
        <f t="array" aca="1" ref="Z51" ca="1">INDIRECT("'"&amp;Z$2&amp;"'!I"&amp;ROW())</f>
        <v>0</v>
      </c>
      <c r="AA51" cm="1">
        <f t="array" aca="1" ref="AA51" ca="1">INDIRECT("'"&amp;AA$2&amp;"'!I"&amp;ROW())</f>
        <v>0</v>
      </c>
      <c r="AB51">
        <f>'SSHH ADM.-HOMBRES'!I51</f>
        <v>1074.44</v>
      </c>
      <c r="AC51" cm="1">
        <f t="array" aca="1" ref="AC51" ca="1">INDIRECT("'"&amp;AC$2&amp;"'!I"&amp;ROW())</f>
        <v>1074.44</v>
      </c>
      <c r="AD51" cm="1">
        <f t="array" aca="1" ref="AD51" ca="1">INDIRECT("'"&amp;AD$2&amp;"'!I"&amp;ROW())</f>
        <v>1074.44</v>
      </c>
      <c r="AE51" cm="1">
        <f t="array" aca="1" ref="AE51" ca="1">INDIRECT("'"&amp;AE$2&amp;"'!I"&amp;ROW())</f>
        <v>0</v>
      </c>
      <c r="AF51" cm="1">
        <f t="array" aca="1" ref="AF51" ca="1">INDIRECT("'"&amp;AF$2&amp;"'!I"&amp;ROW())</f>
        <v>0</v>
      </c>
      <c r="AG51" cm="1">
        <f t="array" aca="1" ref="AG51" ca="1">INDIRECT("'"&amp;AG$2&amp;"'!I"&amp;ROW())</f>
        <v>0</v>
      </c>
      <c r="AH51" cm="1">
        <f t="array" aca="1" ref="AH51" ca="1">INDIRECT("'"&amp;AH$2&amp;"'!I"&amp;ROW())</f>
        <v>0</v>
      </c>
      <c r="AI51" cm="1">
        <f t="array" aca="1" ref="AI51" ca="1">INDIRECT("'"&amp;AI$2&amp;"'!I"&amp;ROW())</f>
        <v>0</v>
      </c>
      <c r="AJ51" cm="1">
        <f t="array" aca="1" ref="AJ51" ca="1">INDIRECT("'"&amp;AJ$2&amp;"'!I"&amp;ROW())</f>
        <v>0</v>
      </c>
      <c r="AK51" cm="1">
        <f t="array" aca="1" ref="AK51" ca="1">INDIRECT("'"&amp;AK$2&amp;"'!I"&amp;ROW())</f>
        <v>0</v>
      </c>
      <c r="AL51" cm="1">
        <f t="array" aca="1" ref="AL51" ca="1">INDIRECT("'"&amp;AL$2&amp;"'!I"&amp;ROW())</f>
        <v>0</v>
      </c>
      <c r="AM51" cm="1">
        <f t="array" aca="1" ref="AM51" ca="1">INDIRECT("'"&amp;AM$2&amp;"'!I"&amp;ROW())</f>
        <v>0</v>
      </c>
      <c r="AN51" cm="1">
        <f t="array" aca="1" ref="AN51" ca="1">INDIRECT("'"&amp;AN$2&amp;"'!I"&amp;ROW())</f>
        <v>0</v>
      </c>
      <c r="AO51" cm="1">
        <f t="array" aca="1" ref="AO51" ca="1">INDIRECT("'"&amp;AO$2&amp;"'!I"&amp;ROW())</f>
        <v>0</v>
      </c>
      <c r="AP51" cm="1">
        <f t="array" aca="1" ref="AP51" ca="1">INDIRECT("'"&amp;AP$2&amp;"'!I"&amp;ROW())</f>
        <v>0</v>
      </c>
      <c r="AQ51" cm="1">
        <f t="array" aca="1" ref="AQ51" ca="1">INDIRECT("'"&amp;AQ$2&amp;"'!I"&amp;ROW())</f>
        <v>0</v>
      </c>
      <c r="AR51" cm="1">
        <f t="array" aca="1" ref="AR51" ca="1">INDIRECT("'"&amp;AR$2&amp;"'!I"&amp;ROW())</f>
        <v>0</v>
      </c>
      <c r="AS51" cm="1">
        <f t="array" aca="1" ref="AS51" ca="1">INDIRECT("'"&amp;AS$2&amp;"'!I"&amp;ROW())</f>
        <v>0</v>
      </c>
      <c r="AT51" cm="1">
        <f t="array" aca="1" ref="AT51" ca="1">INDIRECT("'"&amp;AT$2&amp;"'!I"&amp;ROW())</f>
        <v>0</v>
      </c>
      <c r="AU51" cm="1">
        <f t="array" aca="1" ref="AU51" ca="1">INDIRECT("'"&amp;AU$2&amp;"'!I"&amp;ROW())</f>
        <v>0</v>
      </c>
      <c r="AV51" cm="1">
        <f t="array" aca="1" ref="AV51" ca="1">INDIRECT("'"&amp;AV$2&amp;"'!I"&amp;ROW())</f>
        <v>0</v>
      </c>
      <c r="AW51" cm="1">
        <f t="array" aca="1" ref="AW51" ca="1">INDIRECT("'"&amp;AW$2&amp;"'!I"&amp;ROW())</f>
        <v>0</v>
      </c>
      <c r="AX51" cm="1">
        <f t="array" aca="1" ref="AX51" ca="1">INDIRECT("'"&amp;AX$2&amp;"'!I"&amp;ROW())</f>
        <v>0</v>
      </c>
      <c r="AY51" cm="1">
        <f t="array" aca="1" ref="AY51" ca="1">INDIRECT("'"&amp;AY$2&amp;"'!I"&amp;ROW())</f>
        <v>0</v>
      </c>
      <c r="AZ51" cm="1">
        <f t="array" aca="1" ref="AZ51" ca="1">INDIRECT("'"&amp;AZ$2&amp;"'!I"&amp;ROW())</f>
        <v>0</v>
      </c>
      <c r="BA51" cm="1">
        <f t="array" aca="1" ref="BA51" ca="1">INDIRECT("'"&amp;BA$2&amp;"'!I"&amp;ROW())</f>
        <v>0</v>
      </c>
      <c r="BB51" s="17">
        <f>'TALLER EPT '!I51</f>
        <v>0</v>
      </c>
      <c r="BC51" cm="1">
        <f t="array" aca="1" ref="BC51" ca="1">INDIRECT("'"&amp;BC$2&amp;"'!I"&amp;ROW())</f>
        <v>0</v>
      </c>
      <c r="BD51" cm="1">
        <f t="array" aca="1" ref="BD51" ca="1">INDIRECT("'"&amp;BD$2&amp;"'!I"&amp;ROW())</f>
        <v>0</v>
      </c>
      <c r="BE51">
        <f>'CIRCULACIÓN '!I51</f>
        <v>0</v>
      </c>
      <c r="BF51" cm="1">
        <f t="array" aca="1" ref="BF51" ca="1">INDIRECT("'"&amp;BF$2&amp;"'!I"&amp;ROW())</f>
        <v>0</v>
      </c>
      <c r="BG51" cm="1">
        <f t="array" aca="1" ref="BG51" ca="1">INDIRECT("'"&amp;BG$2&amp;"'!I"&amp;ROW())</f>
        <v>0</v>
      </c>
      <c r="BH51">
        <f>INGRESO!I51</f>
        <v>0</v>
      </c>
    </row>
    <row r="52" spans="1:60" s="17" customFormat="1">
      <c r="A52" s="17" t="s">
        <v>1008</v>
      </c>
      <c r="G52" s="17">
        <f ca="1">SUM(H52:BH52)</f>
        <v>0</v>
      </c>
      <c r="H52" s="17" cm="1">
        <f t="array" aca="1" ref="H52" ca="1">INDIRECT("'"&amp;H$2&amp;"'!I"&amp;ROW())</f>
        <v>0</v>
      </c>
      <c r="I52" s="17" cm="1">
        <f t="array" aca="1" ref="I52" ca="1">INDIRECT("'"&amp;I$2&amp;"'!I"&amp;ROW())</f>
        <v>0</v>
      </c>
      <c r="J52" s="17" cm="1">
        <f t="array" aca="1" ref="J52" ca="1">INDIRECT("'"&amp;J$2&amp;"'!I"&amp;ROW())</f>
        <v>0</v>
      </c>
      <c r="K52" s="17" cm="1">
        <f t="array" aca="1" ref="K52" ca="1">INDIRECT("'"&amp;K$2&amp;"'!I"&amp;ROW())</f>
        <v>0</v>
      </c>
      <c r="L52" s="17" cm="1">
        <f t="array" aca="1" ref="L52" ca="1">INDIRECT("'"&amp;L$2&amp;"'!I"&amp;ROW())</f>
        <v>0</v>
      </c>
      <c r="M52" s="17" cm="1">
        <f t="array" aca="1" ref="M52" ca="1">INDIRECT("'"&amp;M$2&amp;"'!I"&amp;ROW())</f>
        <v>0</v>
      </c>
      <c r="N52" s="17" cm="1">
        <f t="array" aca="1" ref="N52" ca="1">INDIRECT("'"&amp;N$2&amp;"'!I"&amp;ROW())</f>
        <v>0</v>
      </c>
      <c r="O52" s="17" cm="1">
        <f t="array" aca="1" ref="O52" ca="1">INDIRECT("'"&amp;O$2&amp;"'!I"&amp;ROW())</f>
        <v>0</v>
      </c>
      <c r="P52">
        <f>'SECRETARÍA '!I52</f>
        <v>0</v>
      </c>
      <c r="Q52" s="17" cm="1">
        <f t="array" aca="1" ref="Q52" ca="1">INDIRECT("'"&amp;Q$2&amp;"'!I"&amp;ROW())</f>
        <v>0</v>
      </c>
      <c r="R52" s="17" cm="1">
        <f t="array" aca="1" ref="R52" ca="1">INDIRECT("'"&amp;R$2&amp;"'!I"&amp;ROW())</f>
        <v>0</v>
      </c>
      <c r="S52" s="17" cm="1">
        <f t="array" aca="1" ref="S52" ca="1">INDIRECT("'"&amp;S$2&amp;"'!I"&amp;ROW())</f>
        <v>0</v>
      </c>
      <c r="T52" s="17" cm="1">
        <f t="array" aca="1" ref="T52" ca="1">INDIRECT("'"&amp;T$2&amp;"'!I"&amp;ROW())</f>
        <v>0</v>
      </c>
      <c r="U52" s="17" cm="1">
        <f t="array" aca="1" ref="U52" ca="1">INDIRECT("'"&amp;U$2&amp;"'!I"&amp;ROW())</f>
        <v>0</v>
      </c>
      <c r="V52" s="17" cm="1">
        <f t="array" aca="1" ref="V52" ca="1">INDIRECT("'"&amp;V$2&amp;"'!I"&amp;ROW())</f>
        <v>0</v>
      </c>
      <c r="W52" s="17" cm="1">
        <f t="array" aca="1" ref="W52" ca="1">INDIRECT("'"&amp;W$2&amp;"'!I"&amp;ROW())</f>
        <v>0</v>
      </c>
      <c r="X52" s="17" cm="1">
        <f t="array" aca="1" ref="X52" ca="1">INDIRECT("'"&amp;X$2&amp;"'!I"&amp;ROW())</f>
        <v>0</v>
      </c>
      <c r="Y52" s="17" cm="1">
        <f t="array" aca="1" ref="Y52" ca="1">INDIRECT("'"&amp;Y$2&amp;"'!I"&amp;ROW())</f>
        <v>0</v>
      </c>
      <c r="Z52" s="17" cm="1">
        <f t="array" aca="1" ref="Z52" ca="1">INDIRECT("'"&amp;Z$2&amp;"'!I"&amp;ROW())</f>
        <v>0</v>
      </c>
      <c r="AA52" s="17" cm="1">
        <f t="array" aca="1" ref="AA52" ca="1">INDIRECT("'"&amp;AA$2&amp;"'!I"&amp;ROW())</f>
        <v>0</v>
      </c>
      <c r="AB52">
        <f>'SSHH ADM.-HOMBRES'!I52</f>
        <v>0</v>
      </c>
      <c r="AC52" s="17" cm="1">
        <f t="array" aca="1" ref="AC52" ca="1">INDIRECT("'"&amp;AC$2&amp;"'!I"&amp;ROW())</f>
        <v>0</v>
      </c>
      <c r="AD52" s="17" cm="1">
        <f t="array" aca="1" ref="AD52" ca="1">INDIRECT("'"&amp;AD$2&amp;"'!I"&amp;ROW())</f>
        <v>0</v>
      </c>
      <c r="AE52" s="17" cm="1">
        <f t="array" aca="1" ref="AE52" ca="1">INDIRECT("'"&amp;AE$2&amp;"'!I"&amp;ROW())</f>
        <v>0</v>
      </c>
      <c r="AF52" s="17" cm="1">
        <f t="array" aca="1" ref="AF52" ca="1">INDIRECT("'"&amp;AF$2&amp;"'!I"&amp;ROW())</f>
        <v>0</v>
      </c>
      <c r="AG52" s="17" cm="1">
        <f t="array" aca="1" ref="AG52" ca="1">INDIRECT("'"&amp;AG$2&amp;"'!I"&amp;ROW())</f>
        <v>0</v>
      </c>
      <c r="AH52" s="17" cm="1">
        <f t="array" aca="1" ref="AH52" ca="1">INDIRECT("'"&amp;AH$2&amp;"'!I"&amp;ROW())</f>
        <v>0</v>
      </c>
      <c r="AI52" s="17" cm="1">
        <f t="array" aca="1" ref="AI52" ca="1">INDIRECT("'"&amp;AI$2&amp;"'!I"&amp;ROW())</f>
        <v>0</v>
      </c>
      <c r="AJ52" s="17" cm="1">
        <f t="array" aca="1" ref="AJ52" ca="1">INDIRECT("'"&amp;AJ$2&amp;"'!I"&amp;ROW())</f>
        <v>0</v>
      </c>
      <c r="AK52" s="17" cm="1">
        <f t="array" aca="1" ref="AK52" ca="1">INDIRECT("'"&amp;AK$2&amp;"'!I"&amp;ROW())</f>
        <v>0</v>
      </c>
      <c r="AL52" s="17" cm="1">
        <f t="array" aca="1" ref="AL52" ca="1">INDIRECT("'"&amp;AL$2&amp;"'!I"&amp;ROW())</f>
        <v>0</v>
      </c>
      <c r="AM52" s="17" cm="1">
        <f t="array" aca="1" ref="AM52" ca="1">INDIRECT("'"&amp;AM$2&amp;"'!I"&amp;ROW())</f>
        <v>0</v>
      </c>
      <c r="AN52" s="17" cm="1">
        <f t="array" aca="1" ref="AN52" ca="1">INDIRECT("'"&amp;AN$2&amp;"'!I"&amp;ROW())</f>
        <v>0</v>
      </c>
      <c r="AO52" s="17" cm="1">
        <f t="array" aca="1" ref="AO52" ca="1">INDIRECT("'"&amp;AO$2&amp;"'!I"&amp;ROW())</f>
        <v>0</v>
      </c>
      <c r="AP52" s="17" cm="1">
        <f t="array" aca="1" ref="AP52" ca="1">INDIRECT("'"&amp;AP$2&amp;"'!I"&amp;ROW())</f>
        <v>0</v>
      </c>
      <c r="AQ52" s="17" cm="1">
        <f t="array" aca="1" ref="AQ52" ca="1">INDIRECT("'"&amp;AQ$2&amp;"'!I"&amp;ROW())</f>
        <v>0</v>
      </c>
      <c r="AR52" s="17" cm="1">
        <f t="array" aca="1" ref="AR52" ca="1">INDIRECT("'"&amp;AR$2&amp;"'!I"&amp;ROW())</f>
        <v>0</v>
      </c>
      <c r="AS52" s="17" cm="1">
        <f t="array" aca="1" ref="AS52" ca="1">INDIRECT("'"&amp;AS$2&amp;"'!I"&amp;ROW())</f>
        <v>0</v>
      </c>
      <c r="AT52" s="17" cm="1">
        <f t="array" aca="1" ref="AT52" ca="1">INDIRECT("'"&amp;AT$2&amp;"'!I"&amp;ROW())</f>
        <v>0</v>
      </c>
      <c r="AU52" s="17" cm="1">
        <f t="array" aca="1" ref="AU52" ca="1">INDIRECT("'"&amp;AU$2&amp;"'!I"&amp;ROW())</f>
        <v>0</v>
      </c>
      <c r="AV52" s="17" cm="1">
        <f t="array" aca="1" ref="AV52" ca="1">INDIRECT("'"&amp;AV$2&amp;"'!I"&amp;ROW())</f>
        <v>0</v>
      </c>
      <c r="AW52" s="17" cm="1">
        <f t="array" aca="1" ref="AW52" ca="1">INDIRECT("'"&amp;AW$2&amp;"'!I"&amp;ROW())</f>
        <v>0</v>
      </c>
      <c r="AX52" s="17" cm="1">
        <f t="array" aca="1" ref="AX52" ca="1">INDIRECT("'"&amp;AX$2&amp;"'!I"&amp;ROW())</f>
        <v>0</v>
      </c>
      <c r="AY52" s="17" cm="1">
        <f t="array" aca="1" ref="AY52" ca="1">INDIRECT("'"&amp;AY$2&amp;"'!I"&amp;ROW())</f>
        <v>0</v>
      </c>
      <c r="AZ52" s="17" cm="1">
        <f t="array" aca="1" ref="AZ52" ca="1">INDIRECT("'"&amp;AZ$2&amp;"'!I"&amp;ROW())</f>
        <v>0</v>
      </c>
      <c r="BA52" s="17" cm="1">
        <f t="array" aca="1" ref="BA52" ca="1">INDIRECT("'"&amp;BA$2&amp;"'!I"&amp;ROW())</f>
        <v>0</v>
      </c>
      <c r="BB52" s="17">
        <f>'TALLER EPT '!I52</f>
        <v>0</v>
      </c>
      <c r="BC52" s="17" cm="1">
        <f t="array" aca="1" ref="BC52" ca="1">INDIRECT("'"&amp;BC$2&amp;"'!I"&amp;ROW())</f>
        <v>0</v>
      </c>
      <c r="BD52" s="17" cm="1">
        <f t="array" aca="1" ref="BD52" ca="1">INDIRECT("'"&amp;BD$2&amp;"'!I"&amp;ROW())</f>
        <v>0</v>
      </c>
      <c r="BE52" s="17">
        <f>'CIRCULACIÓN '!I52</f>
        <v>0</v>
      </c>
      <c r="BF52" s="17" cm="1">
        <f t="array" aca="1" ref="BF52" ca="1">INDIRECT("'"&amp;BF$2&amp;"'!I"&amp;ROW())</f>
        <v>0</v>
      </c>
      <c r="BG52" s="17" cm="1">
        <f t="array" aca="1" ref="BG52" ca="1">INDIRECT("'"&amp;BG$2&amp;"'!I"&amp;ROW())</f>
        <v>0</v>
      </c>
      <c r="BH52">
        <f>INGRESO!I52</f>
        <v>0</v>
      </c>
    </row>
    <row r="53" spans="1:60">
      <c r="A53" t="s">
        <v>1011</v>
      </c>
      <c r="G53">
        <f t="shared" ca="1" si="0"/>
        <v>14003.649999999998</v>
      </c>
      <c r="H53" cm="1">
        <f t="array" aca="1" ref="H53" ca="1">INDIRECT("'"&amp;H$2&amp;"'!I"&amp;ROW())</f>
        <v>0</v>
      </c>
      <c r="I53" cm="1">
        <f t="array" aca="1" ref="I53" ca="1">INDIRECT("'"&amp;I$2&amp;"'!I"&amp;ROW())</f>
        <v>277.3</v>
      </c>
      <c r="J53" cm="1">
        <f t="array" aca="1" ref="J53" ca="1">INDIRECT("'"&amp;J$2&amp;"'!I"&amp;ROW())</f>
        <v>0</v>
      </c>
      <c r="K53" cm="1">
        <f t="array" aca="1" ref="K53" ca="1">INDIRECT("'"&amp;K$2&amp;"'!I"&amp;ROW())</f>
        <v>138.65</v>
      </c>
      <c r="L53" cm="1">
        <f t="array" aca="1" ref="L53" ca="1">INDIRECT("'"&amp;L$2&amp;"'!I"&amp;ROW())</f>
        <v>0</v>
      </c>
      <c r="M53" cm="1">
        <f t="array" aca="1" ref="M53" ca="1">INDIRECT("'"&amp;M$2&amp;"'!I"&amp;ROW())</f>
        <v>0</v>
      </c>
      <c r="N53" cm="1">
        <f t="array" aca="1" ref="N53" ca="1">INDIRECT("'"&amp;N$2&amp;"'!I"&amp;ROW())</f>
        <v>0</v>
      </c>
      <c r="O53" cm="1">
        <f t="array" aca="1" ref="O53" ca="1">INDIRECT("'"&amp;O$2&amp;"'!I"&amp;ROW())</f>
        <v>0</v>
      </c>
      <c r="P53">
        <f>'SECRETARÍA '!I53</f>
        <v>0</v>
      </c>
      <c r="Q53" cm="1">
        <f t="array" aca="1" ref="Q53" ca="1">INDIRECT("'"&amp;Q$2&amp;"'!I"&amp;ROW())</f>
        <v>0</v>
      </c>
      <c r="R53" cm="1">
        <f t="array" aca="1" ref="R53" ca="1">INDIRECT("'"&amp;R$2&amp;"'!I"&amp;ROW())</f>
        <v>0</v>
      </c>
      <c r="S53" cm="1">
        <f t="array" aca="1" ref="S53" ca="1">INDIRECT("'"&amp;S$2&amp;"'!I"&amp;ROW())</f>
        <v>0</v>
      </c>
      <c r="T53" cm="1">
        <f t="array" aca="1" ref="T53" ca="1">INDIRECT("'"&amp;T$2&amp;"'!I"&amp;ROW())</f>
        <v>277.3</v>
      </c>
      <c r="U53" cm="1">
        <f t="array" aca="1" ref="U53" ca="1">INDIRECT("'"&amp;U$2&amp;"'!I"&amp;ROW())</f>
        <v>277.3</v>
      </c>
      <c r="V53" cm="1">
        <f t="array" aca="1" ref="V53" ca="1">INDIRECT("'"&amp;V$2&amp;"'!I"&amp;ROW())</f>
        <v>0</v>
      </c>
      <c r="W53" cm="1">
        <f t="array" aca="1" ref="W53" ca="1">INDIRECT("'"&amp;W$2&amp;"'!I"&amp;ROW())</f>
        <v>0</v>
      </c>
      <c r="X53" cm="1">
        <f t="array" aca="1" ref="X53" ca="1">INDIRECT("'"&amp;X$2&amp;"'!I"&amp;ROW())</f>
        <v>277.3</v>
      </c>
      <c r="Y53" cm="1">
        <f t="array" aca="1" ref="Y53" ca="1">INDIRECT("'"&amp;Y$2&amp;"'!I"&amp;ROW())</f>
        <v>0</v>
      </c>
      <c r="Z53" cm="1">
        <f t="array" aca="1" ref="Z53" ca="1">INDIRECT("'"&amp;Z$2&amp;"'!I"&amp;ROW())</f>
        <v>415.95000000000005</v>
      </c>
      <c r="AA53" cm="1">
        <f t="array" aca="1" ref="AA53" ca="1">INDIRECT("'"&amp;AA$2&amp;"'!I"&amp;ROW())</f>
        <v>0</v>
      </c>
      <c r="AB53">
        <f>'SSHH ADM.-HOMBRES'!I53</f>
        <v>2357.0500000000002</v>
      </c>
      <c r="AC53" cm="1">
        <f t="array" aca="1" ref="AC53" ca="1">INDIRECT("'"&amp;AC$2&amp;"'!I"&amp;ROW())</f>
        <v>2357.0500000000002</v>
      </c>
      <c r="AD53" cm="1">
        <f t="array" aca="1" ref="AD53" ca="1">INDIRECT("'"&amp;AD$2&amp;"'!I"&amp;ROW())</f>
        <v>2357.0500000000002</v>
      </c>
      <c r="AE53" cm="1">
        <f t="array" aca="1" ref="AE53" ca="1">INDIRECT("'"&amp;AE$2&amp;"'!I"&amp;ROW())</f>
        <v>0</v>
      </c>
      <c r="AF53" cm="1">
        <f t="array" aca="1" ref="AF53" ca="1">INDIRECT("'"&amp;AF$2&amp;"'!I"&amp;ROW())</f>
        <v>0</v>
      </c>
      <c r="AG53" cm="1">
        <f t="array" aca="1" ref="AG53" ca="1">INDIRECT("'"&amp;AG$2&amp;"'!I"&amp;ROW())</f>
        <v>0</v>
      </c>
      <c r="AH53" cm="1">
        <f t="array" aca="1" ref="AH53" ca="1">INDIRECT("'"&amp;AH$2&amp;"'!I"&amp;ROW())</f>
        <v>0</v>
      </c>
      <c r="AI53" cm="1">
        <f t="array" aca="1" ref="AI53" ca="1">INDIRECT("'"&amp;AI$2&amp;"'!I"&amp;ROW())</f>
        <v>0</v>
      </c>
      <c r="AJ53" cm="1">
        <f t="array" aca="1" ref="AJ53" ca="1">INDIRECT("'"&amp;AJ$2&amp;"'!I"&amp;ROW())</f>
        <v>1525.15</v>
      </c>
      <c r="AK53" cm="1">
        <f t="array" aca="1" ref="AK53" ca="1">INDIRECT("'"&amp;AK$2&amp;"'!I"&amp;ROW())</f>
        <v>0</v>
      </c>
      <c r="AL53" cm="1">
        <f t="array" aca="1" ref="AL53" ca="1">INDIRECT("'"&amp;AL$2&amp;"'!I"&amp;ROW())</f>
        <v>693.25</v>
      </c>
      <c r="AM53" cm="1">
        <f t="array" aca="1" ref="AM53" ca="1">INDIRECT("'"&amp;AM$2&amp;"'!I"&amp;ROW())</f>
        <v>0</v>
      </c>
      <c r="AN53" cm="1">
        <f t="array" aca="1" ref="AN53" ca="1">INDIRECT("'"&amp;AN$2&amp;"'!I"&amp;ROW())</f>
        <v>0</v>
      </c>
      <c r="AO53" cm="1">
        <f t="array" aca="1" ref="AO53" ca="1">INDIRECT("'"&amp;AO$2&amp;"'!I"&amp;ROW())</f>
        <v>277.3</v>
      </c>
      <c r="AP53" cm="1">
        <f t="array" aca="1" ref="AP53" ca="1">INDIRECT("'"&amp;AP$2&amp;"'!I"&amp;ROW())</f>
        <v>0</v>
      </c>
      <c r="AQ53" cm="1">
        <f t="array" aca="1" ref="AQ53" ca="1">INDIRECT("'"&amp;AQ$2&amp;"'!I"&amp;ROW())</f>
        <v>0</v>
      </c>
      <c r="AR53" cm="1">
        <f t="array" aca="1" ref="AR53" ca="1">INDIRECT("'"&amp;AR$2&amp;"'!I"&amp;ROW())</f>
        <v>0</v>
      </c>
      <c r="AS53" cm="1">
        <f t="array" aca="1" ref="AS53" ca="1">INDIRECT("'"&amp;AS$2&amp;"'!I"&amp;ROW())</f>
        <v>415.95000000000005</v>
      </c>
      <c r="AT53" cm="1">
        <f t="array" aca="1" ref="AT53" ca="1">INDIRECT("'"&amp;AT$2&amp;"'!I"&amp;ROW())</f>
        <v>693.25</v>
      </c>
      <c r="AU53" cm="1">
        <f t="array" aca="1" ref="AU53" ca="1">INDIRECT("'"&amp;AU$2&amp;"'!I"&amp;ROW())</f>
        <v>138.65</v>
      </c>
      <c r="AV53" cm="1">
        <f t="array" aca="1" ref="AV53" ca="1">INDIRECT("'"&amp;AV$2&amp;"'!I"&amp;ROW())</f>
        <v>138.65</v>
      </c>
      <c r="AW53" cm="1">
        <f t="array" aca="1" ref="AW53" ca="1">INDIRECT("'"&amp;AW$2&amp;"'!I"&amp;ROW())</f>
        <v>138.65</v>
      </c>
      <c r="AX53" cm="1">
        <f t="array" aca="1" ref="AX53" ca="1">INDIRECT("'"&amp;AX$2&amp;"'!I"&amp;ROW())</f>
        <v>138.65</v>
      </c>
      <c r="AY53" cm="1">
        <f t="array" aca="1" ref="AY53" ca="1">INDIRECT("'"&amp;AY$2&amp;"'!I"&amp;ROW())</f>
        <v>138.65</v>
      </c>
      <c r="AZ53" cm="1">
        <f t="array" aca="1" ref="AZ53" ca="1">INDIRECT("'"&amp;AZ$2&amp;"'!I"&amp;ROW())</f>
        <v>138.65</v>
      </c>
      <c r="BA53" cm="1">
        <f t="array" aca="1" ref="BA53" ca="1">INDIRECT("'"&amp;BA$2&amp;"'!I"&amp;ROW())</f>
        <v>138.65</v>
      </c>
      <c r="BB53" s="17">
        <f>'TALLER EPT '!I53</f>
        <v>138.65</v>
      </c>
      <c r="BC53" cm="1">
        <f t="array" aca="1" ref="BC53" ca="1">INDIRECT("'"&amp;BC$2&amp;"'!I"&amp;ROW())</f>
        <v>138.65</v>
      </c>
      <c r="BD53" cm="1">
        <f t="array" aca="1" ref="BD53" ca="1">INDIRECT("'"&amp;BD$2&amp;"'!I"&amp;ROW())</f>
        <v>415.95000000000005</v>
      </c>
      <c r="BE53">
        <f>'CIRCULACIÓN '!I53</f>
        <v>0</v>
      </c>
      <c r="BF53" cm="1">
        <f t="array" aca="1" ref="BF53" ca="1">INDIRECT("'"&amp;BF$2&amp;"'!I"&amp;ROW())</f>
        <v>0</v>
      </c>
      <c r="BG53" cm="1">
        <f t="array" aca="1" ref="BG53" ca="1">INDIRECT("'"&amp;BG$2&amp;"'!I"&amp;ROW())</f>
        <v>0</v>
      </c>
      <c r="BH53">
        <f>INGRESO!I53</f>
        <v>0</v>
      </c>
    </row>
    <row r="54" spans="1:60">
      <c r="A54" t="s">
        <v>1013</v>
      </c>
      <c r="G54">
        <f t="shared" ca="1" si="0"/>
        <v>14739.940000000004</v>
      </c>
      <c r="H54" cm="1">
        <f t="array" aca="1" ref="H54" ca="1">INDIRECT("'"&amp;H$2&amp;"'!I"&amp;ROW())</f>
        <v>0</v>
      </c>
      <c r="I54" cm="1">
        <f t="array" aca="1" ref="I54" ca="1">INDIRECT("'"&amp;I$2&amp;"'!I"&amp;ROW())</f>
        <v>291.88</v>
      </c>
      <c r="J54" cm="1">
        <f t="array" aca="1" ref="J54" ca="1">INDIRECT("'"&amp;J$2&amp;"'!I"&amp;ROW())</f>
        <v>0</v>
      </c>
      <c r="K54" cm="1">
        <f t="array" aca="1" ref="K54" ca="1">INDIRECT("'"&amp;K$2&amp;"'!I"&amp;ROW())</f>
        <v>145.94</v>
      </c>
      <c r="L54" cm="1">
        <f t="array" aca="1" ref="L54" ca="1">INDIRECT("'"&amp;L$2&amp;"'!I"&amp;ROW())</f>
        <v>0</v>
      </c>
      <c r="M54" cm="1">
        <f t="array" aca="1" ref="M54" ca="1">INDIRECT("'"&amp;M$2&amp;"'!I"&amp;ROW())</f>
        <v>0</v>
      </c>
      <c r="N54" cm="1">
        <f t="array" aca="1" ref="N54" ca="1">INDIRECT("'"&amp;N$2&amp;"'!I"&amp;ROW())</f>
        <v>0</v>
      </c>
      <c r="O54" cm="1">
        <f t="array" aca="1" ref="O54" ca="1">INDIRECT("'"&amp;O$2&amp;"'!I"&amp;ROW())</f>
        <v>0</v>
      </c>
      <c r="P54">
        <f>'SECRETARÍA '!I54</f>
        <v>0</v>
      </c>
      <c r="Q54" cm="1">
        <f t="array" aca="1" ref="Q54" ca="1">INDIRECT("'"&amp;Q$2&amp;"'!I"&amp;ROW())</f>
        <v>0</v>
      </c>
      <c r="R54" cm="1">
        <f t="array" aca="1" ref="R54" ca="1">INDIRECT("'"&amp;R$2&amp;"'!I"&amp;ROW())</f>
        <v>0</v>
      </c>
      <c r="S54" cm="1">
        <f t="array" aca="1" ref="S54" ca="1">INDIRECT("'"&amp;S$2&amp;"'!I"&amp;ROW())</f>
        <v>0</v>
      </c>
      <c r="T54" cm="1">
        <f t="array" aca="1" ref="T54" ca="1">INDIRECT("'"&amp;T$2&amp;"'!I"&amp;ROW())</f>
        <v>291.88</v>
      </c>
      <c r="U54" cm="1">
        <f t="array" aca="1" ref="U54" ca="1">INDIRECT("'"&amp;U$2&amp;"'!I"&amp;ROW())</f>
        <v>291.88</v>
      </c>
      <c r="V54" cm="1">
        <f t="array" aca="1" ref="V54" ca="1">INDIRECT("'"&amp;V$2&amp;"'!I"&amp;ROW())</f>
        <v>0</v>
      </c>
      <c r="W54" cm="1">
        <f t="array" aca="1" ref="W54" ca="1">INDIRECT("'"&amp;W$2&amp;"'!I"&amp;ROW())</f>
        <v>0</v>
      </c>
      <c r="X54" cm="1">
        <f t="array" aca="1" ref="X54" ca="1">INDIRECT("'"&amp;X$2&amp;"'!I"&amp;ROW())</f>
        <v>291.88</v>
      </c>
      <c r="Y54" cm="1">
        <f t="array" aca="1" ref="Y54" ca="1">INDIRECT("'"&amp;Y$2&amp;"'!I"&amp;ROW())</f>
        <v>0</v>
      </c>
      <c r="Z54" cm="1">
        <f t="array" aca="1" ref="Z54" ca="1">INDIRECT("'"&amp;Z$2&amp;"'!I"&amp;ROW())</f>
        <v>437.82</v>
      </c>
      <c r="AA54" cm="1">
        <f t="array" aca="1" ref="AA54" ca="1">INDIRECT("'"&amp;AA$2&amp;"'!I"&amp;ROW())</f>
        <v>0</v>
      </c>
      <c r="AB54">
        <f>'SSHH ADM.-HOMBRES'!I54</f>
        <v>2480.98</v>
      </c>
      <c r="AC54" cm="1">
        <f t="array" aca="1" ref="AC54" ca="1">INDIRECT("'"&amp;AC$2&amp;"'!I"&amp;ROW())</f>
        <v>2480.98</v>
      </c>
      <c r="AD54" cm="1">
        <f t="array" aca="1" ref="AD54" ca="1">INDIRECT("'"&amp;AD$2&amp;"'!I"&amp;ROW())</f>
        <v>2480.98</v>
      </c>
      <c r="AE54" cm="1">
        <f t="array" aca="1" ref="AE54" ca="1">INDIRECT("'"&amp;AE$2&amp;"'!I"&amp;ROW())</f>
        <v>0</v>
      </c>
      <c r="AF54" cm="1">
        <f t="array" aca="1" ref="AF54" ca="1">INDIRECT("'"&amp;AF$2&amp;"'!I"&amp;ROW())</f>
        <v>0</v>
      </c>
      <c r="AG54" cm="1">
        <f t="array" aca="1" ref="AG54" ca="1">INDIRECT("'"&amp;AG$2&amp;"'!I"&amp;ROW())</f>
        <v>0</v>
      </c>
      <c r="AH54" cm="1">
        <f t="array" aca="1" ref="AH54" ca="1">INDIRECT("'"&amp;AH$2&amp;"'!I"&amp;ROW())</f>
        <v>0</v>
      </c>
      <c r="AI54" cm="1">
        <f t="array" aca="1" ref="AI54" ca="1">INDIRECT("'"&amp;AI$2&amp;"'!I"&amp;ROW())</f>
        <v>0</v>
      </c>
      <c r="AJ54" cm="1">
        <f t="array" aca="1" ref="AJ54" ca="1">INDIRECT("'"&amp;AJ$2&amp;"'!I"&amp;ROW())</f>
        <v>1605.34</v>
      </c>
      <c r="AK54" cm="1">
        <f t="array" aca="1" ref="AK54" ca="1">INDIRECT("'"&amp;AK$2&amp;"'!I"&amp;ROW())</f>
        <v>0</v>
      </c>
      <c r="AL54" cm="1">
        <f t="array" aca="1" ref="AL54" ca="1">INDIRECT("'"&amp;AL$2&amp;"'!I"&amp;ROW())</f>
        <v>729.7</v>
      </c>
      <c r="AM54" cm="1">
        <f t="array" aca="1" ref="AM54" ca="1">INDIRECT("'"&amp;AM$2&amp;"'!I"&amp;ROW())</f>
        <v>0</v>
      </c>
      <c r="AN54" cm="1">
        <f t="array" aca="1" ref="AN54" ca="1">INDIRECT("'"&amp;AN$2&amp;"'!I"&amp;ROW())</f>
        <v>0</v>
      </c>
      <c r="AO54" cm="1">
        <f t="array" aca="1" ref="AO54" ca="1">INDIRECT("'"&amp;AO$2&amp;"'!I"&amp;ROW())</f>
        <v>291.88</v>
      </c>
      <c r="AP54" cm="1">
        <f t="array" aca="1" ref="AP54" ca="1">INDIRECT("'"&amp;AP$2&amp;"'!I"&amp;ROW())</f>
        <v>0</v>
      </c>
      <c r="AQ54" cm="1">
        <f t="array" aca="1" ref="AQ54" ca="1">INDIRECT("'"&amp;AQ$2&amp;"'!I"&amp;ROW())</f>
        <v>0</v>
      </c>
      <c r="AR54" cm="1">
        <f t="array" aca="1" ref="AR54" ca="1">INDIRECT("'"&amp;AR$2&amp;"'!I"&amp;ROW())</f>
        <v>0</v>
      </c>
      <c r="AS54" cm="1">
        <f t="array" aca="1" ref="AS54" ca="1">INDIRECT("'"&amp;AS$2&amp;"'!I"&amp;ROW())</f>
        <v>437.82</v>
      </c>
      <c r="AT54" cm="1">
        <f t="array" aca="1" ref="AT54" ca="1">INDIRECT("'"&amp;AT$2&amp;"'!I"&amp;ROW())</f>
        <v>729.7</v>
      </c>
      <c r="AU54" cm="1">
        <f t="array" aca="1" ref="AU54" ca="1">INDIRECT("'"&amp;AU$2&amp;"'!I"&amp;ROW())</f>
        <v>145.94</v>
      </c>
      <c r="AV54" cm="1">
        <f t="array" aca="1" ref="AV54" ca="1">INDIRECT("'"&amp;AV$2&amp;"'!I"&amp;ROW())</f>
        <v>145.94</v>
      </c>
      <c r="AW54" cm="1">
        <f t="array" aca="1" ref="AW54" ca="1">INDIRECT("'"&amp;AW$2&amp;"'!I"&amp;ROW())</f>
        <v>145.94</v>
      </c>
      <c r="AX54" cm="1">
        <f t="array" aca="1" ref="AX54" ca="1">INDIRECT("'"&amp;AX$2&amp;"'!I"&amp;ROW())</f>
        <v>145.94</v>
      </c>
      <c r="AY54" cm="1">
        <f t="array" aca="1" ref="AY54" ca="1">INDIRECT("'"&amp;AY$2&amp;"'!I"&amp;ROW())</f>
        <v>145.94</v>
      </c>
      <c r="AZ54" cm="1">
        <f t="array" aca="1" ref="AZ54" ca="1">INDIRECT("'"&amp;AZ$2&amp;"'!I"&amp;ROW())</f>
        <v>145.94</v>
      </c>
      <c r="BA54" cm="1">
        <f t="array" aca="1" ref="BA54" ca="1">INDIRECT("'"&amp;BA$2&amp;"'!I"&amp;ROW())</f>
        <v>145.94</v>
      </c>
      <c r="BB54" s="17">
        <f>'TALLER EPT '!I54</f>
        <v>145.94</v>
      </c>
      <c r="BC54" cm="1">
        <f t="array" aca="1" ref="BC54" ca="1">INDIRECT("'"&amp;BC$2&amp;"'!I"&amp;ROW())</f>
        <v>145.94</v>
      </c>
      <c r="BD54" cm="1">
        <f t="array" aca="1" ref="BD54" ca="1">INDIRECT("'"&amp;BD$2&amp;"'!I"&amp;ROW())</f>
        <v>437.82</v>
      </c>
      <c r="BE54">
        <f>'CIRCULACIÓN '!I54</f>
        <v>0</v>
      </c>
      <c r="BF54" cm="1">
        <f t="array" aca="1" ref="BF54" ca="1">INDIRECT("'"&amp;BF$2&amp;"'!I"&amp;ROW())</f>
        <v>0</v>
      </c>
      <c r="BG54" cm="1">
        <f t="array" aca="1" ref="BG54" ca="1">INDIRECT("'"&amp;BG$2&amp;"'!I"&amp;ROW())</f>
        <v>0</v>
      </c>
      <c r="BH54">
        <f>INGRESO!I54</f>
        <v>0</v>
      </c>
    </row>
    <row r="55" spans="1:60">
      <c r="A55" t="s">
        <v>1016</v>
      </c>
      <c r="G55">
        <f t="shared" ca="1" si="0"/>
        <v>14249.079999999996</v>
      </c>
      <c r="H55" cm="1">
        <f t="array" aca="1" ref="H55" ca="1">INDIRECT("'"&amp;H$2&amp;"'!I"&amp;ROW())</f>
        <v>0</v>
      </c>
      <c r="I55" cm="1">
        <f t="array" aca="1" ref="I55" ca="1">INDIRECT("'"&amp;I$2&amp;"'!I"&amp;ROW())</f>
        <v>282.15999999999997</v>
      </c>
      <c r="J55" cm="1">
        <f t="array" aca="1" ref="J55" ca="1">INDIRECT("'"&amp;J$2&amp;"'!I"&amp;ROW())</f>
        <v>0</v>
      </c>
      <c r="K55" cm="1">
        <f t="array" aca="1" ref="K55" ca="1">INDIRECT("'"&amp;K$2&amp;"'!I"&amp;ROW())</f>
        <v>141.07999999999998</v>
      </c>
      <c r="L55" cm="1">
        <f t="array" aca="1" ref="L55" ca="1">INDIRECT("'"&amp;L$2&amp;"'!I"&amp;ROW())</f>
        <v>0</v>
      </c>
      <c r="M55" cm="1">
        <f t="array" aca="1" ref="M55" ca="1">INDIRECT("'"&amp;M$2&amp;"'!I"&amp;ROW())</f>
        <v>0</v>
      </c>
      <c r="N55" cm="1">
        <f t="array" aca="1" ref="N55" ca="1">INDIRECT("'"&amp;N$2&amp;"'!I"&amp;ROW())</f>
        <v>0</v>
      </c>
      <c r="O55" cm="1">
        <f t="array" aca="1" ref="O55" ca="1">INDIRECT("'"&amp;O$2&amp;"'!I"&amp;ROW())</f>
        <v>0</v>
      </c>
      <c r="P55">
        <f>'SECRETARÍA '!I55</f>
        <v>0</v>
      </c>
      <c r="Q55" cm="1">
        <f t="array" aca="1" ref="Q55" ca="1">INDIRECT("'"&amp;Q$2&amp;"'!I"&amp;ROW())</f>
        <v>0</v>
      </c>
      <c r="R55" cm="1">
        <f t="array" aca="1" ref="R55" ca="1">INDIRECT("'"&amp;R$2&amp;"'!I"&amp;ROW())</f>
        <v>0</v>
      </c>
      <c r="S55" cm="1">
        <f t="array" aca="1" ref="S55" ca="1">INDIRECT("'"&amp;S$2&amp;"'!I"&amp;ROW())</f>
        <v>0</v>
      </c>
      <c r="T55" cm="1">
        <f t="array" aca="1" ref="T55" ca="1">INDIRECT("'"&amp;T$2&amp;"'!I"&amp;ROW())</f>
        <v>282.15999999999997</v>
      </c>
      <c r="U55" cm="1">
        <f t="array" aca="1" ref="U55" ca="1">INDIRECT("'"&amp;U$2&amp;"'!I"&amp;ROW())</f>
        <v>282.15999999999997</v>
      </c>
      <c r="V55" cm="1">
        <f t="array" aca="1" ref="V55" ca="1">INDIRECT("'"&amp;V$2&amp;"'!I"&amp;ROW())</f>
        <v>0</v>
      </c>
      <c r="W55" cm="1">
        <f t="array" aca="1" ref="W55" ca="1">INDIRECT("'"&amp;W$2&amp;"'!I"&amp;ROW())</f>
        <v>0</v>
      </c>
      <c r="X55" cm="1">
        <f t="array" aca="1" ref="X55" ca="1">INDIRECT("'"&amp;X$2&amp;"'!I"&amp;ROW())</f>
        <v>282.15999999999997</v>
      </c>
      <c r="Y55" cm="1">
        <f t="array" aca="1" ref="Y55" ca="1">INDIRECT("'"&amp;Y$2&amp;"'!I"&amp;ROW())</f>
        <v>0</v>
      </c>
      <c r="Z55" cm="1">
        <f t="array" aca="1" ref="Z55" ca="1">INDIRECT("'"&amp;Z$2&amp;"'!I"&amp;ROW())</f>
        <v>423.23999999999995</v>
      </c>
      <c r="AA55" cm="1">
        <f t="array" aca="1" ref="AA55" ca="1">INDIRECT("'"&amp;AA$2&amp;"'!I"&amp;ROW())</f>
        <v>0</v>
      </c>
      <c r="AB55">
        <f>'SSHH ADM.-HOMBRES'!I55</f>
        <v>2398.3599999999997</v>
      </c>
      <c r="AC55" cm="1">
        <f t="array" aca="1" ref="AC55" ca="1">INDIRECT("'"&amp;AC$2&amp;"'!I"&amp;ROW())</f>
        <v>2398.3599999999997</v>
      </c>
      <c r="AD55" cm="1">
        <f t="array" aca="1" ref="AD55" ca="1">INDIRECT("'"&amp;AD$2&amp;"'!I"&amp;ROW())</f>
        <v>2398.3599999999997</v>
      </c>
      <c r="AE55" cm="1">
        <f t="array" aca="1" ref="AE55" ca="1">INDIRECT("'"&amp;AE$2&amp;"'!I"&amp;ROW())</f>
        <v>0</v>
      </c>
      <c r="AF55" cm="1">
        <f t="array" aca="1" ref="AF55" ca="1">INDIRECT("'"&amp;AF$2&amp;"'!I"&amp;ROW())</f>
        <v>0</v>
      </c>
      <c r="AG55" cm="1">
        <f t="array" aca="1" ref="AG55" ca="1">INDIRECT("'"&amp;AG$2&amp;"'!I"&amp;ROW())</f>
        <v>0</v>
      </c>
      <c r="AH55" cm="1">
        <f t="array" aca="1" ref="AH55" ca="1">INDIRECT("'"&amp;AH$2&amp;"'!I"&amp;ROW())</f>
        <v>0</v>
      </c>
      <c r="AI55" cm="1">
        <f t="array" aca="1" ref="AI55" ca="1">INDIRECT("'"&amp;AI$2&amp;"'!I"&amp;ROW())</f>
        <v>0</v>
      </c>
      <c r="AJ55" cm="1">
        <f t="array" aca="1" ref="AJ55" ca="1">INDIRECT("'"&amp;AJ$2&amp;"'!I"&amp;ROW())</f>
        <v>1551.8799999999999</v>
      </c>
      <c r="AK55" cm="1">
        <f t="array" aca="1" ref="AK55" ca="1">INDIRECT("'"&amp;AK$2&amp;"'!I"&amp;ROW())</f>
        <v>0</v>
      </c>
      <c r="AL55" cm="1">
        <f t="array" aca="1" ref="AL55" ca="1">INDIRECT("'"&amp;AL$2&amp;"'!I"&amp;ROW())</f>
        <v>705.39999999999986</v>
      </c>
      <c r="AM55" cm="1">
        <f t="array" aca="1" ref="AM55" ca="1">INDIRECT("'"&amp;AM$2&amp;"'!I"&amp;ROW())</f>
        <v>0</v>
      </c>
      <c r="AN55" cm="1">
        <f t="array" aca="1" ref="AN55" ca="1">INDIRECT("'"&amp;AN$2&amp;"'!I"&amp;ROW())</f>
        <v>0</v>
      </c>
      <c r="AO55" cm="1">
        <f t="array" aca="1" ref="AO55" ca="1">INDIRECT("'"&amp;AO$2&amp;"'!I"&amp;ROW())</f>
        <v>282.15999999999997</v>
      </c>
      <c r="AP55" cm="1">
        <f t="array" aca="1" ref="AP55" ca="1">INDIRECT("'"&amp;AP$2&amp;"'!I"&amp;ROW())</f>
        <v>0</v>
      </c>
      <c r="AQ55" cm="1">
        <f t="array" aca="1" ref="AQ55" ca="1">INDIRECT("'"&amp;AQ$2&amp;"'!I"&amp;ROW())</f>
        <v>0</v>
      </c>
      <c r="AR55" cm="1">
        <f t="array" aca="1" ref="AR55" ca="1">INDIRECT("'"&amp;AR$2&amp;"'!I"&amp;ROW())</f>
        <v>0</v>
      </c>
      <c r="AS55" cm="1">
        <f t="array" aca="1" ref="AS55" ca="1">INDIRECT("'"&amp;AS$2&amp;"'!I"&amp;ROW())</f>
        <v>423.23999999999995</v>
      </c>
      <c r="AT55" cm="1">
        <f t="array" aca="1" ref="AT55" ca="1">INDIRECT("'"&amp;AT$2&amp;"'!I"&amp;ROW())</f>
        <v>705.39999999999986</v>
      </c>
      <c r="AU55" cm="1">
        <f t="array" aca="1" ref="AU55" ca="1">INDIRECT("'"&amp;AU$2&amp;"'!I"&amp;ROW())</f>
        <v>141.07999999999998</v>
      </c>
      <c r="AV55" cm="1">
        <f t="array" aca="1" ref="AV55" ca="1">INDIRECT("'"&amp;AV$2&amp;"'!I"&amp;ROW())</f>
        <v>141.07999999999998</v>
      </c>
      <c r="AW55" cm="1">
        <f t="array" aca="1" ref="AW55" ca="1">INDIRECT("'"&amp;AW$2&amp;"'!I"&amp;ROW())</f>
        <v>141.07999999999998</v>
      </c>
      <c r="AX55" cm="1">
        <f t="array" aca="1" ref="AX55" ca="1">INDIRECT("'"&amp;AX$2&amp;"'!I"&amp;ROW())</f>
        <v>141.07999999999998</v>
      </c>
      <c r="AY55" cm="1">
        <f t="array" aca="1" ref="AY55" ca="1">INDIRECT("'"&amp;AY$2&amp;"'!I"&amp;ROW())</f>
        <v>141.07999999999998</v>
      </c>
      <c r="AZ55" cm="1">
        <f t="array" aca="1" ref="AZ55" ca="1">INDIRECT("'"&amp;AZ$2&amp;"'!I"&amp;ROW())</f>
        <v>141.07999999999998</v>
      </c>
      <c r="BA55" cm="1">
        <f t="array" aca="1" ref="BA55" ca="1">INDIRECT("'"&amp;BA$2&amp;"'!I"&amp;ROW())</f>
        <v>141.07999999999998</v>
      </c>
      <c r="BB55" s="17">
        <f>'TALLER EPT '!I55</f>
        <v>141.07999999999998</v>
      </c>
      <c r="BC55" cm="1">
        <f t="array" aca="1" ref="BC55" ca="1">INDIRECT("'"&amp;BC$2&amp;"'!I"&amp;ROW())</f>
        <v>141.07999999999998</v>
      </c>
      <c r="BD55" cm="1">
        <f t="array" aca="1" ref="BD55" ca="1">INDIRECT("'"&amp;BD$2&amp;"'!I"&amp;ROW())</f>
        <v>423.23999999999995</v>
      </c>
      <c r="BE55">
        <f>'CIRCULACIÓN '!I55</f>
        <v>0</v>
      </c>
      <c r="BF55" cm="1">
        <f t="array" aca="1" ref="BF55" ca="1">INDIRECT("'"&amp;BF$2&amp;"'!I"&amp;ROW())</f>
        <v>0</v>
      </c>
      <c r="BG55" cm="1">
        <f t="array" aca="1" ref="BG55" ca="1">INDIRECT("'"&amp;BG$2&amp;"'!I"&amp;ROW())</f>
        <v>0</v>
      </c>
      <c r="BH55">
        <f>INGRESO!I55</f>
        <v>0</v>
      </c>
    </row>
    <row r="56" spans="1:60">
      <c r="A56" t="s">
        <v>1019</v>
      </c>
      <c r="G56">
        <f t="shared" ca="1" si="0"/>
        <v>5144.16</v>
      </c>
      <c r="H56" cm="1">
        <f t="array" aca="1" ref="H56" ca="1">INDIRECT("'"&amp;H$2&amp;"'!I"&amp;ROW())</f>
        <v>0</v>
      </c>
      <c r="I56" cm="1">
        <f t="array" aca="1" ref="I56" ca="1">INDIRECT("'"&amp;I$2&amp;"'!I"&amp;ROW())</f>
        <v>0</v>
      </c>
      <c r="J56" cm="1">
        <f t="array" aca="1" ref="J56" ca="1">INDIRECT("'"&amp;J$2&amp;"'!I"&amp;ROW())</f>
        <v>0</v>
      </c>
      <c r="K56" cm="1">
        <f t="array" aca="1" ref="K56" ca="1">INDIRECT("'"&amp;K$2&amp;"'!I"&amp;ROW())</f>
        <v>0</v>
      </c>
      <c r="L56" cm="1">
        <f t="array" aca="1" ref="L56" ca="1">INDIRECT("'"&amp;L$2&amp;"'!I"&amp;ROW())</f>
        <v>0</v>
      </c>
      <c r="M56" cm="1">
        <f t="array" aca="1" ref="M56" ca="1">INDIRECT("'"&amp;M$2&amp;"'!I"&amp;ROW())</f>
        <v>0</v>
      </c>
      <c r="N56" cm="1">
        <f t="array" aca="1" ref="N56" ca="1">INDIRECT("'"&amp;N$2&amp;"'!I"&amp;ROW())</f>
        <v>0</v>
      </c>
      <c r="O56" cm="1">
        <f t="array" aca="1" ref="O56" ca="1">INDIRECT("'"&amp;O$2&amp;"'!I"&amp;ROW())</f>
        <v>0</v>
      </c>
      <c r="P56">
        <f>'SECRETARÍA '!I56</f>
        <v>0</v>
      </c>
      <c r="Q56" cm="1">
        <f t="array" aca="1" ref="Q56" ca="1">INDIRECT("'"&amp;Q$2&amp;"'!I"&amp;ROW())</f>
        <v>0</v>
      </c>
      <c r="R56" cm="1">
        <f t="array" aca="1" ref="R56" ca="1">INDIRECT("'"&amp;R$2&amp;"'!I"&amp;ROW())</f>
        <v>0</v>
      </c>
      <c r="S56" cm="1">
        <f t="array" aca="1" ref="S56" ca="1">INDIRECT("'"&amp;S$2&amp;"'!I"&amp;ROW())</f>
        <v>0</v>
      </c>
      <c r="T56" cm="1">
        <f t="array" aca="1" ref="T56" ca="1">INDIRECT("'"&amp;T$2&amp;"'!I"&amp;ROW())</f>
        <v>0</v>
      </c>
      <c r="U56" cm="1">
        <f t="array" aca="1" ref="U56" ca="1">INDIRECT("'"&amp;U$2&amp;"'!I"&amp;ROW())</f>
        <v>0</v>
      </c>
      <c r="V56" cm="1">
        <f t="array" aca="1" ref="V56" ca="1">INDIRECT("'"&amp;V$2&amp;"'!I"&amp;ROW())</f>
        <v>0</v>
      </c>
      <c r="W56" cm="1">
        <f t="array" aca="1" ref="W56" ca="1">INDIRECT("'"&amp;W$2&amp;"'!I"&amp;ROW())</f>
        <v>0</v>
      </c>
      <c r="X56" cm="1">
        <f t="array" aca="1" ref="X56" ca="1">INDIRECT("'"&amp;X$2&amp;"'!I"&amp;ROW())</f>
        <v>0</v>
      </c>
      <c r="Y56" cm="1">
        <f t="array" aca="1" ref="Y56" ca="1">INDIRECT("'"&amp;Y$2&amp;"'!I"&amp;ROW())</f>
        <v>0</v>
      </c>
      <c r="Z56" cm="1">
        <f t="array" aca="1" ref="Z56" ca="1">INDIRECT("'"&amp;Z$2&amp;"'!I"&amp;ROW())</f>
        <v>0</v>
      </c>
      <c r="AA56" cm="1">
        <f t="array" aca="1" ref="AA56" ca="1">INDIRECT("'"&amp;AA$2&amp;"'!I"&amp;ROW())</f>
        <v>0</v>
      </c>
      <c r="AB56">
        <f>'SSHH ADM.-HOMBRES'!I56</f>
        <v>857.36</v>
      </c>
      <c r="AC56" cm="1">
        <f t="array" aca="1" ref="AC56" ca="1">INDIRECT("'"&amp;AC$2&amp;"'!I"&amp;ROW())</f>
        <v>857.36</v>
      </c>
      <c r="AD56" cm="1">
        <f t="array" aca="1" ref="AD56" ca="1">INDIRECT("'"&amp;AD$2&amp;"'!I"&amp;ROW())</f>
        <v>1071.7</v>
      </c>
      <c r="AE56" cm="1">
        <f t="array" aca="1" ref="AE56" ca="1">INDIRECT("'"&amp;AE$2&amp;"'!I"&amp;ROW())</f>
        <v>0</v>
      </c>
      <c r="AF56" cm="1">
        <f t="array" aca="1" ref="AF56" ca="1">INDIRECT("'"&amp;AF$2&amp;"'!I"&amp;ROW())</f>
        <v>0</v>
      </c>
      <c r="AG56" cm="1">
        <f t="array" aca="1" ref="AG56" ca="1">INDIRECT("'"&amp;AG$2&amp;"'!I"&amp;ROW())</f>
        <v>0</v>
      </c>
      <c r="AH56" cm="1">
        <f t="array" aca="1" ref="AH56" ca="1">INDIRECT("'"&amp;AH$2&amp;"'!I"&amp;ROW())</f>
        <v>0</v>
      </c>
      <c r="AI56" cm="1">
        <f t="array" aca="1" ref="AI56" ca="1">INDIRECT("'"&amp;AI$2&amp;"'!I"&amp;ROW())</f>
        <v>0</v>
      </c>
      <c r="AJ56" cm="1">
        <f t="array" aca="1" ref="AJ56" ca="1">INDIRECT("'"&amp;AJ$2&amp;"'!I"&amp;ROW())</f>
        <v>643.02</v>
      </c>
      <c r="AK56" cm="1">
        <f t="array" aca="1" ref="AK56" ca="1">INDIRECT("'"&amp;AK$2&amp;"'!I"&amp;ROW())</f>
        <v>0</v>
      </c>
      <c r="AL56" cm="1">
        <f t="array" aca="1" ref="AL56" ca="1">INDIRECT("'"&amp;AL$2&amp;"'!I"&amp;ROW())</f>
        <v>643.02</v>
      </c>
      <c r="AM56" cm="1">
        <f t="array" aca="1" ref="AM56" ca="1">INDIRECT("'"&amp;AM$2&amp;"'!I"&amp;ROW())</f>
        <v>0</v>
      </c>
      <c r="AN56" cm="1">
        <f t="array" aca="1" ref="AN56" ca="1">INDIRECT("'"&amp;AN$2&amp;"'!I"&amp;ROW())</f>
        <v>0</v>
      </c>
      <c r="AO56" cm="1">
        <f t="array" aca="1" ref="AO56" ca="1">INDIRECT("'"&amp;AO$2&amp;"'!I"&amp;ROW())</f>
        <v>428.68</v>
      </c>
      <c r="AP56" cm="1">
        <f t="array" aca="1" ref="AP56" ca="1">INDIRECT("'"&amp;AP$2&amp;"'!I"&amp;ROW())</f>
        <v>0</v>
      </c>
      <c r="AQ56" cm="1">
        <f t="array" aca="1" ref="AQ56" ca="1">INDIRECT("'"&amp;AQ$2&amp;"'!I"&amp;ROW())</f>
        <v>0</v>
      </c>
      <c r="AR56" cm="1">
        <f t="array" aca="1" ref="AR56" ca="1">INDIRECT("'"&amp;AR$2&amp;"'!I"&amp;ROW())</f>
        <v>0</v>
      </c>
      <c r="AS56" cm="1">
        <f t="array" aca="1" ref="AS56" ca="1">INDIRECT("'"&amp;AS$2&amp;"'!I"&amp;ROW())</f>
        <v>643.02</v>
      </c>
      <c r="AT56" cm="1">
        <f t="array" aca="1" ref="AT56" ca="1">INDIRECT("'"&amp;AT$2&amp;"'!I"&amp;ROW())</f>
        <v>0</v>
      </c>
      <c r="AU56" cm="1">
        <f t="array" aca="1" ref="AU56" ca="1">INDIRECT("'"&amp;AU$2&amp;"'!I"&amp;ROW())</f>
        <v>0</v>
      </c>
      <c r="AV56" cm="1">
        <f t="array" aca="1" ref="AV56" ca="1">INDIRECT("'"&amp;AV$2&amp;"'!I"&amp;ROW())</f>
        <v>0</v>
      </c>
      <c r="AW56" cm="1">
        <f t="array" aca="1" ref="AW56" ca="1">INDIRECT("'"&amp;AW$2&amp;"'!I"&amp;ROW())</f>
        <v>0</v>
      </c>
      <c r="AX56" cm="1">
        <f t="array" aca="1" ref="AX56" ca="1">INDIRECT("'"&amp;AX$2&amp;"'!I"&amp;ROW())</f>
        <v>0</v>
      </c>
      <c r="AY56" cm="1">
        <f t="array" aca="1" ref="AY56" ca="1">INDIRECT("'"&amp;AY$2&amp;"'!I"&amp;ROW())</f>
        <v>0</v>
      </c>
      <c r="AZ56" cm="1">
        <f t="array" aca="1" ref="AZ56" ca="1">INDIRECT("'"&amp;AZ$2&amp;"'!I"&amp;ROW())</f>
        <v>0</v>
      </c>
      <c r="BA56" cm="1">
        <f t="array" aca="1" ref="BA56" ca="1">INDIRECT("'"&amp;BA$2&amp;"'!I"&amp;ROW())</f>
        <v>0</v>
      </c>
      <c r="BB56" s="17">
        <f>'TALLER EPT '!I56</f>
        <v>0</v>
      </c>
      <c r="BC56" cm="1">
        <f t="array" aca="1" ref="BC56" ca="1">INDIRECT("'"&amp;BC$2&amp;"'!I"&amp;ROW())</f>
        <v>0</v>
      </c>
      <c r="BD56" cm="1">
        <f t="array" aca="1" ref="BD56" ca="1">INDIRECT("'"&amp;BD$2&amp;"'!I"&amp;ROW())</f>
        <v>0</v>
      </c>
      <c r="BE56">
        <f>'CIRCULACIÓN '!I56</f>
        <v>0</v>
      </c>
      <c r="BF56" cm="1">
        <f t="array" aca="1" ref="BF56" ca="1">INDIRECT("'"&amp;BF$2&amp;"'!I"&amp;ROW())</f>
        <v>0</v>
      </c>
      <c r="BG56" cm="1">
        <f t="array" aca="1" ref="BG56" ca="1">INDIRECT("'"&amp;BG$2&amp;"'!I"&amp;ROW())</f>
        <v>0</v>
      </c>
      <c r="BH56">
        <f>INGRESO!I56</f>
        <v>0</v>
      </c>
    </row>
    <row r="57" spans="1:60">
      <c r="A57" t="s">
        <v>1021</v>
      </c>
      <c r="G57">
        <f t="shared" ca="1" si="0"/>
        <v>2488.56</v>
      </c>
      <c r="H57" cm="1">
        <f t="array" aca="1" ref="H57" ca="1">INDIRECT("'"&amp;H$2&amp;"'!I"&amp;ROW())</f>
        <v>0</v>
      </c>
      <c r="I57" cm="1">
        <f t="array" aca="1" ref="I57" ca="1">INDIRECT("'"&amp;I$2&amp;"'!I"&amp;ROW())</f>
        <v>0</v>
      </c>
      <c r="J57" cm="1">
        <f t="array" aca="1" ref="J57" ca="1">INDIRECT("'"&amp;J$2&amp;"'!I"&amp;ROW())</f>
        <v>0</v>
      </c>
      <c r="K57" cm="1">
        <f t="array" aca="1" ref="K57" ca="1">INDIRECT("'"&amp;K$2&amp;"'!I"&amp;ROW())</f>
        <v>0</v>
      </c>
      <c r="L57" cm="1">
        <f t="array" aca="1" ref="L57" ca="1">INDIRECT("'"&amp;L$2&amp;"'!I"&amp;ROW())</f>
        <v>0</v>
      </c>
      <c r="M57" cm="1">
        <f t="array" aca="1" ref="M57" ca="1">INDIRECT("'"&amp;M$2&amp;"'!I"&amp;ROW())</f>
        <v>0</v>
      </c>
      <c r="N57" cm="1">
        <f t="array" aca="1" ref="N57" ca="1">INDIRECT("'"&amp;N$2&amp;"'!I"&amp;ROW())</f>
        <v>0</v>
      </c>
      <c r="O57" cm="1">
        <f t="array" aca="1" ref="O57" ca="1">INDIRECT("'"&amp;O$2&amp;"'!I"&amp;ROW())</f>
        <v>0</v>
      </c>
      <c r="P57">
        <f>'SECRETARÍA '!I57</f>
        <v>0</v>
      </c>
      <c r="Q57" cm="1">
        <f t="array" aca="1" ref="Q57" ca="1">INDIRECT("'"&amp;Q$2&amp;"'!I"&amp;ROW())</f>
        <v>0</v>
      </c>
      <c r="R57" cm="1">
        <f t="array" aca="1" ref="R57" ca="1">INDIRECT("'"&amp;R$2&amp;"'!I"&amp;ROW())</f>
        <v>0</v>
      </c>
      <c r="S57" cm="1">
        <f t="array" aca="1" ref="S57" ca="1">INDIRECT("'"&amp;S$2&amp;"'!I"&amp;ROW())</f>
        <v>0</v>
      </c>
      <c r="T57" cm="1">
        <f t="array" aca="1" ref="T57" ca="1">INDIRECT("'"&amp;T$2&amp;"'!I"&amp;ROW())</f>
        <v>0</v>
      </c>
      <c r="U57" cm="1">
        <f t="array" aca="1" ref="U57" ca="1">INDIRECT("'"&amp;U$2&amp;"'!I"&amp;ROW())</f>
        <v>0</v>
      </c>
      <c r="V57" cm="1">
        <f t="array" aca="1" ref="V57" ca="1">INDIRECT("'"&amp;V$2&amp;"'!I"&amp;ROW())</f>
        <v>0</v>
      </c>
      <c r="W57" cm="1">
        <f t="array" aca="1" ref="W57" ca="1">INDIRECT("'"&amp;W$2&amp;"'!I"&amp;ROW())</f>
        <v>0</v>
      </c>
      <c r="X57" cm="1">
        <f t="array" aca="1" ref="X57" ca="1">INDIRECT("'"&amp;X$2&amp;"'!I"&amp;ROW())</f>
        <v>0</v>
      </c>
      <c r="Y57" cm="1">
        <f t="array" aca="1" ref="Y57" ca="1">INDIRECT("'"&amp;Y$2&amp;"'!I"&amp;ROW())</f>
        <v>0</v>
      </c>
      <c r="Z57" cm="1">
        <f t="array" aca="1" ref="Z57" ca="1">INDIRECT("'"&amp;Z$2&amp;"'!I"&amp;ROW())</f>
        <v>0</v>
      </c>
      <c r="AA57" cm="1">
        <f t="array" aca="1" ref="AA57" ca="1">INDIRECT("'"&amp;AA$2&amp;"'!I"&amp;ROW())</f>
        <v>0</v>
      </c>
      <c r="AB57">
        <f>'SSHH ADM.-HOMBRES'!I57</f>
        <v>414.76</v>
      </c>
      <c r="AC57" cm="1">
        <f t="array" aca="1" ref="AC57" ca="1">INDIRECT("'"&amp;AC$2&amp;"'!I"&amp;ROW())</f>
        <v>414.76</v>
      </c>
      <c r="AD57" cm="1">
        <f t="array" aca="1" ref="AD57" ca="1">INDIRECT("'"&amp;AD$2&amp;"'!I"&amp;ROW())</f>
        <v>518.45000000000005</v>
      </c>
      <c r="AE57" cm="1">
        <f t="array" aca="1" ref="AE57" ca="1">INDIRECT("'"&amp;AE$2&amp;"'!I"&amp;ROW())</f>
        <v>0</v>
      </c>
      <c r="AF57" cm="1">
        <f t="array" aca="1" ref="AF57" ca="1">INDIRECT("'"&amp;AF$2&amp;"'!I"&amp;ROW())</f>
        <v>0</v>
      </c>
      <c r="AG57" cm="1">
        <f t="array" aca="1" ref="AG57" ca="1">INDIRECT("'"&amp;AG$2&amp;"'!I"&amp;ROW())</f>
        <v>0</v>
      </c>
      <c r="AH57" cm="1">
        <f t="array" aca="1" ref="AH57" ca="1">INDIRECT("'"&amp;AH$2&amp;"'!I"&amp;ROW())</f>
        <v>0</v>
      </c>
      <c r="AI57" cm="1">
        <f t="array" aca="1" ref="AI57" ca="1">INDIRECT("'"&amp;AI$2&amp;"'!I"&amp;ROW())</f>
        <v>0</v>
      </c>
      <c r="AJ57" cm="1">
        <f t="array" aca="1" ref="AJ57" ca="1">INDIRECT("'"&amp;AJ$2&amp;"'!I"&amp;ROW())</f>
        <v>311.07</v>
      </c>
      <c r="AK57" cm="1">
        <f t="array" aca="1" ref="AK57" ca="1">INDIRECT("'"&amp;AK$2&amp;"'!I"&amp;ROW())</f>
        <v>0</v>
      </c>
      <c r="AL57" cm="1">
        <f t="array" aca="1" ref="AL57" ca="1">INDIRECT("'"&amp;AL$2&amp;"'!I"&amp;ROW())</f>
        <v>311.07</v>
      </c>
      <c r="AM57" cm="1">
        <f t="array" aca="1" ref="AM57" ca="1">INDIRECT("'"&amp;AM$2&amp;"'!I"&amp;ROW())</f>
        <v>0</v>
      </c>
      <c r="AN57" cm="1">
        <f t="array" aca="1" ref="AN57" ca="1">INDIRECT("'"&amp;AN$2&amp;"'!I"&amp;ROW())</f>
        <v>0</v>
      </c>
      <c r="AO57" cm="1">
        <f t="array" aca="1" ref="AO57" ca="1">INDIRECT("'"&amp;AO$2&amp;"'!I"&amp;ROW())</f>
        <v>207.38</v>
      </c>
      <c r="AP57" cm="1">
        <f t="array" aca="1" ref="AP57" ca="1">INDIRECT("'"&amp;AP$2&amp;"'!I"&amp;ROW())</f>
        <v>0</v>
      </c>
      <c r="AQ57" cm="1">
        <f t="array" aca="1" ref="AQ57" ca="1">INDIRECT("'"&amp;AQ$2&amp;"'!I"&amp;ROW())</f>
        <v>0</v>
      </c>
      <c r="AR57" cm="1">
        <f t="array" aca="1" ref="AR57" ca="1">INDIRECT("'"&amp;AR$2&amp;"'!I"&amp;ROW())</f>
        <v>0</v>
      </c>
      <c r="AS57" cm="1">
        <f t="array" aca="1" ref="AS57" ca="1">INDIRECT("'"&amp;AS$2&amp;"'!I"&amp;ROW())</f>
        <v>311.07</v>
      </c>
      <c r="AT57" cm="1">
        <f t="array" aca="1" ref="AT57" ca="1">INDIRECT("'"&amp;AT$2&amp;"'!I"&amp;ROW())</f>
        <v>0</v>
      </c>
      <c r="AU57" cm="1">
        <f t="array" aca="1" ref="AU57" ca="1">INDIRECT("'"&amp;AU$2&amp;"'!I"&amp;ROW())</f>
        <v>0</v>
      </c>
      <c r="AV57" cm="1">
        <f t="array" aca="1" ref="AV57" ca="1">INDIRECT("'"&amp;AV$2&amp;"'!I"&amp;ROW())</f>
        <v>0</v>
      </c>
      <c r="AW57" cm="1">
        <f t="array" aca="1" ref="AW57" ca="1">INDIRECT("'"&amp;AW$2&amp;"'!I"&amp;ROW())</f>
        <v>0</v>
      </c>
      <c r="AX57" cm="1">
        <f t="array" aca="1" ref="AX57" ca="1">INDIRECT("'"&amp;AX$2&amp;"'!I"&amp;ROW())</f>
        <v>0</v>
      </c>
      <c r="AY57" cm="1">
        <f t="array" aca="1" ref="AY57" ca="1">INDIRECT("'"&amp;AY$2&amp;"'!I"&amp;ROW())</f>
        <v>0</v>
      </c>
      <c r="AZ57" cm="1">
        <f t="array" aca="1" ref="AZ57" ca="1">INDIRECT("'"&amp;AZ$2&amp;"'!I"&amp;ROW())</f>
        <v>0</v>
      </c>
      <c r="BA57" cm="1">
        <f t="array" aca="1" ref="BA57" ca="1">INDIRECT("'"&amp;BA$2&amp;"'!I"&amp;ROW())</f>
        <v>0</v>
      </c>
      <c r="BB57" s="17">
        <f>'TALLER EPT '!I57</f>
        <v>0</v>
      </c>
      <c r="BC57" cm="1">
        <f t="array" aca="1" ref="BC57" ca="1">INDIRECT("'"&amp;BC$2&amp;"'!I"&amp;ROW())</f>
        <v>0</v>
      </c>
      <c r="BD57" cm="1">
        <f t="array" aca="1" ref="BD57" ca="1">INDIRECT("'"&amp;BD$2&amp;"'!I"&amp;ROW())</f>
        <v>0</v>
      </c>
      <c r="BE57">
        <f>'CIRCULACIÓN '!I57</f>
        <v>0</v>
      </c>
      <c r="BF57" cm="1">
        <f t="array" aca="1" ref="BF57" ca="1">INDIRECT("'"&amp;BF$2&amp;"'!I"&amp;ROW())</f>
        <v>0</v>
      </c>
      <c r="BG57" cm="1">
        <f t="array" aca="1" ref="BG57" ca="1">INDIRECT("'"&amp;BG$2&amp;"'!I"&amp;ROW())</f>
        <v>0</v>
      </c>
      <c r="BH57">
        <f>INGRESO!I57</f>
        <v>0</v>
      </c>
    </row>
    <row r="58" spans="1:60">
      <c r="A58" s="1" t="s">
        <v>1057</v>
      </c>
      <c r="G58">
        <f t="shared" ca="1" si="0"/>
        <v>0</v>
      </c>
      <c r="H58" cm="1">
        <f t="array" aca="1" ref="H58" ca="1">INDIRECT("'"&amp;H$2&amp;"'!I"&amp;ROW())</f>
        <v>0</v>
      </c>
      <c r="I58" cm="1">
        <f t="array" aca="1" ref="I58" ca="1">INDIRECT("'"&amp;I$2&amp;"'!I"&amp;ROW())</f>
        <v>0</v>
      </c>
      <c r="J58" cm="1">
        <f t="array" aca="1" ref="J58" ca="1">INDIRECT("'"&amp;J$2&amp;"'!I"&amp;ROW())</f>
        <v>0</v>
      </c>
      <c r="K58" cm="1">
        <f t="array" aca="1" ref="K58" ca="1">INDIRECT("'"&amp;K$2&amp;"'!I"&amp;ROW())</f>
        <v>0</v>
      </c>
      <c r="L58" cm="1">
        <f t="array" aca="1" ref="L58" ca="1">INDIRECT("'"&amp;L$2&amp;"'!I"&amp;ROW())</f>
        <v>0</v>
      </c>
      <c r="M58" cm="1">
        <f t="array" aca="1" ref="M58" ca="1">INDIRECT("'"&amp;M$2&amp;"'!I"&amp;ROW())</f>
        <v>0</v>
      </c>
      <c r="N58" cm="1">
        <f t="array" aca="1" ref="N58" ca="1">INDIRECT("'"&amp;N$2&amp;"'!I"&amp;ROW())</f>
        <v>0</v>
      </c>
      <c r="O58" cm="1">
        <f t="array" aca="1" ref="O58" ca="1">INDIRECT("'"&amp;O$2&amp;"'!I"&amp;ROW())</f>
        <v>0</v>
      </c>
      <c r="P58">
        <f>'SECRETARÍA '!I58</f>
        <v>0</v>
      </c>
      <c r="Q58" cm="1">
        <f t="array" aca="1" ref="Q58" ca="1">INDIRECT("'"&amp;Q$2&amp;"'!I"&amp;ROW())</f>
        <v>0</v>
      </c>
      <c r="R58" cm="1">
        <f t="array" aca="1" ref="R58" ca="1">INDIRECT("'"&amp;R$2&amp;"'!I"&amp;ROW())</f>
        <v>0</v>
      </c>
      <c r="S58" cm="1">
        <f t="array" aca="1" ref="S58" ca="1">INDIRECT("'"&amp;S$2&amp;"'!I"&amp;ROW())</f>
        <v>0</v>
      </c>
      <c r="T58" cm="1">
        <f t="array" aca="1" ref="T58" ca="1">INDIRECT("'"&amp;T$2&amp;"'!I"&amp;ROW())</f>
        <v>0</v>
      </c>
      <c r="U58" cm="1">
        <f t="array" aca="1" ref="U58" ca="1">INDIRECT("'"&amp;U$2&amp;"'!I"&amp;ROW())</f>
        <v>0</v>
      </c>
      <c r="V58" cm="1">
        <f t="array" aca="1" ref="V58" ca="1">INDIRECT("'"&amp;V$2&amp;"'!I"&amp;ROW())</f>
        <v>0</v>
      </c>
      <c r="W58" cm="1">
        <f t="array" aca="1" ref="W58" ca="1">INDIRECT("'"&amp;W$2&amp;"'!I"&amp;ROW())</f>
        <v>0</v>
      </c>
      <c r="X58" cm="1">
        <f t="array" aca="1" ref="X58" ca="1">INDIRECT("'"&amp;X$2&amp;"'!I"&amp;ROW())</f>
        <v>0</v>
      </c>
      <c r="Y58" cm="1">
        <f t="array" aca="1" ref="Y58" ca="1">INDIRECT("'"&amp;Y$2&amp;"'!I"&amp;ROW())</f>
        <v>0</v>
      </c>
      <c r="Z58" cm="1">
        <f t="array" aca="1" ref="Z58" ca="1">INDIRECT("'"&amp;Z$2&amp;"'!I"&amp;ROW())</f>
        <v>0</v>
      </c>
      <c r="AA58" cm="1">
        <f t="array" aca="1" ref="AA58" ca="1">INDIRECT("'"&amp;AA$2&amp;"'!I"&amp;ROW())</f>
        <v>0</v>
      </c>
      <c r="AB58">
        <f>'SSHH ADM.-HOMBRES'!I58</f>
        <v>0</v>
      </c>
      <c r="AC58" cm="1">
        <f t="array" aca="1" ref="AC58" ca="1">INDIRECT("'"&amp;AC$2&amp;"'!I"&amp;ROW())</f>
        <v>0</v>
      </c>
      <c r="AD58" cm="1">
        <f t="array" aca="1" ref="AD58" ca="1">INDIRECT("'"&amp;AD$2&amp;"'!I"&amp;ROW())</f>
        <v>0</v>
      </c>
      <c r="AE58" cm="1">
        <f t="array" aca="1" ref="AE58" ca="1">INDIRECT("'"&amp;AE$2&amp;"'!I"&amp;ROW())</f>
        <v>0</v>
      </c>
      <c r="AF58" cm="1">
        <f t="array" aca="1" ref="AF58" ca="1">INDIRECT("'"&amp;AF$2&amp;"'!I"&amp;ROW())</f>
        <v>0</v>
      </c>
      <c r="AG58" cm="1">
        <f t="array" aca="1" ref="AG58" ca="1">INDIRECT("'"&amp;AG$2&amp;"'!I"&amp;ROW())</f>
        <v>0</v>
      </c>
      <c r="AH58" cm="1">
        <f t="array" aca="1" ref="AH58" ca="1">INDIRECT("'"&amp;AH$2&amp;"'!I"&amp;ROW())</f>
        <v>0</v>
      </c>
      <c r="AI58" cm="1">
        <f t="array" aca="1" ref="AI58" ca="1">INDIRECT("'"&amp;AI$2&amp;"'!I"&amp;ROW())</f>
        <v>0</v>
      </c>
      <c r="AJ58" cm="1">
        <f t="array" aca="1" ref="AJ58" ca="1">INDIRECT("'"&amp;AJ$2&amp;"'!I"&amp;ROW())</f>
        <v>0</v>
      </c>
      <c r="AK58" cm="1">
        <f t="array" aca="1" ref="AK58" ca="1">INDIRECT("'"&amp;AK$2&amp;"'!I"&amp;ROW())</f>
        <v>0</v>
      </c>
      <c r="AL58" cm="1">
        <f t="array" aca="1" ref="AL58" ca="1">INDIRECT("'"&amp;AL$2&amp;"'!I"&amp;ROW())</f>
        <v>0</v>
      </c>
      <c r="AM58" cm="1">
        <f t="array" aca="1" ref="AM58" ca="1">INDIRECT("'"&amp;AM$2&amp;"'!I"&amp;ROW())</f>
        <v>0</v>
      </c>
      <c r="AN58" cm="1">
        <f t="array" aca="1" ref="AN58" ca="1">INDIRECT("'"&amp;AN$2&amp;"'!I"&amp;ROW())</f>
        <v>0</v>
      </c>
      <c r="AO58" cm="1">
        <f t="array" aca="1" ref="AO58" ca="1">INDIRECT("'"&amp;AO$2&amp;"'!I"&amp;ROW())</f>
        <v>0</v>
      </c>
      <c r="AP58" cm="1">
        <f t="array" aca="1" ref="AP58" ca="1">INDIRECT("'"&amp;AP$2&amp;"'!I"&amp;ROW())</f>
        <v>0</v>
      </c>
      <c r="AQ58" cm="1">
        <f t="array" aca="1" ref="AQ58" ca="1">INDIRECT("'"&amp;AQ$2&amp;"'!I"&amp;ROW())</f>
        <v>0</v>
      </c>
      <c r="AR58" cm="1">
        <f t="array" aca="1" ref="AR58" ca="1">INDIRECT("'"&amp;AR$2&amp;"'!I"&amp;ROW())</f>
        <v>0</v>
      </c>
      <c r="AS58" cm="1">
        <f t="array" aca="1" ref="AS58" ca="1">INDIRECT("'"&amp;AS$2&amp;"'!I"&amp;ROW())</f>
        <v>0</v>
      </c>
      <c r="AT58" cm="1">
        <f t="array" aca="1" ref="AT58" ca="1">INDIRECT("'"&amp;AT$2&amp;"'!I"&amp;ROW())</f>
        <v>0</v>
      </c>
      <c r="AU58" cm="1">
        <f t="array" aca="1" ref="AU58" ca="1">INDIRECT("'"&amp;AU$2&amp;"'!I"&amp;ROW())</f>
        <v>0</v>
      </c>
      <c r="AV58" cm="1">
        <f t="array" aca="1" ref="AV58" ca="1">INDIRECT("'"&amp;AV$2&amp;"'!I"&amp;ROW())</f>
        <v>0</v>
      </c>
      <c r="AW58" cm="1">
        <f t="array" aca="1" ref="AW58" ca="1">INDIRECT("'"&amp;AW$2&amp;"'!I"&amp;ROW())</f>
        <v>0</v>
      </c>
      <c r="AX58" cm="1">
        <f t="array" aca="1" ref="AX58" ca="1">INDIRECT("'"&amp;AX$2&amp;"'!I"&amp;ROW())</f>
        <v>0</v>
      </c>
      <c r="AY58" cm="1">
        <f t="array" aca="1" ref="AY58" ca="1">INDIRECT("'"&amp;AY$2&amp;"'!I"&amp;ROW())</f>
        <v>0</v>
      </c>
      <c r="AZ58" cm="1">
        <f t="array" aca="1" ref="AZ58" ca="1">INDIRECT("'"&amp;AZ$2&amp;"'!I"&amp;ROW())</f>
        <v>0</v>
      </c>
      <c r="BA58" cm="1">
        <f t="array" aca="1" ref="BA58" ca="1">INDIRECT("'"&amp;BA$2&amp;"'!I"&amp;ROW())</f>
        <v>0</v>
      </c>
      <c r="BB58" s="17">
        <f>'TALLER EPT '!I58</f>
        <v>0</v>
      </c>
      <c r="BC58" cm="1">
        <f t="array" aca="1" ref="BC58" ca="1">INDIRECT("'"&amp;BC$2&amp;"'!I"&amp;ROW())</f>
        <v>0</v>
      </c>
      <c r="BD58" cm="1">
        <f t="array" aca="1" ref="BD58" ca="1">INDIRECT("'"&amp;BD$2&amp;"'!I"&amp;ROW())</f>
        <v>0</v>
      </c>
      <c r="BE58">
        <f>'CIRCULACIÓN '!I58</f>
        <v>0</v>
      </c>
      <c r="BF58" cm="1">
        <f t="array" aca="1" ref="BF58" ca="1">INDIRECT("'"&amp;BF$2&amp;"'!I"&amp;ROW())</f>
        <v>0</v>
      </c>
      <c r="BG58" cm="1">
        <f t="array" aca="1" ref="BG58" ca="1">INDIRECT("'"&amp;BG$2&amp;"'!I"&amp;ROW())</f>
        <v>0</v>
      </c>
      <c r="BH58">
        <f>INGRESO!I58</f>
        <v>0</v>
      </c>
    </row>
    <row r="59" spans="1:60" s="17" customFormat="1">
      <c r="A59" s="17" t="s">
        <v>1060</v>
      </c>
      <c r="G59" s="50">
        <f t="shared" ca="1" si="0"/>
        <v>42609.600000000006</v>
      </c>
      <c r="H59" s="17" cm="1">
        <f t="array" aca="1" ref="H59" ca="1">INDIRECT("'"&amp;H$2&amp;"'!I"&amp;ROW())</f>
        <v>605.25</v>
      </c>
      <c r="I59" s="17" cm="1">
        <f t="array" aca="1" ref="I59" ca="1">INDIRECT("'"&amp;I$2&amp;"'!I"&amp;ROW())</f>
        <v>968.40000000000009</v>
      </c>
      <c r="J59" s="17" cm="1">
        <f t="array" aca="1" ref="J59" ca="1">INDIRECT("'"&amp;J$2&amp;"'!I"&amp;ROW())</f>
        <v>484.20000000000005</v>
      </c>
      <c r="K59" s="17" cm="1">
        <f t="array" aca="1" ref="K59" ca="1">INDIRECT("'"&amp;K$2&amp;"'!I"&amp;ROW())</f>
        <v>484.20000000000005</v>
      </c>
      <c r="L59" s="17" cm="1">
        <f t="array" aca="1" ref="L59" ca="1">INDIRECT("'"&amp;L$2&amp;"'!I"&amp;ROW())</f>
        <v>1089.45</v>
      </c>
      <c r="M59" s="17" cm="1">
        <f t="array" aca="1" ref="M59" ca="1">INDIRECT("'"&amp;M$2&amp;"'!I"&amp;ROW())</f>
        <v>2178.9</v>
      </c>
      <c r="N59" s="17" cm="1">
        <f t="array" aca="1" ref="N59" ca="1">INDIRECT("'"&amp;N$2&amp;"'!I"&amp;ROW())</f>
        <v>0</v>
      </c>
      <c r="O59" s="17" cm="1">
        <f t="array" aca="1" ref="O59" ca="1">INDIRECT("'"&amp;O$2&amp;"'!I"&amp;ROW())</f>
        <v>1331.5500000000002</v>
      </c>
      <c r="P59">
        <f>'SECRETARÍA '!I59</f>
        <v>1331.5500000000002</v>
      </c>
      <c r="Q59" s="17" cm="1">
        <f t="array" aca="1" ref="Q59" ca="1">INDIRECT("'"&amp;Q$2&amp;"'!I"&amp;ROW())</f>
        <v>1331.5500000000002</v>
      </c>
      <c r="R59" s="17" cm="1">
        <f t="array" aca="1" ref="R59" ca="1">INDIRECT("'"&amp;R$2&amp;"'!I"&amp;ROW())</f>
        <v>605.25</v>
      </c>
      <c r="S59" s="17" cm="1">
        <f t="array" aca="1" ref="S59" ca="1">INDIRECT("'"&amp;S$2&amp;"'!I"&amp;ROW())</f>
        <v>1573.65</v>
      </c>
      <c r="T59" s="17" cm="1">
        <f t="array" aca="1" ref="T59" ca="1">INDIRECT("'"&amp;T$2&amp;"'!I"&amp;ROW())</f>
        <v>605.25</v>
      </c>
      <c r="U59" s="17" cm="1">
        <f t="array" aca="1" ref="U59" ca="1">INDIRECT("'"&amp;U$2&amp;"'!I"&amp;ROW())</f>
        <v>605.25</v>
      </c>
      <c r="V59" s="17" cm="1">
        <f t="array" aca="1" ref="V59" ca="1">INDIRECT("'"&amp;V$2&amp;"'!I"&amp;ROW())</f>
        <v>1694.7000000000003</v>
      </c>
      <c r="W59" s="17" cm="1">
        <f t="array" aca="1" ref="W59" ca="1">INDIRECT("'"&amp;W$2&amp;"'!I"&amp;ROW())</f>
        <v>1573.65</v>
      </c>
      <c r="X59" s="17" cm="1">
        <f t="array" aca="1" ref="X59" ca="1">INDIRECT("'"&amp;X$2&amp;"'!I"&amp;ROW())</f>
        <v>2057.8500000000004</v>
      </c>
      <c r="Y59" s="17" cm="1">
        <f t="array" aca="1" ref="Y59" ca="1">INDIRECT("'"&amp;Y$2&amp;"'!I"&amp;ROW())</f>
        <v>968.40000000000009</v>
      </c>
      <c r="Z59" s="17" cm="1">
        <f t="array" aca="1" ref="Z59" ca="1">INDIRECT("'"&amp;Z$2&amp;"'!I"&amp;ROW())</f>
        <v>2299.9500000000003</v>
      </c>
      <c r="AA59" s="17" cm="1">
        <f t="array" aca="1" ref="AA59" ca="1">INDIRECT("'"&amp;AA$2&amp;"'!I"&amp;ROW())</f>
        <v>363.15000000000003</v>
      </c>
      <c r="AB59">
        <f>'SSHH ADM.-HOMBRES'!I59</f>
        <v>1936.8000000000002</v>
      </c>
      <c r="AC59" s="17" cm="1">
        <f t="array" aca="1" ref="AC59" ca="1">INDIRECT("'"&amp;AC$2&amp;"'!I"&amp;ROW())</f>
        <v>1936.8000000000002</v>
      </c>
      <c r="AD59" s="17" cm="1">
        <f t="array" aca="1" ref="AD59" ca="1">INDIRECT("'"&amp;AD$2&amp;"'!I"&amp;ROW())</f>
        <v>1210.5</v>
      </c>
      <c r="AE59" s="17" cm="1">
        <f t="array" aca="1" ref="AE59" ca="1">INDIRECT("'"&amp;AE$2&amp;"'!I"&amp;ROW())</f>
        <v>0</v>
      </c>
      <c r="AF59" s="17" cm="1">
        <f t="array" aca="1" ref="AF59" ca="1">INDIRECT("'"&amp;AF$2&amp;"'!I"&amp;ROW())</f>
        <v>0</v>
      </c>
      <c r="AG59" s="17" cm="1">
        <f t="array" aca="1" ref="AG59" ca="1">INDIRECT("'"&amp;AG$2&amp;"'!I"&amp;ROW())</f>
        <v>0</v>
      </c>
      <c r="AH59" s="17" cm="1">
        <f t="array" aca="1" ref="AH59" ca="1">INDIRECT("'"&amp;AH$2&amp;"'!I"&amp;ROW())</f>
        <v>0</v>
      </c>
      <c r="AI59" s="17" cm="1">
        <f t="array" aca="1" ref="AI59" ca="1">INDIRECT("'"&amp;AI$2&amp;"'!I"&amp;ROW())</f>
        <v>0</v>
      </c>
      <c r="AJ59" s="17" cm="1">
        <f t="array" aca="1" ref="AJ59" ca="1">INDIRECT("'"&amp;AJ$2&amp;"'!I"&amp;ROW())</f>
        <v>1815.7500000000002</v>
      </c>
      <c r="AK59" s="17" cm="1">
        <f t="array" aca="1" ref="AK59" ca="1">INDIRECT("'"&amp;AK$2&amp;"'!I"&amp;ROW())</f>
        <v>0</v>
      </c>
      <c r="AL59" s="17" cm="1">
        <f t="array" aca="1" ref="AL59" ca="1">INDIRECT("'"&amp;AL$2&amp;"'!I"&amp;ROW())</f>
        <v>1694.7000000000003</v>
      </c>
      <c r="AM59" s="17" cm="1">
        <f t="array" aca="1" ref="AM59" ca="1">INDIRECT("'"&amp;AM$2&amp;"'!I"&amp;ROW())</f>
        <v>0</v>
      </c>
      <c r="AN59" s="17" cm="1">
        <f t="array" aca="1" ref="AN59" ca="1">INDIRECT("'"&amp;AN$2&amp;"'!I"&amp;ROW())</f>
        <v>1210.5</v>
      </c>
      <c r="AO59" s="17" cm="1">
        <f t="array" aca="1" ref="AO59" ca="1">INDIRECT("'"&amp;AO$2&amp;"'!I"&amp;ROW())</f>
        <v>726.30000000000007</v>
      </c>
      <c r="AP59" s="17" cm="1">
        <f t="array" aca="1" ref="AP59" ca="1">INDIRECT("'"&amp;AP$2&amp;"'!I"&amp;ROW())</f>
        <v>242.10000000000002</v>
      </c>
      <c r="AQ59" s="17" cm="1">
        <f t="array" aca="1" ref="AQ59" ca="1">INDIRECT("'"&amp;AQ$2&amp;"'!I"&amp;ROW())</f>
        <v>242.10000000000002</v>
      </c>
      <c r="AR59" s="17" cm="1">
        <f t="array" aca="1" ref="AR59" ca="1">INDIRECT("'"&amp;AR$2&amp;"'!I"&amp;ROW())</f>
        <v>0</v>
      </c>
      <c r="AS59" s="17" cm="1">
        <f t="array" aca="1" ref="AS59" ca="1">INDIRECT("'"&amp;AS$2&amp;"'!I"&amp;ROW())</f>
        <v>726.30000000000007</v>
      </c>
      <c r="AT59" s="17" cm="1">
        <f t="array" aca="1" ref="AT59" ca="1">INDIRECT("'"&amp;AT$2&amp;"'!I"&amp;ROW())</f>
        <v>363.15000000000003</v>
      </c>
      <c r="AU59" s="17" cm="1">
        <f t="array" aca="1" ref="AU59" ca="1">INDIRECT("'"&amp;AU$2&amp;"'!I"&amp;ROW())</f>
        <v>605.25</v>
      </c>
      <c r="AV59" s="17" cm="1">
        <f t="array" aca="1" ref="AV59" ca="1">INDIRECT("'"&amp;AV$2&amp;"'!I"&amp;ROW())</f>
        <v>605.25</v>
      </c>
      <c r="AW59" s="17" cm="1">
        <f t="array" aca="1" ref="AW59" ca="1">INDIRECT("'"&amp;AW$2&amp;"'!I"&amp;ROW())</f>
        <v>605.25</v>
      </c>
      <c r="AX59" s="17" cm="1">
        <f t="array" aca="1" ref="AX59" ca="1">INDIRECT("'"&amp;AX$2&amp;"'!I"&amp;ROW())</f>
        <v>605.25</v>
      </c>
      <c r="AY59" s="17" cm="1">
        <f t="array" aca="1" ref="AY59" ca="1">INDIRECT("'"&amp;AY$2&amp;"'!I"&amp;ROW())</f>
        <v>605.25</v>
      </c>
      <c r="AZ59" s="17" cm="1">
        <f t="array" aca="1" ref="AZ59" ca="1">INDIRECT("'"&amp;AZ$2&amp;"'!I"&amp;ROW())</f>
        <v>605.25</v>
      </c>
      <c r="BA59" s="17" cm="1">
        <f t="array" aca="1" ref="BA59" ca="1">INDIRECT("'"&amp;BA$2&amp;"'!I"&amp;ROW())</f>
        <v>605.25</v>
      </c>
      <c r="BB59" s="17">
        <f>'TALLER EPT '!I59</f>
        <v>1694.7000000000003</v>
      </c>
      <c r="BC59" s="17" cm="1">
        <f t="array" aca="1" ref="BC59" ca="1">INDIRECT("'"&amp;BC$2&amp;"'!I"&amp;ROW())</f>
        <v>242.10000000000002</v>
      </c>
      <c r="BD59" s="17" cm="1">
        <f t="array" aca="1" ref="BD59" ca="1">INDIRECT("'"&amp;BD$2&amp;"'!I"&amp;ROW())</f>
        <v>1210.5</v>
      </c>
      <c r="BE59" s="17">
        <f>'CIRCULACIÓN '!I59</f>
        <v>484.20000000000005</v>
      </c>
      <c r="BF59" s="17" cm="1">
        <f t="array" aca="1" ref="BF59" ca="1">INDIRECT("'"&amp;BF$2&amp;"'!I"&amp;ROW())</f>
        <v>121.05000000000001</v>
      </c>
      <c r="BG59" s="17" cm="1">
        <f t="array" aca="1" ref="BG59" ca="1">INDIRECT("'"&amp;BG$2&amp;"'!I"&amp;ROW())</f>
        <v>121.05000000000001</v>
      </c>
      <c r="BH59">
        <f>INGRESO!I59</f>
        <v>242.10000000000002</v>
      </c>
    </row>
    <row r="60" spans="1:60">
      <c r="A60" t="s">
        <v>1062</v>
      </c>
      <c r="G60">
        <f t="shared" ca="1" si="0"/>
        <v>57640</v>
      </c>
      <c r="H60" cm="1">
        <f t="array" aca="1" ref="H60" ca="1">INDIRECT("'"&amp;H$2&amp;"'!I"&amp;ROW())</f>
        <v>818.75</v>
      </c>
      <c r="I60" cm="1">
        <f t="array" aca="1" ref="I60" ca="1">INDIRECT("'"&amp;I$2&amp;"'!I"&amp;ROW())</f>
        <v>1310</v>
      </c>
      <c r="J60" cm="1">
        <f t="array" aca="1" ref="J60" ca="1">INDIRECT("'"&amp;J$2&amp;"'!I"&amp;ROW())</f>
        <v>655</v>
      </c>
      <c r="K60" cm="1">
        <f t="array" aca="1" ref="K60" ca="1">INDIRECT("'"&amp;K$2&amp;"'!I"&amp;ROW())</f>
        <v>655</v>
      </c>
      <c r="L60" cm="1">
        <f t="array" aca="1" ref="L60" ca="1">INDIRECT("'"&amp;L$2&amp;"'!I"&amp;ROW())</f>
        <v>1473.75</v>
      </c>
      <c r="M60" cm="1">
        <f t="array" aca="1" ref="M60" ca="1">INDIRECT("'"&amp;M$2&amp;"'!I"&amp;ROW())</f>
        <v>2947.5</v>
      </c>
      <c r="N60" cm="1">
        <f t="array" aca="1" ref="N60" ca="1">INDIRECT("'"&amp;N$2&amp;"'!I"&amp;ROW())</f>
        <v>0</v>
      </c>
      <c r="O60" cm="1">
        <f t="array" aca="1" ref="O60" ca="1">INDIRECT("'"&amp;O$2&amp;"'!I"&amp;ROW())</f>
        <v>1801.25</v>
      </c>
      <c r="P60">
        <f>'SECRETARÍA '!I60</f>
        <v>1801.25</v>
      </c>
      <c r="Q60" cm="1">
        <f t="array" aca="1" ref="Q60" ca="1">INDIRECT("'"&amp;Q$2&amp;"'!I"&amp;ROW())</f>
        <v>1801.25</v>
      </c>
      <c r="R60" cm="1">
        <f t="array" aca="1" ref="R60" ca="1">INDIRECT("'"&amp;R$2&amp;"'!I"&amp;ROW())</f>
        <v>818.75</v>
      </c>
      <c r="S60" cm="1">
        <f t="array" aca="1" ref="S60" ca="1">INDIRECT("'"&amp;S$2&amp;"'!I"&amp;ROW())</f>
        <v>2128.75</v>
      </c>
      <c r="T60" cm="1">
        <f t="array" aca="1" ref="T60" ca="1">INDIRECT("'"&amp;T$2&amp;"'!I"&amp;ROW())</f>
        <v>818.75</v>
      </c>
      <c r="U60" cm="1">
        <f t="array" aca="1" ref="U60" ca="1">INDIRECT("'"&amp;U$2&amp;"'!I"&amp;ROW())</f>
        <v>818.75</v>
      </c>
      <c r="V60" cm="1">
        <f t="array" aca="1" ref="V60" ca="1">INDIRECT("'"&amp;V$2&amp;"'!I"&amp;ROW())</f>
        <v>2292.5</v>
      </c>
      <c r="W60" cm="1">
        <f t="array" aca="1" ref="W60" ca="1">INDIRECT("'"&amp;W$2&amp;"'!I"&amp;ROW())</f>
        <v>2128.75</v>
      </c>
      <c r="X60" cm="1">
        <f t="array" aca="1" ref="X60" ca="1">INDIRECT("'"&amp;X$2&amp;"'!I"&amp;ROW())</f>
        <v>2783.75</v>
      </c>
      <c r="Y60" cm="1">
        <f t="array" aca="1" ref="Y60" ca="1">INDIRECT("'"&amp;Y$2&amp;"'!I"&amp;ROW())</f>
        <v>1310</v>
      </c>
      <c r="Z60" cm="1">
        <f t="array" aca="1" ref="Z60" ca="1">INDIRECT("'"&amp;Z$2&amp;"'!I"&amp;ROW())</f>
        <v>3111.25</v>
      </c>
      <c r="AA60" cm="1">
        <f t="array" aca="1" ref="AA60" ca="1">INDIRECT("'"&amp;AA$2&amp;"'!I"&amp;ROW())</f>
        <v>491.25</v>
      </c>
      <c r="AB60">
        <f>'SSHH ADM.-HOMBRES'!I60</f>
        <v>2620</v>
      </c>
      <c r="AC60" cm="1">
        <f t="array" aca="1" ref="AC60" ca="1">INDIRECT("'"&amp;AC$2&amp;"'!I"&amp;ROW())</f>
        <v>2620</v>
      </c>
      <c r="AD60" cm="1">
        <f t="array" aca="1" ref="AD60" ca="1">INDIRECT("'"&amp;AD$2&amp;"'!I"&amp;ROW())</f>
        <v>1637.5</v>
      </c>
      <c r="AE60" cm="1">
        <f t="array" aca="1" ref="AE60" ca="1">INDIRECT("'"&amp;AE$2&amp;"'!I"&amp;ROW())</f>
        <v>0</v>
      </c>
      <c r="AF60" cm="1">
        <f t="array" aca="1" ref="AF60" ca="1">INDIRECT("'"&amp;AF$2&amp;"'!I"&amp;ROW())</f>
        <v>0</v>
      </c>
      <c r="AG60" cm="1">
        <f t="array" aca="1" ref="AG60" ca="1">INDIRECT("'"&amp;AG$2&amp;"'!I"&amp;ROW())</f>
        <v>0</v>
      </c>
      <c r="AH60" cm="1">
        <f t="array" aca="1" ref="AH60" ca="1">INDIRECT("'"&amp;AH$2&amp;"'!I"&amp;ROW())</f>
        <v>0</v>
      </c>
      <c r="AI60" cm="1">
        <f t="array" aca="1" ref="AI60" ca="1">INDIRECT("'"&amp;AI$2&amp;"'!I"&amp;ROW())</f>
        <v>0</v>
      </c>
      <c r="AJ60" cm="1">
        <f t="array" aca="1" ref="AJ60" ca="1">INDIRECT("'"&amp;AJ$2&amp;"'!I"&amp;ROW())</f>
        <v>2456.25</v>
      </c>
      <c r="AK60" cm="1">
        <f t="array" aca="1" ref="AK60" ca="1">INDIRECT("'"&amp;AK$2&amp;"'!I"&amp;ROW())</f>
        <v>0</v>
      </c>
      <c r="AL60" cm="1">
        <f t="array" aca="1" ref="AL60" ca="1">INDIRECT("'"&amp;AL$2&amp;"'!I"&amp;ROW())</f>
        <v>2292.5</v>
      </c>
      <c r="AM60" cm="1">
        <f t="array" aca="1" ref="AM60" ca="1">INDIRECT("'"&amp;AM$2&amp;"'!I"&amp;ROW())</f>
        <v>0</v>
      </c>
      <c r="AN60" cm="1">
        <f t="array" aca="1" ref="AN60" ca="1">INDIRECT("'"&amp;AN$2&amp;"'!I"&amp;ROW())</f>
        <v>1637.5</v>
      </c>
      <c r="AO60" cm="1">
        <f t="array" aca="1" ref="AO60" ca="1">INDIRECT("'"&amp;AO$2&amp;"'!I"&amp;ROW())</f>
        <v>982.5</v>
      </c>
      <c r="AP60" cm="1">
        <f t="array" aca="1" ref="AP60" ca="1">INDIRECT("'"&amp;AP$2&amp;"'!I"&amp;ROW())</f>
        <v>327.5</v>
      </c>
      <c r="AQ60" cm="1">
        <f t="array" aca="1" ref="AQ60" ca="1">INDIRECT("'"&amp;AQ$2&amp;"'!I"&amp;ROW())</f>
        <v>327.5</v>
      </c>
      <c r="AR60" cm="1">
        <f t="array" aca="1" ref="AR60" ca="1">INDIRECT("'"&amp;AR$2&amp;"'!I"&amp;ROW())</f>
        <v>0</v>
      </c>
      <c r="AS60" cm="1">
        <f t="array" aca="1" ref="AS60" ca="1">INDIRECT("'"&amp;AS$2&amp;"'!I"&amp;ROW())</f>
        <v>982.5</v>
      </c>
      <c r="AT60" cm="1">
        <f t="array" aca="1" ref="AT60" ca="1">INDIRECT("'"&amp;AT$2&amp;"'!I"&amp;ROW())</f>
        <v>491.25</v>
      </c>
      <c r="AU60" cm="1">
        <f t="array" aca="1" ref="AU60" ca="1">INDIRECT("'"&amp;AU$2&amp;"'!I"&amp;ROW())</f>
        <v>818.75</v>
      </c>
      <c r="AV60" cm="1">
        <f t="array" aca="1" ref="AV60" ca="1">INDIRECT("'"&amp;AV$2&amp;"'!I"&amp;ROW())</f>
        <v>818.75</v>
      </c>
      <c r="AW60" cm="1">
        <f t="array" aca="1" ref="AW60" ca="1">INDIRECT("'"&amp;AW$2&amp;"'!I"&amp;ROW())</f>
        <v>818.75</v>
      </c>
      <c r="AX60" cm="1">
        <f t="array" aca="1" ref="AX60" ca="1">INDIRECT("'"&amp;AX$2&amp;"'!I"&amp;ROW())</f>
        <v>818.75</v>
      </c>
      <c r="AY60" cm="1">
        <f t="array" aca="1" ref="AY60" ca="1">INDIRECT("'"&amp;AY$2&amp;"'!I"&amp;ROW())</f>
        <v>818.75</v>
      </c>
      <c r="AZ60" cm="1">
        <f t="array" aca="1" ref="AZ60" ca="1">INDIRECT("'"&amp;AZ$2&amp;"'!I"&amp;ROW())</f>
        <v>818.75</v>
      </c>
      <c r="BA60" cm="1">
        <f t="array" aca="1" ref="BA60" ca="1">INDIRECT("'"&amp;BA$2&amp;"'!I"&amp;ROW())</f>
        <v>818.75</v>
      </c>
      <c r="BB60" s="17">
        <f>'TALLER EPT '!I60</f>
        <v>2292.5</v>
      </c>
      <c r="BC60" cm="1">
        <f t="array" aca="1" ref="BC60" ca="1">INDIRECT("'"&amp;BC$2&amp;"'!I"&amp;ROW())</f>
        <v>327.5</v>
      </c>
      <c r="BD60" cm="1">
        <f t="array" aca="1" ref="BD60" ca="1">INDIRECT("'"&amp;BD$2&amp;"'!I"&amp;ROW())</f>
        <v>1637.5</v>
      </c>
      <c r="BE60">
        <f>'CIRCULACIÓN '!I60</f>
        <v>655</v>
      </c>
      <c r="BF60" cm="1">
        <f t="array" aca="1" ref="BF60" ca="1">INDIRECT("'"&amp;BF$2&amp;"'!I"&amp;ROW())</f>
        <v>163.75</v>
      </c>
      <c r="BG60" cm="1">
        <f t="array" aca="1" ref="BG60" ca="1">INDIRECT("'"&amp;BG$2&amp;"'!I"&amp;ROW())</f>
        <v>163.75</v>
      </c>
      <c r="BH60">
        <f>INGRESO!I60</f>
        <v>327.5</v>
      </c>
    </row>
    <row r="61" spans="1:60">
      <c r="A61" t="s">
        <v>1064</v>
      </c>
      <c r="G61">
        <f t="shared" ca="1" si="0"/>
        <v>41641.599999999999</v>
      </c>
      <c r="H61" cm="1">
        <f t="array" aca="1" ref="H61" ca="1">INDIRECT("'"&amp;H$2&amp;"'!I"&amp;ROW())</f>
        <v>591.5</v>
      </c>
      <c r="I61" cm="1">
        <f t="array" aca="1" ref="I61" ca="1">INDIRECT("'"&amp;I$2&amp;"'!I"&amp;ROW())</f>
        <v>946.40000000000009</v>
      </c>
      <c r="J61" cm="1">
        <f t="array" aca="1" ref="J61" ca="1">INDIRECT("'"&amp;J$2&amp;"'!I"&amp;ROW())</f>
        <v>473.20000000000005</v>
      </c>
      <c r="K61" cm="1">
        <f t="array" aca="1" ref="K61" ca="1">INDIRECT("'"&amp;K$2&amp;"'!I"&amp;ROW())</f>
        <v>473.20000000000005</v>
      </c>
      <c r="L61" cm="1">
        <f t="array" aca="1" ref="L61" ca="1">INDIRECT("'"&amp;L$2&amp;"'!I"&amp;ROW())</f>
        <v>1064.7</v>
      </c>
      <c r="M61" cm="1">
        <f t="array" aca="1" ref="M61" ca="1">INDIRECT("'"&amp;M$2&amp;"'!I"&amp;ROW())</f>
        <v>2129.4</v>
      </c>
      <c r="N61" cm="1">
        <f t="array" aca="1" ref="N61" ca="1">INDIRECT("'"&amp;N$2&amp;"'!I"&amp;ROW())</f>
        <v>0</v>
      </c>
      <c r="O61" cm="1">
        <f t="array" aca="1" ref="O61" ca="1">INDIRECT("'"&amp;O$2&amp;"'!I"&amp;ROW())</f>
        <v>1301.3000000000002</v>
      </c>
      <c r="P61">
        <f>'SECRETARÍA '!I61</f>
        <v>1301.3000000000002</v>
      </c>
      <c r="Q61" cm="1">
        <f t="array" aca="1" ref="Q61" ca="1">INDIRECT("'"&amp;Q$2&amp;"'!I"&amp;ROW())</f>
        <v>1301.3000000000002</v>
      </c>
      <c r="R61" cm="1">
        <f t="array" aca="1" ref="R61" ca="1">INDIRECT("'"&amp;R$2&amp;"'!I"&amp;ROW())</f>
        <v>591.5</v>
      </c>
      <c r="S61" cm="1">
        <f t="array" aca="1" ref="S61" ca="1">INDIRECT("'"&amp;S$2&amp;"'!I"&amp;ROW())</f>
        <v>1537.9</v>
      </c>
      <c r="T61" cm="1">
        <f t="array" aca="1" ref="T61" ca="1">INDIRECT("'"&amp;T$2&amp;"'!I"&amp;ROW())</f>
        <v>591.5</v>
      </c>
      <c r="U61" cm="1">
        <f t="array" aca="1" ref="U61" ca="1">INDIRECT("'"&amp;U$2&amp;"'!I"&amp;ROW())</f>
        <v>591.5</v>
      </c>
      <c r="V61" cm="1">
        <f t="array" aca="1" ref="V61" ca="1">INDIRECT("'"&amp;V$2&amp;"'!I"&amp;ROW())</f>
        <v>1656.2000000000003</v>
      </c>
      <c r="W61" cm="1">
        <f t="array" aca="1" ref="W61" ca="1">INDIRECT("'"&amp;W$2&amp;"'!I"&amp;ROW())</f>
        <v>1537.9</v>
      </c>
      <c r="X61" cm="1">
        <f t="array" aca="1" ref="X61" ca="1">INDIRECT("'"&amp;X$2&amp;"'!I"&amp;ROW())</f>
        <v>2011.1000000000001</v>
      </c>
      <c r="Y61" cm="1">
        <f t="array" aca="1" ref="Y61" ca="1">INDIRECT("'"&amp;Y$2&amp;"'!I"&amp;ROW())</f>
        <v>946.40000000000009</v>
      </c>
      <c r="Z61" cm="1">
        <f t="array" aca="1" ref="Z61" ca="1">INDIRECT("'"&amp;Z$2&amp;"'!I"&amp;ROW())</f>
        <v>2247.7000000000003</v>
      </c>
      <c r="AA61" cm="1">
        <f t="array" aca="1" ref="AA61" ca="1">INDIRECT("'"&amp;AA$2&amp;"'!I"&amp;ROW())</f>
        <v>354.90000000000003</v>
      </c>
      <c r="AB61">
        <f>'SSHH ADM.-HOMBRES'!I61</f>
        <v>1892.8000000000002</v>
      </c>
      <c r="AC61" cm="1">
        <f t="array" aca="1" ref="AC61" ca="1">INDIRECT("'"&amp;AC$2&amp;"'!I"&amp;ROW())</f>
        <v>1892.8000000000002</v>
      </c>
      <c r="AD61" cm="1">
        <f t="array" aca="1" ref="AD61" ca="1">INDIRECT("'"&amp;AD$2&amp;"'!I"&amp;ROW())</f>
        <v>1183</v>
      </c>
      <c r="AE61" cm="1">
        <f t="array" aca="1" ref="AE61" ca="1">INDIRECT("'"&amp;AE$2&amp;"'!I"&amp;ROW())</f>
        <v>0</v>
      </c>
      <c r="AF61" cm="1">
        <f t="array" aca="1" ref="AF61" ca="1">INDIRECT("'"&amp;AF$2&amp;"'!I"&amp;ROW())</f>
        <v>0</v>
      </c>
      <c r="AG61" cm="1">
        <f t="array" aca="1" ref="AG61" ca="1">INDIRECT("'"&amp;AG$2&amp;"'!I"&amp;ROW())</f>
        <v>0</v>
      </c>
      <c r="AH61" cm="1">
        <f t="array" aca="1" ref="AH61" ca="1">INDIRECT("'"&amp;AH$2&amp;"'!I"&amp;ROW())</f>
        <v>0</v>
      </c>
      <c r="AI61" cm="1">
        <f t="array" aca="1" ref="AI61" ca="1">INDIRECT("'"&amp;AI$2&amp;"'!I"&amp;ROW())</f>
        <v>0</v>
      </c>
      <c r="AJ61" cm="1">
        <f t="array" aca="1" ref="AJ61" ca="1">INDIRECT("'"&amp;AJ$2&amp;"'!I"&amp;ROW())</f>
        <v>1774.5000000000002</v>
      </c>
      <c r="AK61" cm="1">
        <f t="array" aca="1" ref="AK61" ca="1">INDIRECT("'"&amp;AK$2&amp;"'!I"&amp;ROW())</f>
        <v>0</v>
      </c>
      <c r="AL61" cm="1">
        <f t="array" aca="1" ref="AL61" ca="1">INDIRECT("'"&amp;AL$2&amp;"'!I"&amp;ROW())</f>
        <v>1656.2000000000003</v>
      </c>
      <c r="AM61" cm="1">
        <f t="array" aca="1" ref="AM61" ca="1">INDIRECT("'"&amp;AM$2&amp;"'!I"&amp;ROW())</f>
        <v>0</v>
      </c>
      <c r="AN61" cm="1">
        <f t="array" aca="1" ref="AN61" ca="1">INDIRECT("'"&amp;AN$2&amp;"'!I"&amp;ROW())</f>
        <v>1183</v>
      </c>
      <c r="AO61" cm="1">
        <f t="array" aca="1" ref="AO61" ca="1">INDIRECT("'"&amp;AO$2&amp;"'!I"&amp;ROW())</f>
        <v>709.80000000000007</v>
      </c>
      <c r="AP61" cm="1">
        <f t="array" aca="1" ref="AP61" ca="1">INDIRECT("'"&amp;AP$2&amp;"'!I"&amp;ROW())</f>
        <v>236.60000000000002</v>
      </c>
      <c r="AQ61" cm="1">
        <f t="array" aca="1" ref="AQ61" ca="1">INDIRECT("'"&amp;AQ$2&amp;"'!I"&amp;ROW())</f>
        <v>236.60000000000002</v>
      </c>
      <c r="AR61" cm="1">
        <f t="array" aca="1" ref="AR61" ca="1">INDIRECT("'"&amp;AR$2&amp;"'!I"&amp;ROW())</f>
        <v>0</v>
      </c>
      <c r="AS61" cm="1">
        <f t="array" aca="1" ref="AS61" ca="1">INDIRECT("'"&amp;AS$2&amp;"'!I"&amp;ROW())</f>
        <v>709.80000000000007</v>
      </c>
      <c r="AT61" cm="1">
        <f t="array" aca="1" ref="AT61" ca="1">INDIRECT("'"&amp;AT$2&amp;"'!I"&amp;ROW())</f>
        <v>354.90000000000003</v>
      </c>
      <c r="AU61" cm="1">
        <f t="array" aca="1" ref="AU61" ca="1">INDIRECT("'"&amp;AU$2&amp;"'!I"&amp;ROW())</f>
        <v>591.5</v>
      </c>
      <c r="AV61" cm="1">
        <f t="array" aca="1" ref="AV61" ca="1">INDIRECT("'"&amp;AV$2&amp;"'!I"&amp;ROW())</f>
        <v>591.5</v>
      </c>
      <c r="AW61" cm="1">
        <f t="array" aca="1" ref="AW61" ca="1">INDIRECT("'"&amp;AW$2&amp;"'!I"&amp;ROW())</f>
        <v>591.5</v>
      </c>
      <c r="AX61" cm="1">
        <f t="array" aca="1" ref="AX61" ca="1">INDIRECT("'"&amp;AX$2&amp;"'!I"&amp;ROW())</f>
        <v>591.5</v>
      </c>
      <c r="AY61" cm="1">
        <f t="array" aca="1" ref="AY61" ca="1">INDIRECT("'"&amp;AY$2&amp;"'!I"&amp;ROW())</f>
        <v>591.5</v>
      </c>
      <c r="AZ61" cm="1">
        <f t="array" aca="1" ref="AZ61" ca="1">INDIRECT("'"&amp;AZ$2&amp;"'!I"&amp;ROW())</f>
        <v>591.5</v>
      </c>
      <c r="BA61" cm="1">
        <f t="array" aca="1" ref="BA61" ca="1">INDIRECT("'"&amp;BA$2&amp;"'!I"&amp;ROW())</f>
        <v>591.5</v>
      </c>
      <c r="BB61" s="17">
        <f>'TALLER EPT '!I61</f>
        <v>1656.2000000000003</v>
      </c>
      <c r="BC61" cm="1">
        <f t="array" aca="1" ref="BC61" ca="1">INDIRECT("'"&amp;BC$2&amp;"'!I"&amp;ROW())</f>
        <v>236.60000000000002</v>
      </c>
      <c r="BD61" cm="1">
        <f t="array" aca="1" ref="BD61" ca="1">INDIRECT("'"&amp;BD$2&amp;"'!I"&amp;ROW())</f>
        <v>1183</v>
      </c>
      <c r="BE61">
        <f>'CIRCULACIÓN '!I61</f>
        <v>473.20000000000005</v>
      </c>
      <c r="BF61" cm="1">
        <f t="array" aca="1" ref="BF61" ca="1">INDIRECT("'"&amp;BF$2&amp;"'!I"&amp;ROW())</f>
        <v>118.30000000000001</v>
      </c>
      <c r="BG61" cm="1">
        <f t="array" aca="1" ref="BG61" ca="1">INDIRECT("'"&amp;BG$2&amp;"'!I"&amp;ROW())</f>
        <v>118.30000000000001</v>
      </c>
      <c r="BH61">
        <f>INGRESO!I61</f>
        <v>236.60000000000002</v>
      </c>
    </row>
    <row r="62" spans="1:60">
      <c r="A62" t="s">
        <v>1066</v>
      </c>
      <c r="G62">
        <f t="shared" ca="1" si="0"/>
        <v>220.20000000000002</v>
      </c>
      <c r="H62" cm="1">
        <f t="array" aca="1" ref="H62" ca="1">INDIRECT("'"&amp;H$2&amp;"'!I"&amp;ROW())</f>
        <v>0</v>
      </c>
      <c r="I62" cm="1">
        <f t="array" aca="1" ref="I62" ca="1">INDIRECT("'"&amp;I$2&amp;"'!I"&amp;ROW())</f>
        <v>0</v>
      </c>
      <c r="J62" cm="1">
        <f t="array" aca="1" ref="J62" ca="1">INDIRECT("'"&amp;J$2&amp;"'!I"&amp;ROW())</f>
        <v>0</v>
      </c>
      <c r="K62" cm="1">
        <f t="array" aca="1" ref="K62" ca="1">INDIRECT("'"&amp;K$2&amp;"'!I"&amp;ROW())</f>
        <v>0</v>
      </c>
      <c r="L62" cm="1">
        <f t="array" aca="1" ref="L62" ca="1">INDIRECT("'"&amp;L$2&amp;"'!I"&amp;ROW())</f>
        <v>0</v>
      </c>
      <c r="M62" cm="1">
        <f t="array" aca="1" ref="M62" ca="1">INDIRECT("'"&amp;M$2&amp;"'!I"&amp;ROW())</f>
        <v>0</v>
      </c>
      <c r="N62" cm="1">
        <f t="array" aca="1" ref="N62" ca="1">INDIRECT("'"&amp;N$2&amp;"'!I"&amp;ROW())</f>
        <v>0</v>
      </c>
      <c r="O62" cm="1">
        <f t="array" aca="1" ref="O62" ca="1">INDIRECT("'"&amp;O$2&amp;"'!I"&amp;ROW())</f>
        <v>0</v>
      </c>
      <c r="P62">
        <f>'SECRETARÍA '!I62</f>
        <v>0</v>
      </c>
      <c r="Q62" cm="1">
        <f t="array" aca="1" ref="Q62" ca="1">INDIRECT("'"&amp;Q$2&amp;"'!I"&amp;ROW())</f>
        <v>0</v>
      </c>
      <c r="R62" cm="1">
        <f t="array" aca="1" ref="R62" ca="1">INDIRECT("'"&amp;R$2&amp;"'!I"&amp;ROW())</f>
        <v>0</v>
      </c>
      <c r="S62" cm="1">
        <f t="array" aca="1" ref="S62" ca="1">INDIRECT("'"&amp;S$2&amp;"'!I"&amp;ROW())</f>
        <v>0</v>
      </c>
      <c r="T62" cm="1">
        <f t="array" aca="1" ref="T62" ca="1">INDIRECT("'"&amp;T$2&amp;"'!I"&amp;ROW())</f>
        <v>0</v>
      </c>
      <c r="U62" cm="1">
        <f t="array" aca="1" ref="U62" ca="1">INDIRECT("'"&amp;U$2&amp;"'!I"&amp;ROW())</f>
        <v>0</v>
      </c>
      <c r="V62" cm="1">
        <f t="array" aca="1" ref="V62" ca="1">INDIRECT("'"&amp;V$2&amp;"'!I"&amp;ROW())</f>
        <v>0</v>
      </c>
      <c r="W62" cm="1">
        <f t="array" aca="1" ref="W62" ca="1">INDIRECT("'"&amp;W$2&amp;"'!I"&amp;ROW())</f>
        <v>0</v>
      </c>
      <c r="X62" cm="1">
        <f t="array" aca="1" ref="X62" ca="1">INDIRECT("'"&amp;X$2&amp;"'!I"&amp;ROW())</f>
        <v>0</v>
      </c>
      <c r="Y62" cm="1">
        <f t="array" aca="1" ref="Y62" ca="1">INDIRECT("'"&amp;Y$2&amp;"'!I"&amp;ROW())</f>
        <v>0</v>
      </c>
      <c r="Z62" cm="1">
        <f t="array" aca="1" ref="Z62" ca="1">INDIRECT("'"&amp;Z$2&amp;"'!I"&amp;ROW())</f>
        <v>0</v>
      </c>
      <c r="AA62" cm="1">
        <f t="array" aca="1" ref="AA62" ca="1">INDIRECT("'"&amp;AA$2&amp;"'!I"&amp;ROW())</f>
        <v>0</v>
      </c>
      <c r="AB62">
        <f>'SSHH ADM.-HOMBRES'!I62</f>
        <v>0</v>
      </c>
      <c r="AC62" cm="1">
        <f t="array" aca="1" ref="AC62" ca="1">INDIRECT("'"&amp;AC$2&amp;"'!I"&amp;ROW())</f>
        <v>0</v>
      </c>
      <c r="AD62" cm="1">
        <f t="array" aca="1" ref="AD62" ca="1">INDIRECT("'"&amp;AD$2&amp;"'!I"&amp;ROW())</f>
        <v>0</v>
      </c>
      <c r="AE62" cm="1">
        <f t="array" aca="1" ref="AE62" ca="1">INDIRECT("'"&amp;AE$2&amp;"'!I"&amp;ROW())</f>
        <v>0</v>
      </c>
      <c r="AF62" cm="1">
        <f t="array" aca="1" ref="AF62" ca="1">INDIRECT("'"&amp;AF$2&amp;"'!I"&amp;ROW())</f>
        <v>0</v>
      </c>
      <c r="AG62" cm="1">
        <f t="array" aca="1" ref="AG62" ca="1">INDIRECT("'"&amp;AG$2&amp;"'!I"&amp;ROW())</f>
        <v>0</v>
      </c>
      <c r="AH62" cm="1">
        <f t="array" aca="1" ref="AH62" ca="1">INDIRECT("'"&amp;AH$2&amp;"'!I"&amp;ROW())</f>
        <v>0</v>
      </c>
      <c r="AI62" cm="1">
        <f t="array" aca="1" ref="AI62" ca="1">INDIRECT("'"&amp;AI$2&amp;"'!I"&amp;ROW())</f>
        <v>0</v>
      </c>
      <c r="AJ62" cm="1">
        <f t="array" aca="1" ref="AJ62" ca="1">INDIRECT("'"&amp;AJ$2&amp;"'!I"&amp;ROW())</f>
        <v>0</v>
      </c>
      <c r="AK62" cm="1">
        <f t="array" aca="1" ref="AK62" ca="1">INDIRECT("'"&amp;AK$2&amp;"'!I"&amp;ROW())</f>
        <v>0</v>
      </c>
      <c r="AL62" cm="1">
        <f t="array" aca="1" ref="AL62" ca="1">INDIRECT("'"&amp;AL$2&amp;"'!I"&amp;ROW())</f>
        <v>0</v>
      </c>
      <c r="AM62" cm="1">
        <f t="array" aca="1" ref="AM62" ca="1">INDIRECT("'"&amp;AM$2&amp;"'!I"&amp;ROW())</f>
        <v>0</v>
      </c>
      <c r="AN62" cm="1">
        <f t="array" aca="1" ref="AN62" ca="1">INDIRECT("'"&amp;AN$2&amp;"'!I"&amp;ROW())</f>
        <v>51.379999999999995</v>
      </c>
      <c r="AO62" cm="1">
        <f t="array" aca="1" ref="AO62" ca="1">INDIRECT("'"&amp;AO$2&amp;"'!I"&amp;ROW())</f>
        <v>0</v>
      </c>
      <c r="AP62" cm="1">
        <f t="array" aca="1" ref="AP62" ca="1">INDIRECT("'"&amp;AP$2&amp;"'!I"&amp;ROW())</f>
        <v>29.36</v>
      </c>
      <c r="AQ62" cm="1">
        <f t="array" aca="1" ref="AQ62" ca="1">INDIRECT("'"&amp;AQ$2&amp;"'!I"&amp;ROW())</f>
        <v>0</v>
      </c>
      <c r="AR62" cm="1">
        <f t="array" aca="1" ref="AR62" ca="1">INDIRECT("'"&amp;AR$2&amp;"'!I"&amp;ROW())</f>
        <v>0</v>
      </c>
      <c r="AS62" cm="1">
        <f t="array" aca="1" ref="AS62" ca="1">INDIRECT("'"&amp;AS$2&amp;"'!I"&amp;ROW())</f>
        <v>0</v>
      </c>
      <c r="AT62" cm="1">
        <f t="array" aca="1" ref="AT62" ca="1">INDIRECT("'"&amp;AT$2&amp;"'!I"&amp;ROW())</f>
        <v>22.02</v>
      </c>
      <c r="AU62" cm="1">
        <f t="array" aca="1" ref="AU62" ca="1">INDIRECT("'"&amp;AU$2&amp;"'!I"&amp;ROW())</f>
        <v>7.34</v>
      </c>
      <c r="AV62" cm="1">
        <f t="array" aca="1" ref="AV62" ca="1">INDIRECT("'"&amp;AV$2&amp;"'!I"&amp;ROW())</f>
        <v>7.34</v>
      </c>
      <c r="AW62" cm="1">
        <f t="array" aca="1" ref="AW62" ca="1">INDIRECT("'"&amp;AW$2&amp;"'!I"&amp;ROW())</f>
        <v>7.34</v>
      </c>
      <c r="AX62" cm="1">
        <f t="array" aca="1" ref="AX62" ca="1">INDIRECT("'"&amp;AX$2&amp;"'!I"&amp;ROW())</f>
        <v>7.34</v>
      </c>
      <c r="AY62" cm="1">
        <f t="array" aca="1" ref="AY62" ca="1">INDIRECT("'"&amp;AY$2&amp;"'!I"&amp;ROW())</f>
        <v>7.34</v>
      </c>
      <c r="AZ62" cm="1">
        <f t="array" aca="1" ref="AZ62" ca="1">INDIRECT("'"&amp;AZ$2&amp;"'!I"&amp;ROW())</f>
        <v>7.34</v>
      </c>
      <c r="BA62" cm="1">
        <f t="array" aca="1" ref="BA62" ca="1">INDIRECT("'"&amp;BA$2&amp;"'!I"&amp;ROW())</f>
        <v>7.34</v>
      </c>
      <c r="BB62" s="17">
        <f>'TALLER EPT '!I62</f>
        <v>66.06</v>
      </c>
      <c r="BC62" cm="1">
        <f t="array" aca="1" ref="BC62" ca="1">INDIRECT("'"&amp;BC$2&amp;"'!I"&amp;ROW())</f>
        <v>0</v>
      </c>
      <c r="BD62" cm="1">
        <f t="array" aca="1" ref="BD62" ca="1">INDIRECT("'"&amp;BD$2&amp;"'!I"&amp;ROW())</f>
        <v>0</v>
      </c>
      <c r="BE62">
        <f>'CIRCULACIÓN '!I62</f>
        <v>0</v>
      </c>
      <c r="BF62" cm="1">
        <f t="array" aca="1" ref="BF62" ca="1">INDIRECT("'"&amp;BF$2&amp;"'!I"&amp;ROW())</f>
        <v>0</v>
      </c>
      <c r="BG62" cm="1">
        <f t="array" aca="1" ref="BG62" ca="1">INDIRECT("'"&amp;BG$2&amp;"'!I"&amp;ROW())</f>
        <v>0</v>
      </c>
      <c r="BH62">
        <f>INGRESO!I62</f>
        <v>0</v>
      </c>
    </row>
    <row r="63" spans="1:60">
      <c r="A63" s="1" t="s">
        <v>1067</v>
      </c>
      <c r="G63">
        <f t="shared" ca="1" si="0"/>
        <v>0</v>
      </c>
      <c r="H63" cm="1">
        <f t="array" aca="1" ref="H63" ca="1">INDIRECT("'"&amp;H$2&amp;"'!I"&amp;ROW())</f>
        <v>0</v>
      </c>
      <c r="I63" cm="1">
        <f t="array" aca="1" ref="I63" ca="1">INDIRECT("'"&amp;I$2&amp;"'!I"&amp;ROW())</f>
        <v>0</v>
      </c>
      <c r="J63" cm="1">
        <f t="array" aca="1" ref="J63" ca="1">INDIRECT("'"&amp;J$2&amp;"'!I"&amp;ROW())</f>
        <v>0</v>
      </c>
      <c r="K63" cm="1">
        <f t="array" aca="1" ref="K63" ca="1">INDIRECT("'"&amp;K$2&amp;"'!I"&amp;ROW())</f>
        <v>0</v>
      </c>
      <c r="L63" cm="1">
        <f t="array" aca="1" ref="L63" ca="1">INDIRECT("'"&amp;L$2&amp;"'!I"&amp;ROW())</f>
        <v>0</v>
      </c>
      <c r="M63" cm="1">
        <f t="array" aca="1" ref="M63" ca="1">INDIRECT("'"&amp;M$2&amp;"'!I"&amp;ROW())</f>
        <v>0</v>
      </c>
      <c r="N63" cm="1">
        <f t="array" aca="1" ref="N63" ca="1">INDIRECT("'"&amp;N$2&amp;"'!I"&amp;ROW())</f>
        <v>0</v>
      </c>
      <c r="O63" cm="1">
        <f t="array" aca="1" ref="O63" ca="1">INDIRECT("'"&amp;O$2&amp;"'!I"&amp;ROW())</f>
        <v>0</v>
      </c>
      <c r="P63">
        <f>'SECRETARÍA '!I63</f>
        <v>0</v>
      </c>
      <c r="Q63" cm="1">
        <f t="array" aca="1" ref="Q63" ca="1">INDIRECT("'"&amp;Q$2&amp;"'!I"&amp;ROW())</f>
        <v>0</v>
      </c>
      <c r="R63" cm="1">
        <f t="array" aca="1" ref="R63" ca="1">INDIRECT("'"&amp;R$2&amp;"'!I"&amp;ROW())</f>
        <v>0</v>
      </c>
      <c r="S63" cm="1">
        <f t="array" aca="1" ref="S63" ca="1">INDIRECT("'"&amp;S$2&amp;"'!I"&amp;ROW())</f>
        <v>0</v>
      </c>
      <c r="T63" cm="1">
        <f t="array" aca="1" ref="T63" ca="1">INDIRECT("'"&amp;T$2&amp;"'!I"&amp;ROW())</f>
        <v>0</v>
      </c>
      <c r="U63" cm="1">
        <f t="array" aca="1" ref="U63" ca="1">INDIRECT("'"&amp;U$2&amp;"'!I"&amp;ROW())</f>
        <v>0</v>
      </c>
      <c r="V63" cm="1">
        <f t="array" aca="1" ref="V63" ca="1">INDIRECT("'"&amp;V$2&amp;"'!I"&amp;ROW())</f>
        <v>0</v>
      </c>
      <c r="W63" cm="1">
        <f t="array" aca="1" ref="W63" ca="1">INDIRECT("'"&amp;W$2&amp;"'!I"&amp;ROW())</f>
        <v>0</v>
      </c>
      <c r="X63" cm="1">
        <f t="array" aca="1" ref="X63" ca="1">INDIRECT("'"&amp;X$2&amp;"'!I"&amp;ROW())</f>
        <v>0</v>
      </c>
      <c r="Y63" cm="1">
        <f t="array" aca="1" ref="Y63" ca="1">INDIRECT("'"&amp;Y$2&amp;"'!I"&amp;ROW())</f>
        <v>0</v>
      </c>
      <c r="Z63" cm="1">
        <f t="array" aca="1" ref="Z63" ca="1">INDIRECT("'"&amp;Z$2&amp;"'!I"&amp;ROW())</f>
        <v>0</v>
      </c>
      <c r="AA63" cm="1">
        <f t="array" aca="1" ref="AA63" ca="1">INDIRECT("'"&amp;AA$2&amp;"'!I"&amp;ROW())</f>
        <v>0</v>
      </c>
      <c r="AB63">
        <f>'SSHH ADM.-HOMBRES'!I63</f>
        <v>0</v>
      </c>
      <c r="AC63" cm="1">
        <f t="array" aca="1" ref="AC63" ca="1">INDIRECT("'"&amp;AC$2&amp;"'!I"&amp;ROW())</f>
        <v>0</v>
      </c>
      <c r="AD63" cm="1">
        <f t="array" aca="1" ref="AD63" ca="1">INDIRECT("'"&amp;AD$2&amp;"'!I"&amp;ROW())</f>
        <v>0</v>
      </c>
      <c r="AE63" cm="1">
        <f t="array" aca="1" ref="AE63" ca="1">INDIRECT("'"&amp;AE$2&amp;"'!I"&amp;ROW())</f>
        <v>0</v>
      </c>
      <c r="AF63" cm="1">
        <f t="array" aca="1" ref="AF63" ca="1">INDIRECT("'"&amp;AF$2&amp;"'!I"&amp;ROW())</f>
        <v>0</v>
      </c>
      <c r="AG63" cm="1">
        <f t="array" aca="1" ref="AG63" ca="1">INDIRECT("'"&amp;AG$2&amp;"'!I"&amp;ROW())</f>
        <v>0</v>
      </c>
      <c r="AH63" cm="1">
        <f t="array" aca="1" ref="AH63" ca="1">INDIRECT("'"&amp;AH$2&amp;"'!I"&amp;ROW())</f>
        <v>0</v>
      </c>
      <c r="AI63" cm="1">
        <f t="array" aca="1" ref="AI63" ca="1">INDIRECT("'"&amp;AI$2&amp;"'!I"&amp;ROW())</f>
        <v>0</v>
      </c>
      <c r="AJ63" cm="1">
        <f t="array" aca="1" ref="AJ63" ca="1">INDIRECT("'"&amp;AJ$2&amp;"'!I"&amp;ROW())</f>
        <v>0</v>
      </c>
      <c r="AK63" cm="1">
        <f t="array" aca="1" ref="AK63" ca="1">INDIRECT("'"&amp;AK$2&amp;"'!I"&amp;ROW())</f>
        <v>0</v>
      </c>
      <c r="AL63" cm="1">
        <f t="array" aca="1" ref="AL63" ca="1">INDIRECT("'"&amp;AL$2&amp;"'!I"&amp;ROW())</f>
        <v>0</v>
      </c>
      <c r="AM63" cm="1">
        <f t="array" aca="1" ref="AM63" ca="1">INDIRECT("'"&amp;AM$2&amp;"'!I"&amp;ROW())</f>
        <v>0</v>
      </c>
      <c r="AN63" cm="1">
        <f t="array" aca="1" ref="AN63" ca="1">INDIRECT("'"&amp;AN$2&amp;"'!I"&amp;ROW())</f>
        <v>0</v>
      </c>
      <c r="AO63" cm="1">
        <f t="array" aca="1" ref="AO63" ca="1">INDIRECT("'"&amp;AO$2&amp;"'!I"&amp;ROW())</f>
        <v>0</v>
      </c>
      <c r="AP63" cm="1">
        <f t="array" aca="1" ref="AP63" ca="1">INDIRECT("'"&amp;AP$2&amp;"'!I"&amp;ROW())</f>
        <v>0</v>
      </c>
      <c r="AQ63" cm="1">
        <f t="array" aca="1" ref="AQ63" ca="1">INDIRECT("'"&amp;AQ$2&amp;"'!I"&amp;ROW())</f>
        <v>0</v>
      </c>
      <c r="AR63" cm="1">
        <f t="array" aca="1" ref="AR63" ca="1">INDIRECT("'"&amp;AR$2&amp;"'!I"&amp;ROW())</f>
        <v>0</v>
      </c>
      <c r="AS63" cm="1">
        <f t="array" aca="1" ref="AS63" ca="1">INDIRECT("'"&amp;AS$2&amp;"'!I"&amp;ROW())</f>
        <v>0</v>
      </c>
      <c r="AT63" cm="1">
        <f t="array" aca="1" ref="AT63" ca="1">INDIRECT("'"&amp;AT$2&amp;"'!I"&amp;ROW())</f>
        <v>0</v>
      </c>
      <c r="AU63" cm="1">
        <f t="array" aca="1" ref="AU63" ca="1">INDIRECT("'"&amp;AU$2&amp;"'!I"&amp;ROW())</f>
        <v>0</v>
      </c>
      <c r="AV63" cm="1">
        <f t="array" aca="1" ref="AV63" ca="1">INDIRECT("'"&amp;AV$2&amp;"'!I"&amp;ROW())</f>
        <v>0</v>
      </c>
      <c r="AW63" cm="1">
        <f t="array" aca="1" ref="AW63" ca="1">INDIRECT("'"&amp;AW$2&amp;"'!I"&amp;ROW())</f>
        <v>0</v>
      </c>
      <c r="AX63" cm="1">
        <f t="array" aca="1" ref="AX63" ca="1">INDIRECT("'"&amp;AX$2&amp;"'!I"&amp;ROW())</f>
        <v>0</v>
      </c>
      <c r="AY63" cm="1">
        <f t="array" aca="1" ref="AY63" ca="1">INDIRECT("'"&amp;AY$2&amp;"'!I"&amp;ROW())</f>
        <v>0</v>
      </c>
      <c r="AZ63" cm="1">
        <f t="array" aca="1" ref="AZ63" ca="1">INDIRECT("'"&amp;AZ$2&amp;"'!I"&amp;ROW())</f>
        <v>0</v>
      </c>
      <c r="BA63" cm="1">
        <f t="array" aca="1" ref="BA63" ca="1">INDIRECT("'"&amp;BA$2&amp;"'!I"&amp;ROW())</f>
        <v>0</v>
      </c>
      <c r="BB63" s="17">
        <f>'TALLER EPT '!I63</f>
        <v>0</v>
      </c>
      <c r="BC63" cm="1">
        <f t="array" aca="1" ref="BC63" ca="1">INDIRECT("'"&amp;BC$2&amp;"'!I"&amp;ROW())</f>
        <v>0</v>
      </c>
      <c r="BD63" cm="1">
        <f t="array" aca="1" ref="BD63" ca="1">INDIRECT("'"&amp;BD$2&amp;"'!I"&amp;ROW())</f>
        <v>0</v>
      </c>
      <c r="BE63">
        <f>'CIRCULACIÓN '!I63</f>
        <v>0</v>
      </c>
      <c r="BF63" cm="1">
        <f t="array" aca="1" ref="BF63" ca="1">INDIRECT("'"&amp;BF$2&amp;"'!I"&amp;ROW())</f>
        <v>0</v>
      </c>
      <c r="BG63" cm="1">
        <f t="array" aca="1" ref="BG63" ca="1">INDIRECT("'"&amp;BG$2&amp;"'!I"&amp;ROW())</f>
        <v>0</v>
      </c>
      <c r="BH63">
        <f>INGRESO!I63</f>
        <v>0</v>
      </c>
    </row>
    <row r="64" spans="1:60">
      <c r="A64" t="s">
        <v>1069</v>
      </c>
      <c r="G64">
        <f t="shared" ca="1" si="0"/>
        <v>45161.099999999984</v>
      </c>
      <c r="H64" cm="1">
        <f t="array" aca="1" ref="H64" ca="1">INDIRECT("'"&amp;H$2&amp;"'!I"&amp;ROW())</f>
        <v>0</v>
      </c>
      <c r="I64" cm="1">
        <f t="array" aca="1" ref="I64" ca="1">INDIRECT("'"&amp;I$2&amp;"'!I"&amp;ROW())</f>
        <v>0</v>
      </c>
      <c r="J64" cm="1">
        <f t="array" aca="1" ref="J64" ca="1">INDIRECT("'"&amp;J$2&amp;"'!I"&amp;ROW())</f>
        <v>792.30000000000007</v>
      </c>
      <c r="K64" cm="1">
        <f t="array" aca="1" ref="K64" ca="1">INDIRECT("'"&amp;K$2&amp;"'!I"&amp;ROW())</f>
        <v>792.30000000000007</v>
      </c>
      <c r="L64" cm="1">
        <f t="array" aca="1" ref="L64" ca="1">INDIRECT("'"&amp;L$2&amp;"'!I"&amp;ROW())</f>
        <v>1188.45</v>
      </c>
      <c r="M64" cm="1">
        <f t="array" aca="1" ref="M64" ca="1">INDIRECT("'"&amp;M$2&amp;"'!I"&amp;ROW())</f>
        <v>792.30000000000007</v>
      </c>
      <c r="N64" cm="1">
        <f t="array" aca="1" ref="N64" ca="1">INDIRECT("'"&amp;N$2&amp;"'!I"&amp;ROW())</f>
        <v>0</v>
      </c>
      <c r="O64" cm="1">
        <f t="array" aca="1" ref="O64" ca="1">INDIRECT("'"&amp;O$2&amp;"'!I"&amp;ROW())</f>
        <v>1188.45</v>
      </c>
      <c r="P64">
        <f>'SECRETARÍA '!I64</f>
        <v>1188.45</v>
      </c>
      <c r="Q64" cm="1">
        <f t="array" aca="1" ref="Q64" ca="1">INDIRECT("'"&amp;Q$2&amp;"'!I"&amp;ROW())</f>
        <v>1188.45</v>
      </c>
      <c r="R64" cm="1">
        <f t="array" aca="1" ref="R64" ca="1">INDIRECT("'"&amp;R$2&amp;"'!I"&amp;ROW())</f>
        <v>396.15000000000003</v>
      </c>
      <c r="S64" cm="1">
        <f t="array" aca="1" ref="S64" ca="1">INDIRECT("'"&amp;S$2&amp;"'!I"&amp;ROW())</f>
        <v>1584.6000000000001</v>
      </c>
      <c r="T64" cm="1">
        <f t="array" aca="1" ref="T64" ca="1">INDIRECT("'"&amp;T$2&amp;"'!I"&amp;ROW())</f>
        <v>792.30000000000007</v>
      </c>
      <c r="U64" cm="1">
        <f t="array" aca="1" ref="U64" ca="1">INDIRECT("'"&amp;U$2&amp;"'!I"&amp;ROW())</f>
        <v>792.30000000000007</v>
      </c>
      <c r="V64" cm="1">
        <f t="array" aca="1" ref="V64" ca="1">INDIRECT("'"&amp;V$2&amp;"'!I"&amp;ROW())</f>
        <v>1584.6000000000001</v>
      </c>
      <c r="W64" cm="1">
        <f t="array" aca="1" ref="W64" ca="1">INDIRECT("'"&amp;W$2&amp;"'!I"&amp;ROW())</f>
        <v>792.30000000000007</v>
      </c>
      <c r="X64" cm="1">
        <f t="array" aca="1" ref="X64" ca="1">INDIRECT("'"&amp;X$2&amp;"'!I"&amp;ROW())</f>
        <v>1584.6000000000001</v>
      </c>
      <c r="Y64" cm="1">
        <f t="array" aca="1" ref="Y64" ca="1">INDIRECT("'"&amp;Y$2&amp;"'!I"&amp;ROW())</f>
        <v>792.30000000000007</v>
      </c>
      <c r="Z64" cm="1">
        <f t="array" aca="1" ref="Z64" ca="1">INDIRECT("'"&amp;Z$2&amp;"'!I"&amp;ROW())</f>
        <v>1188.45</v>
      </c>
      <c r="AA64" cm="1">
        <f t="array" aca="1" ref="AA64" ca="1">INDIRECT("'"&amp;AA$2&amp;"'!I"&amp;ROW())</f>
        <v>792.30000000000007</v>
      </c>
      <c r="AB64">
        <f>'SSHH ADM.-HOMBRES'!I64</f>
        <v>1584.6000000000001</v>
      </c>
      <c r="AC64" cm="1">
        <f t="array" aca="1" ref="AC64" ca="1">INDIRECT("'"&amp;AC$2&amp;"'!I"&amp;ROW())</f>
        <v>1584.6000000000001</v>
      </c>
      <c r="AD64" cm="1">
        <f t="array" aca="1" ref="AD64" ca="1">INDIRECT("'"&amp;AD$2&amp;"'!I"&amp;ROW())</f>
        <v>1188.45</v>
      </c>
      <c r="AE64" cm="1">
        <f t="array" aca="1" ref="AE64" ca="1">INDIRECT("'"&amp;AE$2&amp;"'!I"&amp;ROW())</f>
        <v>0</v>
      </c>
      <c r="AF64" cm="1">
        <f t="array" aca="1" ref="AF64" ca="1">INDIRECT("'"&amp;AF$2&amp;"'!I"&amp;ROW())</f>
        <v>0</v>
      </c>
      <c r="AG64" cm="1">
        <f t="array" aca="1" ref="AG64" ca="1">INDIRECT("'"&amp;AG$2&amp;"'!I"&amp;ROW())</f>
        <v>0</v>
      </c>
      <c r="AH64" cm="1">
        <f t="array" aca="1" ref="AH64" ca="1">INDIRECT("'"&amp;AH$2&amp;"'!I"&amp;ROW())</f>
        <v>0</v>
      </c>
      <c r="AI64" cm="1">
        <f t="array" aca="1" ref="AI64" ca="1">INDIRECT("'"&amp;AI$2&amp;"'!I"&amp;ROW())</f>
        <v>0</v>
      </c>
      <c r="AJ64" cm="1">
        <f t="array" aca="1" ref="AJ64" ca="1">INDIRECT("'"&amp;AJ$2&amp;"'!I"&amp;ROW())</f>
        <v>2773.05</v>
      </c>
      <c r="AK64" cm="1">
        <f t="array" aca="1" ref="AK64" ca="1">INDIRECT("'"&amp;AK$2&amp;"'!I"&amp;ROW())</f>
        <v>0</v>
      </c>
      <c r="AL64" cm="1">
        <f t="array" aca="1" ref="AL64" ca="1">INDIRECT("'"&amp;AL$2&amp;"'!I"&amp;ROW())</f>
        <v>1188.45</v>
      </c>
      <c r="AM64" cm="1">
        <f t="array" aca="1" ref="AM64" ca="1">INDIRECT("'"&amp;AM$2&amp;"'!I"&amp;ROW())</f>
        <v>0</v>
      </c>
      <c r="AN64" cm="1">
        <f t="array" aca="1" ref="AN64" ca="1">INDIRECT("'"&amp;AN$2&amp;"'!I"&amp;ROW())</f>
        <v>1188.45</v>
      </c>
      <c r="AO64" cm="1">
        <f t="array" aca="1" ref="AO64" ca="1">INDIRECT("'"&amp;AO$2&amp;"'!I"&amp;ROW())</f>
        <v>792.30000000000007</v>
      </c>
      <c r="AP64" cm="1">
        <f t="array" aca="1" ref="AP64" ca="1">INDIRECT("'"&amp;AP$2&amp;"'!I"&amp;ROW())</f>
        <v>792.30000000000007</v>
      </c>
      <c r="AQ64" cm="1">
        <f t="array" aca="1" ref="AQ64" ca="1">INDIRECT("'"&amp;AQ$2&amp;"'!I"&amp;ROW())</f>
        <v>0</v>
      </c>
      <c r="AR64" cm="1">
        <f t="array" aca="1" ref="AR64" ca="1">INDIRECT("'"&amp;AR$2&amp;"'!I"&amp;ROW())</f>
        <v>0</v>
      </c>
      <c r="AS64" cm="1">
        <f t="array" aca="1" ref="AS64" ca="1">INDIRECT("'"&amp;AS$2&amp;"'!I"&amp;ROW())</f>
        <v>792.30000000000007</v>
      </c>
      <c r="AT64" cm="1">
        <f t="array" aca="1" ref="AT64" ca="1">INDIRECT("'"&amp;AT$2&amp;"'!I"&amp;ROW())</f>
        <v>1188.45</v>
      </c>
      <c r="AU64" cm="1">
        <f t="array" aca="1" ref="AU64" ca="1">INDIRECT("'"&amp;AU$2&amp;"'!I"&amp;ROW())</f>
        <v>1188.45</v>
      </c>
      <c r="AV64" cm="1">
        <f t="array" aca="1" ref="AV64" ca="1">INDIRECT("'"&amp;AV$2&amp;"'!I"&amp;ROW())</f>
        <v>1188.45</v>
      </c>
      <c r="AW64" cm="1">
        <f t="array" aca="1" ref="AW64" ca="1">INDIRECT("'"&amp;AW$2&amp;"'!I"&amp;ROW())</f>
        <v>1188.45</v>
      </c>
      <c r="AX64" cm="1">
        <f t="array" aca="1" ref="AX64" ca="1">INDIRECT("'"&amp;AX$2&amp;"'!I"&amp;ROW())</f>
        <v>1188.45</v>
      </c>
      <c r="AY64" cm="1">
        <f t="array" aca="1" ref="AY64" ca="1">INDIRECT("'"&amp;AY$2&amp;"'!I"&amp;ROW())</f>
        <v>1188.45</v>
      </c>
      <c r="AZ64" cm="1">
        <f t="array" aca="1" ref="AZ64" ca="1">INDIRECT("'"&amp;AZ$2&amp;"'!I"&amp;ROW())</f>
        <v>1188.45</v>
      </c>
      <c r="BA64" cm="1">
        <f t="array" aca="1" ref="BA64" ca="1">INDIRECT("'"&amp;BA$2&amp;"'!I"&amp;ROW())</f>
        <v>1188.45</v>
      </c>
      <c r="BB64" s="17">
        <f>'TALLER EPT '!I64</f>
        <v>2376.9</v>
      </c>
      <c r="BC64" cm="1">
        <f t="array" aca="1" ref="BC64" ca="1">INDIRECT("'"&amp;BC$2&amp;"'!I"&amp;ROW())</f>
        <v>396.15000000000003</v>
      </c>
      <c r="BD64" cm="1">
        <f t="array" aca="1" ref="BD64" ca="1">INDIRECT("'"&amp;BD$2&amp;"'!I"&amp;ROW())</f>
        <v>1188.45</v>
      </c>
      <c r="BE64">
        <f>'CIRCULACIÓN '!I64</f>
        <v>792.30000000000007</v>
      </c>
      <c r="BF64" cm="1">
        <f t="array" aca="1" ref="BF64" ca="1">INDIRECT("'"&amp;BF$2&amp;"'!I"&amp;ROW())</f>
        <v>396.15000000000003</v>
      </c>
      <c r="BG64" cm="1">
        <f t="array" aca="1" ref="BG64" ca="1">INDIRECT("'"&amp;BG$2&amp;"'!I"&amp;ROW())</f>
        <v>396.15000000000003</v>
      </c>
      <c r="BH64">
        <f>INGRESO!I64</f>
        <v>792.30000000000007</v>
      </c>
    </row>
    <row r="65" spans="1:60">
      <c r="A65" t="s">
        <v>1071</v>
      </c>
      <c r="G65">
        <f t="shared" ca="1" si="0"/>
        <v>14294.460000000005</v>
      </c>
      <c r="H65" cm="1">
        <f t="array" aca="1" ref="H65" ca="1">INDIRECT("'"&amp;H$2&amp;"'!I"&amp;ROW())</f>
        <v>0</v>
      </c>
      <c r="I65" cm="1">
        <f t="array" aca="1" ref="I65" ca="1">INDIRECT("'"&amp;I$2&amp;"'!I"&amp;ROW())</f>
        <v>250.78000000000003</v>
      </c>
      <c r="J65" cm="1">
        <f t="array" aca="1" ref="J65" ca="1">INDIRECT("'"&amp;J$2&amp;"'!I"&amp;ROW())</f>
        <v>250.78000000000003</v>
      </c>
      <c r="K65" cm="1">
        <f t="array" aca="1" ref="K65" ca="1">INDIRECT("'"&amp;K$2&amp;"'!I"&amp;ROW())</f>
        <v>250.78000000000003</v>
      </c>
      <c r="L65" cm="1">
        <f t="array" aca="1" ref="L65" ca="1">INDIRECT("'"&amp;L$2&amp;"'!I"&amp;ROW())</f>
        <v>376.17000000000007</v>
      </c>
      <c r="M65" cm="1">
        <f t="array" aca="1" ref="M65" ca="1">INDIRECT("'"&amp;M$2&amp;"'!I"&amp;ROW())</f>
        <v>250.78000000000003</v>
      </c>
      <c r="N65" cm="1">
        <f t="array" aca="1" ref="N65" ca="1">INDIRECT("'"&amp;N$2&amp;"'!I"&amp;ROW())</f>
        <v>0</v>
      </c>
      <c r="O65" cm="1">
        <f t="array" aca="1" ref="O65" ca="1">INDIRECT("'"&amp;O$2&amp;"'!I"&amp;ROW())</f>
        <v>376.17000000000007</v>
      </c>
      <c r="P65">
        <f>'SECRETARÍA '!I65</f>
        <v>376.17000000000007</v>
      </c>
      <c r="Q65" cm="1">
        <f t="array" aca="1" ref="Q65" ca="1">INDIRECT("'"&amp;Q$2&amp;"'!I"&amp;ROW())</f>
        <v>376.17000000000007</v>
      </c>
      <c r="R65" cm="1">
        <f t="array" aca="1" ref="R65" ca="1">INDIRECT("'"&amp;R$2&amp;"'!I"&amp;ROW())</f>
        <v>125.39000000000001</v>
      </c>
      <c r="S65" cm="1">
        <f t="array" aca="1" ref="S65" ca="1">INDIRECT("'"&amp;S$2&amp;"'!I"&amp;ROW())</f>
        <v>501.56000000000006</v>
      </c>
      <c r="T65" cm="1">
        <f t="array" aca="1" ref="T65" ca="1">INDIRECT("'"&amp;T$2&amp;"'!I"&amp;ROW())</f>
        <v>250.78000000000003</v>
      </c>
      <c r="U65" cm="1">
        <f t="array" aca="1" ref="U65" ca="1">INDIRECT("'"&amp;U$2&amp;"'!I"&amp;ROW())</f>
        <v>250.78000000000003</v>
      </c>
      <c r="V65" cm="1">
        <f t="array" aca="1" ref="V65" ca="1">INDIRECT("'"&amp;V$2&amp;"'!I"&amp;ROW())</f>
        <v>501.56000000000006</v>
      </c>
      <c r="W65" cm="1">
        <f t="array" aca="1" ref="W65" ca="1">INDIRECT("'"&amp;W$2&amp;"'!I"&amp;ROW())</f>
        <v>250.78000000000003</v>
      </c>
      <c r="X65" cm="1">
        <f t="array" aca="1" ref="X65" ca="1">INDIRECT("'"&amp;X$2&amp;"'!I"&amp;ROW())</f>
        <v>501.56000000000006</v>
      </c>
      <c r="Y65" cm="1">
        <f t="array" aca="1" ref="Y65" ca="1">INDIRECT("'"&amp;Y$2&amp;"'!I"&amp;ROW())</f>
        <v>250.78000000000003</v>
      </c>
      <c r="Z65" cm="1">
        <f t="array" aca="1" ref="Z65" ca="1">INDIRECT("'"&amp;Z$2&amp;"'!I"&amp;ROW())</f>
        <v>376.17000000000007</v>
      </c>
      <c r="AA65" cm="1">
        <f t="array" aca="1" ref="AA65" ca="1">INDIRECT("'"&amp;AA$2&amp;"'!I"&amp;ROW())</f>
        <v>250.78000000000003</v>
      </c>
      <c r="AB65">
        <f>'SSHH ADM.-HOMBRES'!I65</f>
        <v>501.56000000000006</v>
      </c>
      <c r="AC65" cm="1">
        <f t="array" aca="1" ref="AC65" ca="1">INDIRECT("'"&amp;AC$2&amp;"'!I"&amp;ROW())</f>
        <v>501.56000000000006</v>
      </c>
      <c r="AD65" cm="1">
        <f t="array" aca="1" ref="AD65" ca="1">INDIRECT("'"&amp;AD$2&amp;"'!I"&amp;ROW())</f>
        <v>376.17000000000007</v>
      </c>
      <c r="AE65" cm="1">
        <f t="array" aca="1" ref="AE65" ca="1">INDIRECT("'"&amp;AE$2&amp;"'!I"&amp;ROW())</f>
        <v>0</v>
      </c>
      <c r="AF65" cm="1">
        <f t="array" aca="1" ref="AF65" ca="1">INDIRECT("'"&amp;AF$2&amp;"'!I"&amp;ROW())</f>
        <v>0</v>
      </c>
      <c r="AG65" cm="1">
        <f t="array" aca="1" ref="AG65" ca="1">INDIRECT("'"&amp;AG$2&amp;"'!I"&amp;ROW())</f>
        <v>0</v>
      </c>
      <c r="AH65" cm="1">
        <f t="array" aca="1" ref="AH65" ca="1">INDIRECT("'"&amp;AH$2&amp;"'!I"&amp;ROW())</f>
        <v>0</v>
      </c>
      <c r="AI65" cm="1">
        <f t="array" aca="1" ref="AI65" ca="1">INDIRECT("'"&amp;AI$2&amp;"'!I"&amp;ROW())</f>
        <v>0</v>
      </c>
      <c r="AJ65" cm="1">
        <f t="array" aca="1" ref="AJ65" ca="1">INDIRECT("'"&amp;AJ$2&amp;"'!I"&amp;ROW())</f>
        <v>877.73000000000013</v>
      </c>
      <c r="AK65" cm="1">
        <f t="array" aca="1" ref="AK65" ca="1">INDIRECT("'"&amp;AK$2&amp;"'!I"&amp;ROW())</f>
        <v>0</v>
      </c>
      <c r="AL65" cm="1">
        <f t="array" aca="1" ref="AL65" ca="1">INDIRECT("'"&amp;AL$2&amp;"'!I"&amp;ROW())</f>
        <v>376.17000000000007</v>
      </c>
      <c r="AM65" cm="1">
        <f t="array" aca="1" ref="AM65" ca="1">INDIRECT("'"&amp;AM$2&amp;"'!I"&amp;ROW())</f>
        <v>0</v>
      </c>
      <c r="AN65" cm="1">
        <f t="array" aca="1" ref="AN65" ca="1">INDIRECT("'"&amp;AN$2&amp;"'!I"&amp;ROW())</f>
        <v>376.17000000000007</v>
      </c>
      <c r="AO65" cm="1">
        <f t="array" aca="1" ref="AO65" ca="1">INDIRECT("'"&amp;AO$2&amp;"'!I"&amp;ROW())</f>
        <v>250.78000000000003</v>
      </c>
      <c r="AP65" cm="1">
        <f t="array" aca="1" ref="AP65" ca="1">INDIRECT("'"&amp;AP$2&amp;"'!I"&amp;ROW())</f>
        <v>250.78000000000003</v>
      </c>
      <c r="AQ65" cm="1">
        <f t="array" aca="1" ref="AQ65" ca="1">INDIRECT("'"&amp;AQ$2&amp;"'!I"&amp;ROW())</f>
        <v>0</v>
      </c>
      <c r="AR65" cm="1">
        <f t="array" aca="1" ref="AR65" ca="1">INDIRECT("'"&amp;AR$2&amp;"'!I"&amp;ROW())</f>
        <v>0</v>
      </c>
      <c r="AS65" cm="1">
        <f t="array" aca="1" ref="AS65" ca="1">INDIRECT("'"&amp;AS$2&amp;"'!I"&amp;ROW())</f>
        <v>250.78000000000003</v>
      </c>
      <c r="AT65" cm="1">
        <f t="array" aca="1" ref="AT65" ca="1">INDIRECT("'"&amp;AT$2&amp;"'!I"&amp;ROW())</f>
        <v>376.17000000000007</v>
      </c>
      <c r="AU65" cm="1">
        <f t="array" aca="1" ref="AU65" ca="1">INDIRECT("'"&amp;AU$2&amp;"'!I"&amp;ROW())</f>
        <v>376.17000000000007</v>
      </c>
      <c r="AV65" cm="1">
        <f t="array" aca="1" ref="AV65" ca="1">INDIRECT("'"&amp;AV$2&amp;"'!I"&amp;ROW())</f>
        <v>376.17000000000007</v>
      </c>
      <c r="AW65" cm="1">
        <f t="array" aca="1" ref="AW65" ca="1">INDIRECT("'"&amp;AW$2&amp;"'!I"&amp;ROW())</f>
        <v>376.17000000000007</v>
      </c>
      <c r="AX65" cm="1">
        <f t="array" aca="1" ref="AX65" ca="1">INDIRECT("'"&amp;AX$2&amp;"'!I"&amp;ROW())</f>
        <v>376.17000000000007</v>
      </c>
      <c r="AY65" cm="1">
        <f t="array" aca="1" ref="AY65" ca="1">INDIRECT("'"&amp;AY$2&amp;"'!I"&amp;ROW())</f>
        <v>376.17000000000007</v>
      </c>
      <c r="AZ65" cm="1">
        <f t="array" aca="1" ref="AZ65" ca="1">INDIRECT("'"&amp;AZ$2&amp;"'!I"&amp;ROW())</f>
        <v>376.17000000000007</v>
      </c>
      <c r="BA65" cm="1">
        <f t="array" aca="1" ref="BA65" ca="1">INDIRECT("'"&amp;BA$2&amp;"'!I"&amp;ROW())</f>
        <v>376.17000000000007</v>
      </c>
      <c r="BB65" s="17">
        <f>'TALLER EPT '!I65</f>
        <v>752.34000000000015</v>
      </c>
      <c r="BC65" cm="1">
        <f t="array" aca="1" ref="BC65" ca="1">INDIRECT("'"&amp;BC$2&amp;"'!I"&amp;ROW())</f>
        <v>125.39000000000001</v>
      </c>
      <c r="BD65" cm="1">
        <f t="array" aca="1" ref="BD65" ca="1">INDIRECT("'"&amp;BD$2&amp;"'!I"&amp;ROW())</f>
        <v>376.17000000000007</v>
      </c>
      <c r="BE65">
        <f>'CIRCULACIÓN '!I65</f>
        <v>250.78000000000003</v>
      </c>
      <c r="BF65" cm="1">
        <f t="array" aca="1" ref="BF65" ca="1">INDIRECT("'"&amp;BF$2&amp;"'!I"&amp;ROW())</f>
        <v>0</v>
      </c>
      <c r="BG65" cm="1">
        <f t="array" aca="1" ref="BG65" ca="1">INDIRECT("'"&amp;BG$2&amp;"'!I"&amp;ROW())</f>
        <v>0</v>
      </c>
      <c r="BH65">
        <f>INGRESO!I65</f>
        <v>250.78000000000003</v>
      </c>
    </row>
    <row r="66" spans="1:60">
      <c r="A66" t="s">
        <v>1073</v>
      </c>
      <c r="G66">
        <f t="shared" ca="1" si="0"/>
        <v>1574.2100000000005</v>
      </c>
      <c r="H66" cm="1">
        <f t="array" aca="1" ref="H66" ca="1">INDIRECT("'"&amp;H$2&amp;"'!I"&amp;ROW())</f>
        <v>143.11000000000001</v>
      </c>
      <c r="I66" cm="1">
        <f t="array" aca="1" ref="I66" ca="1">INDIRECT("'"&amp;I$2&amp;"'!I"&amp;ROW())</f>
        <v>143.11000000000001</v>
      </c>
      <c r="J66" cm="1">
        <f t="array" aca="1" ref="J66" ca="1">INDIRECT("'"&amp;J$2&amp;"'!I"&amp;ROW())</f>
        <v>0</v>
      </c>
      <c r="K66" cm="1">
        <f t="array" aca="1" ref="K66" ca="1">INDIRECT("'"&amp;K$2&amp;"'!I"&amp;ROW())</f>
        <v>143.11000000000001</v>
      </c>
      <c r="L66" cm="1">
        <f t="array" aca="1" ref="L66" ca="1">INDIRECT("'"&amp;L$2&amp;"'!I"&amp;ROW())</f>
        <v>0</v>
      </c>
      <c r="M66" cm="1">
        <f t="array" aca="1" ref="M66" ca="1">INDIRECT("'"&amp;M$2&amp;"'!I"&amp;ROW())</f>
        <v>0</v>
      </c>
      <c r="N66" cm="1">
        <f t="array" aca="1" ref="N66" ca="1">INDIRECT("'"&amp;N$2&amp;"'!I"&amp;ROW())</f>
        <v>0</v>
      </c>
      <c r="O66" cm="1">
        <f t="array" aca="1" ref="O66" ca="1">INDIRECT("'"&amp;O$2&amp;"'!I"&amp;ROW())</f>
        <v>286.22000000000003</v>
      </c>
      <c r="P66">
        <f>'SECRETARÍA '!I66</f>
        <v>286.22000000000003</v>
      </c>
      <c r="Q66" cm="1">
        <f t="array" aca="1" ref="Q66" ca="1">INDIRECT("'"&amp;Q$2&amp;"'!I"&amp;ROW())</f>
        <v>286.22000000000003</v>
      </c>
      <c r="R66" cm="1">
        <f t="array" aca="1" ref="R66" ca="1">INDIRECT("'"&amp;R$2&amp;"'!I"&amp;ROW())</f>
        <v>0</v>
      </c>
      <c r="S66" cm="1">
        <f t="array" aca="1" ref="S66" ca="1">INDIRECT("'"&amp;S$2&amp;"'!I"&amp;ROW())</f>
        <v>0</v>
      </c>
      <c r="T66" cm="1">
        <f t="array" aca="1" ref="T66" ca="1">INDIRECT("'"&amp;T$2&amp;"'!I"&amp;ROW())</f>
        <v>143.11000000000001</v>
      </c>
      <c r="U66" cm="1">
        <f t="array" aca="1" ref="U66" ca="1">INDIRECT("'"&amp;U$2&amp;"'!I"&amp;ROW())</f>
        <v>143.11000000000001</v>
      </c>
      <c r="V66" cm="1">
        <f t="array" aca="1" ref="V66" ca="1">INDIRECT("'"&amp;V$2&amp;"'!I"&amp;ROW())</f>
        <v>0</v>
      </c>
      <c r="W66" cm="1">
        <f t="array" aca="1" ref="W66" ca="1">INDIRECT("'"&amp;W$2&amp;"'!I"&amp;ROW())</f>
        <v>0</v>
      </c>
      <c r="X66" cm="1">
        <f t="array" aca="1" ref="X66" ca="1">INDIRECT("'"&amp;X$2&amp;"'!I"&amp;ROW())</f>
        <v>0</v>
      </c>
      <c r="Y66" cm="1">
        <f t="array" aca="1" ref="Y66" ca="1">INDIRECT("'"&amp;Y$2&amp;"'!I"&amp;ROW())</f>
        <v>0</v>
      </c>
      <c r="Z66" cm="1">
        <f t="array" aca="1" ref="Z66" ca="1">INDIRECT("'"&amp;Z$2&amp;"'!I"&amp;ROW())</f>
        <v>0</v>
      </c>
      <c r="AA66" cm="1">
        <f t="array" aca="1" ref="AA66" ca="1">INDIRECT("'"&amp;AA$2&amp;"'!I"&amp;ROW())</f>
        <v>0</v>
      </c>
      <c r="AB66">
        <f>'SSHH ADM.-HOMBRES'!I66</f>
        <v>0</v>
      </c>
      <c r="AC66" cm="1">
        <f t="array" aca="1" ref="AC66" ca="1">INDIRECT("'"&amp;AC$2&amp;"'!I"&amp;ROW())</f>
        <v>0</v>
      </c>
      <c r="AD66" cm="1">
        <f t="array" aca="1" ref="AD66" ca="1">INDIRECT("'"&amp;AD$2&amp;"'!I"&amp;ROW())</f>
        <v>0</v>
      </c>
      <c r="AE66" cm="1">
        <f t="array" aca="1" ref="AE66" ca="1">INDIRECT("'"&amp;AE$2&amp;"'!I"&amp;ROW())</f>
        <v>0</v>
      </c>
      <c r="AF66" cm="1">
        <f t="array" aca="1" ref="AF66" ca="1">INDIRECT("'"&amp;AF$2&amp;"'!I"&amp;ROW())</f>
        <v>0</v>
      </c>
      <c r="AG66" cm="1">
        <f t="array" aca="1" ref="AG66" ca="1">INDIRECT("'"&amp;AG$2&amp;"'!I"&amp;ROW())</f>
        <v>0</v>
      </c>
      <c r="AH66" cm="1">
        <f t="array" aca="1" ref="AH66" ca="1">INDIRECT("'"&amp;AH$2&amp;"'!I"&amp;ROW())</f>
        <v>0</v>
      </c>
      <c r="AI66" cm="1">
        <f t="array" aca="1" ref="AI66" ca="1">INDIRECT("'"&amp;AI$2&amp;"'!I"&amp;ROW())</f>
        <v>0</v>
      </c>
      <c r="AJ66" cm="1">
        <f t="array" aca="1" ref="AJ66" ca="1">INDIRECT("'"&amp;AJ$2&amp;"'!I"&amp;ROW())</f>
        <v>0</v>
      </c>
      <c r="AK66" cm="1">
        <f t="array" aca="1" ref="AK66" ca="1">INDIRECT("'"&amp;AK$2&amp;"'!I"&amp;ROW())</f>
        <v>0</v>
      </c>
      <c r="AL66" cm="1">
        <f t="array" aca="1" ref="AL66" ca="1">INDIRECT("'"&amp;AL$2&amp;"'!I"&amp;ROW())</f>
        <v>0</v>
      </c>
      <c r="AM66" cm="1">
        <f t="array" aca="1" ref="AM66" ca="1">INDIRECT("'"&amp;AM$2&amp;"'!I"&amp;ROW())</f>
        <v>0</v>
      </c>
      <c r="AN66" cm="1">
        <f t="array" aca="1" ref="AN66" ca="1">INDIRECT("'"&amp;AN$2&amp;"'!I"&amp;ROW())</f>
        <v>0</v>
      </c>
      <c r="AO66" cm="1">
        <f t="array" aca="1" ref="AO66" ca="1">INDIRECT("'"&amp;AO$2&amp;"'!I"&amp;ROW())</f>
        <v>0</v>
      </c>
      <c r="AP66" cm="1">
        <f t="array" aca="1" ref="AP66" ca="1">INDIRECT("'"&amp;AP$2&amp;"'!I"&amp;ROW())</f>
        <v>0</v>
      </c>
      <c r="AQ66" cm="1">
        <f t="array" aca="1" ref="AQ66" ca="1">INDIRECT("'"&amp;AQ$2&amp;"'!I"&amp;ROW())</f>
        <v>0</v>
      </c>
      <c r="AR66" cm="1">
        <f t="array" aca="1" ref="AR66" ca="1">INDIRECT("'"&amp;AR$2&amp;"'!I"&amp;ROW())</f>
        <v>0</v>
      </c>
      <c r="AS66" cm="1">
        <f t="array" aca="1" ref="AS66" ca="1">INDIRECT("'"&amp;AS$2&amp;"'!I"&amp;ROW())</f>
        <v>0</v>
      </c>
      <c r="AT66" cm="1">
        <f t="array" aca="1" ref="AT66" ca="1">INDIRECT("'"&amp;AT$2&amp;"'!I"&amp;ROW())</f>
        <v>0</v>
      </c>
      <c r="AU66" cm="1">
        <f t="array" aca="1" ref="AU66" ca="1">INDIRECT("'"&amp;AU$2&amp;"'!I"&amp;ROW())</f>
        <v>0</v>
      </c>
      <c r="AV66" cm="1">
        <f t="array" aca="1" ref="AV66" ca="1">INDIRECT("'"&amp;AV$2&amp;"'!I"&amp;ROW())</f>
        <v>0</v>
      </c>
      <c r="AW66" cm="1">
        <f t="array" aca="1" ref="AW66" ca="1">INDIRECT("'"&amp;AW$2&amp;"'!I"&amp;ROW())</f>
        <v>0</v>
      </c>
      <c r="AX66" cm="1">
        <f t="array" aca="1" ref="AX66" ca="1">INDIRECT("'"&amp;AX$2&amp;"'!I"&amp;ROW())</f>
        <v>0</v>
      </c>
      <c r="AY66" cm="1">
        <f t="array" aca="1" ref="AY66" ca="1">INDIRECT("'"&amp;AY$2&amp;"'!I"&amp;ROW())</f>
        <v>0</v>
      </c>
      <c r="AZ66" cm="1">
        <f t="array" aca="1" ref="AZ66" ca="1">INDIRECT("'"&amp;AZ$2&amp;"'!I"&amp;ROW())</f>
        <v>0</v>
      </c>
      <c r="BA66" cm="1">
        <f t="array" aca="1" ref="BA66" ca="1">INDIRECT("'"&amp;BA$2&amp;"'!I"&amp;ROW())</f>
        <v>0</v>
      </c>
      <c r="BB66" s="17">
        <f>'TALLER EPT '!I66</f>
        <v>0</v>
      </c>
      <c r="BC66" cm="1">
        <f t="array" aca="1" ref="BC66" ca="1">INDIRECT("'"&amp;BC$2&amp;"'!I"&amp;ROW())</f>
        <v>0</v>
      </c>
      <c r="BD66" cm="1">
        <f t="array" aca="1" ref="BD66" ca="1">INDIRECT("'"&amp;BD$2&amp;"'!I"&amp;ROW())</f>
        <v>0</v>
      </c>
      <c r="BE66">
        <f>'CIRCULACIÓN '!I66</f>
        <v>0</v>
      </c>
      <c r="BF66" cm="1">
        <f t="array" aca="1" ref="BF66" ca="1">INDIRECT("'"&amp;BF$2&amp;"'!I"&amp;ROW())</f>
        <v>0</v>
      </c>
      <c r="BG66" cm="1">
        <f t="array" aca="1" ref="BG66" ca="1">INDIRECT("'"&amp;BG$2&amp;"'!I"&amp;ROW())</f>
        <v>0</v>
      </c>
      <c r="BH66">
        <f>INGRESO!I66</f>
        <v>0</v>
      </c>
    </row>
    <row r="67" spans="1:60">
      <c r="A67" t="s">
        <v>1075</v>
      </c>
      <c r="G67">
        <f t="shared" ca="1" si="0"/>
        <v>260.46000000000004</v>
      </c>
      <c r="H67" cm="1">
        <f t="array" aca="1" ref="H67" ca="1">INDIRECT("'"&amp;H$2&amp;"'!I"&amp;ROW())</f>
        <v>0</v>
      </c>
      <c r="I67" cm="1">
        <f t="array" aca="1" ref="I67" ca="1">INDIRECT("'"&amp;I$2&amp;"'!I"&amp;ROW())</f>
        <v>86.820000000000007</v>
      </c>
      <c r="J67" cm="1">
        <f t="array" aca="1" ref="J67" ca="1">INDIRECT("'"&amp;J$2&amp;"'!I"&amp;ROW())</f>
        <v>0</v>
      </c>
      <c r="K67" cm="1">
        <f t="array" aca="1" ref="K67" ca="1">INDIRECT("'"&amp;K$2&amp;"'!I"&amp;ROW())</f>
        <v>0</v>
      </c>
      <c r="L67" cm="1">
        <f t="array" aca="1" ref="L67" ca="1">INDIRECT("'"&amp;L$2&amp;"'!I"&amp;ROW())</f>
        <v>0</v>
      </c>
      <c r="M67" cm="1">
        <f t="array" aca="1" ref="M67" ca="1">INDIRECT("'"&amp;M$2&amp;"'!I"&amp;ROW())</f>
        <v>0</v>
      </c>
      <c r="N67" cm="1">
        <f t="array" aca="1" ref="N67" ca="1">INDIRECT("'"&amp;N$2&amp;"'!I"&amp;ROW())</f>
        <v>0</v>
      </c>
      <c r="O67" cm="1">
        <f t="array" aca="1" ref="O67" ca="1">INDIRECT("'"&amp;O$2&amp;"'!I"&amp;ROW())</f>
        <v>0</v>
      </c>
      <c r="P67">
        <f>'SECRETARÍA '!I67</f>
        <v>0</v>
      </c>
      <c r="Q67" cm="1">
        <f t="array" aca="1" ref="Q67" ca="1">INDIRECT("'"&amp;Q$2&amp;"'!I"&amp;ROW())</f>
        <v>0</v>
      </c>
      <c r="R67" cm="1">
        <f t="array" aca="1" ref="R67" ca="1">INDIRECT("'"&amp;R$2&amp;"'!I"&amp;ROW())</f>
        <v>0</v>
      </c>
      <c r="S67" cm="1">
        <f t="array" aca="1" ref="S67" ca="1">INDIRECT("'"&amp;S$2&amp;"'!I"&amp;ROW())</f>
        <v>0</v>
      </c>
      <c r="T67" cm="1">
        <f t="array" aca="1" ref="T67" ca="1">INDIRECT("'"&amp;T$2&amp;"'!I"&amp;ROW())</f>
        <v>86.820000000000007</v>
      </c>
      <c r="U67" cm="1">
        <f t="array" aca="1" ref="U67" ca="1">INDIRECT("'"&amp;U$2&amp;"'!I"&amp;ROW())</f>
        <v>86.820000000000007</v>
      </c>
      <c r="V67" cm="1">
        <f t="array" aca="1" ref="V67" ca="1">INDIRECT("'"&amp;V$2&amp;"'!I"&amp;ROW())</f>
        <v>0</v>
      </c>
      <c r="W67" cm="1">
        <f t="array" aca="1" ref="W67" ca="1">INDIRECT("'"&amp;W$2&amp;"'!I"&amp;ROW())</f>
        <v>0</v>
      </c>
      <c r="X67" cm="1">
        <f t="array" aca="1" ref="X67" ca="1">INDIRECT("'"&amp;X$2&amp;"'!I"&amp;ROW())</f>
        <v>0</v>
      </c>
      <c r="Y67" cm="1">
        <f t="array" aca="1" ref="Y67" ca="1">INDIRECT("'"&amp;Y$2&amp;"'!I"&amp;ROW())</f>
        <v>0</v>
      </c>
      <c r="Z67" cm="1">
        <f t="array" aca="1" ref="Z67" ca="1">INDIRECT("'"&amp;Z$2&amp;"'!I"&amp;ROW())</f>
        <v>0</v>
      </c>
      <c r="AA67" cm="1">
        <f t="array" aca="1" ref="AA67" ca="1">INDIRECT("'"&amp;AA$2&amp;"'!I"&amp;ROW())</f>
        <v>0</v>
      </c>
      <c r="AB67">
        <f>'SSHH ADM.-HOMBRES'!I67</f>
        <v>0</v>
      </c>
      <c r="AC67" cm="1">
        <f t="array" aca="1" ref="AC67" ca="1">INDIRECT("'"&amp;AC$2&amp;"'!I"&amp;ROW())</f>
        <v>0</v>
      </c>
      <c r="AD67" cm="1">
        <f t="array" aca="1" ref="AD67" ca="1">INDIRECT("'"&amp;AD$2&amp;"'!I"&amp;ROW())</f>
        <v>0</v>
      </c>
      <c r="AE67" cm="1">
        <f t="array" aca="1" ref="AE67" ca="1">INDIRECT("'"&amp;AE$2&amp;"'!I"&amp;ROW())</f>
        <v>0</v>
      </c>
      <c r="AF67" cm="1">
        <f t="array" aca="1" ref="AF67" ca="1">INDIRECT("'"&amp;AF$2&amp;"'!I"&amp;ROW())</f>
        <v>0</v>
      </c>
      <c r="AG67" cm="1">
        <f t="array" aca="1" ref="AG67" ca="1">INDIRECT("'"&amp;AG$2&amp;"'!I"&amp;ROW())</f>
        <v>0</v>
      </c>
      <c r="AH67" cm="1">
        <f t="array" aca="1" ref="AH67" ca="1">INDIRECT("'"&amp;AH$2&amp;"'!I"&amp;ROW())</f>
        <v>0</v>
      </c>
      <c r="AI67" cm="1">
        <f t="array" aca="1" ref="AI67" ca="1">INDIRECT("'"&amp;AI$2&amp;"'!I"&amp;ROW())</f>
        <v>0</v>
      </c>
      <c r="AJ67" cm="1">
        <f t="array" aca="1" ref="AJ67" ca="1">INDIRECT("'"&amp;AJ$2&amp;"'!I"&amp;ROW())</f>
        <v>0</v>
      </c>
      <c r="AK67" cm="1">
        <f t="array" aca="1" ref="AK67" ca="1">INDIRECT("'"&amp;AK$2&amp;"'!I"&amp;ROW())</f>
        <v>0</v>
      </c>
      <c r="AL67" cm="1">
        <f t="array" aca="1" ref="AL67" ca="1">INDIRECT("'"&amp;AL$2&amp;"'!I"&amp;ROW())</f>
        <v>0</v>
      </c>
      <c r="AM67" cm="1">
        <f t="array" aca="1" ref="AM67" ca="1">INDIRECT("'"&amp;AM$2&amp;"'!I"&amp;ROW())</f>
        <v>0</v>
      </c>
      <c r="AN67" cm="1">
        <f t="array" aca="1" ref="AN67" ca="1">INDIRECT("'"&amp;AN$2&amp;"'!I"&amp;ROW())</f>
        <v>0</v>
      </c>
      <c r="AO67" cm="1">
        <f t="array" aca="1" ref="AO67" ca="1">INDIRECT("'"&amp;AO$2&amp;"'!I"&amp;ROW())</f>
        <v>0</v>
      </c>
      <c r="AP67" cm="1">
        <f t="array" aca="1" ref="AP67" ca="1">INDIRECT("'"&amp;AP$2&amp;"'!I"&amp;ROW())</f>
        <v>0</v>
      </c>
      <c r="AQ67" cm="1">
        <f t="array" aca="1" ref="AQ67" ca="1">INDIRECT("'"&amp;AQ$2&amp;"'!I"&amp;ROW())</f>
        <v>0</v>
      </c>
      <c r="AR67" cm="1">
        <f t="array" aca="1" ref="AR67" ca="1">INDIRECT("'"&amp;AR$2&amp;"'!I"&amp;ROW())</f>
        <v>0</v>
      </c>
      <c r="AS67" cm="1">
        <f t="array" aca="1" ref="AS67" ca="1">INDIRECT("'"&amp;AS$2&amp;"'!I"&amp;ROW())</f>
        <v>0</v>
      </c>
      <c r="AT67" cm="1">
        <f t="array" aca="1" ref="AT67" ca="1">INDIRECT("'"&amp;AT$2&amp;"'!I"&amp;ROW())</f>
        <v>0</v>
      </c>
      <c r="AU67" cm="1">
        <f t="array" aca="1" ref="AU67" ca="1">INDIRECT("'"&amp;AU$2&amp;"'!I"&amp;ROW())</f>
        <v>0</v>
      </c>
      <c r="AV67" cm="1">
        <f t="array" aca="1" ref="AV67" ca="1">INDIRECT("'"&amp;AV$2&amp;"'!I"&amp;ROW())</f>
        <v>0</v>
      </c>
      <c r="AW67" cm="1">
        <f t="array" aca="1" ref="AW67" ca="1">INDIRECT("'"&amp;AW$2&amp;"'!I"&amp;ROW())</f>
        <v>0</v>
      </c>
      <c r="AX67" cm="1">
        <f t="array" aca="1" ref="AX67" ca="1">INDIRECT("'"&amp;AX$2&amp;"'!I"&amp;ROW())</f>
        <v>0</v>
      </c>
      <c r="AY67" cm="1">
        <f t="array" aca="1" ref="AY67" ca="1">INDIRECT("'"&amp;AY$2&amp;"'!I"&amp;ROW())</f>
        <v>0</v>
      </c>
      <c r="AZ67" cm="1">
        <f t="array" aca="1" ref="AZ67" ca="1">INDIRECT("'"&amp;AZ$2&amp;"'!I"&amp;ROW())</f>
        <v>0</v>
      </c>
      <c r="BA67" cm="1">
        <f t="array" aca="1" ref="BA67" ca="1">INDIRECT("'"&amp;BA$2&amp;"'!I"&amp;ROW())</f>
        <v>0</v>
      </c>
      <c r="BB67" s="17">
        <f>'TALLER EPT '!I67</f>
        <v>0</v>
      </c>
      <c r="BC67" cm="1">
        <f t="array" aca="1" ref="BC67" ca="1">INDIRECT("'"&amp;BC$2&amp;"'!I"&amp;ROW())</f>
        <v>0</v>
      </c>
      <c r="BD67" cm="1">
        <f t="array" aca="1" ref="BD67" ca="1">INDIRECT("'"&amp;BD$2&amp;"'!I"&amp;ROW())</f>
        <v>0</v>
      </c>
      <c r="BE67">
        <f>'CIRCULACIÓN '!I67</f>
        <v>0</v>
      </c>
      <c r="BF67" cm="1">
        <f t="array" aca="1" ref="BF67" ca="1">INDIRECT("'"&amp;BF$2&amp;"'!I"&amp;ROW())</f>
        <v>0</v>
      </c>
      <c r="BG67" cm="1">
        <f t="array" aca="1" ref="BG67" ca="1">INDIRECT("'"&amp;BG$2&amp;"'!I"&amp;ROW())</f>
        <v>0</v>
      </c>
      <c r="BH67">
        <f>INGRESO!I67</f>
        <v>0</v>
      </c>
    </row>
    <row r="68" spans="1:60">
      <c r="G68">
        <f t="shared" ca="1" si="0"/>
        <v>0</v>
      </c>
      <c r="H68" cm="1">
        <f t="array" aca="1" ref="H68" ca="1">INDIRECT("'"&amp;H$2&amp;"'!I"&amp;ROW())</f>
        <v>0</v>
      </c>
      <c r="I68" cm="1">
        <f t="array" aca="1" ref="I68" ca="1">INDIRECT("'"&amp;I$2&amp;"'!I"&amp;ROW())</f>
        <v>0</v>
      </c>
      <c r="J68" cm="1">
        <f t="array" aca="1" ref="J68" ca="1">INDIRECT("'"&amp;J$2&amp;"'!I"&amp;ROW())</f>
        <v>0</v>
      </c>
      <c r="K68" cm="1">
        <f t="array" aca="1" ref="K68" ca="1">INDIRECT("'"&amp;K$2&amp;"'!I"&amp;ROW())</f>
        <v>0</v>
      </c>
      <c r="L68" cm="1">
        <f t="array" aca="1" ref="L68" ca="1">INDIRECT("'"&amp;L$2&amp;"'!I"&amp;ROW())</f>
        <v>0</v>
      </c>
      <c r="M68" cm="1">
        <f t="array" aca="1" ref="M68" ca="1">INDIRECT("'"&amp;M$2&amp;"'!I"&amp;ROW())</f>
        <v>0</v>
      </c>
      <c r="N68" cm="1">
        <f t="array" aca="1" ref="N68" ca="1">INDIRECT("'"&amp;N$2&amp;"'!I"&amp;ROW())</f>
        <v>0</v>
      </c>
      <c r="O68" cm="1">
        <f t="array" aca="1" ref="O68" ca="1">INDIRECT("'"&amp;O$2&amp;"'!I"&amp;ROW())</f>
        <v>0</v>
      </c>
      <c r="P68">
        <f>'SECRETARÍA '!I68</f>
        <v>0</v>
      </c>
      <c r="Q68" cm="1">
        <f t="array" aca="1" ref="Q68" ca="1">INDIRECT("'"&amp;Q$2&amp;"'!I"&amp;ROW())</f>
        <v>0</v>
      </c>
      <c r="R68" cm="1">
        <f t="array" aca="1" ref="R68" ca="1">INDIRECT("'"&amp;R$2&amp;"'!I"&amp;ROW())</f>
        <v>0</v>
      </c>
      <c r="S68" cm="1">
        <f t="array" aca="1" ref="S68" ca="1">INDIRECT("'"&amp;S$2&amp;"'!I"&amp;ROW())</f>
        <v>0</v>
      </c>
      <c r="T68" cm="1">
        <f t="array" aca="1" ref="T68" ca="1">INDIRECT("'"&amp;T$2&amp;"'!I"&amp;ROW())</f>
        <v>0</v>
      </c>
      <c r="U68" cm="1">
        <f t="array" aca="1" ref="U68" ca="1">INDIRECT("'"&amp;U$2&amp;"'!I"&amp;ROW())</f>
        <v>0</v>
      </c>
      <c r="V68" cm="1">
        <f t="array" aca="1" ref="V68" ca="1">INDIRECT("'"&amp;V$2&amp;"'!I"&amp;ROW())</f>
        <v>0</v>
      </c>
      <c r="W68" cm="1">
        <f t="array" aca="1" ref="W68" ca="1">INDIRECT("'"&amp;W$2&amp;"'!I"&amp;ROW())</f>
        <v>0</v>
      </c>
      <c r="X68" cm="1">
        <f t="array" aca="1" ref="X68" ca="1">INDIRECT("'"&amp;X$2&amp;"'!I"&amp;ROW())</f>
        <v>0</v>
      </c>
      <c r="Y68" cm="1">
        <f t="array" aca="1" ref="Y68" ca="1">INDIRECT("'"&amp;Y$2&amp;"'!I"&amp;ROW())</f>
        <v>0</v>
      </c>
      <c r="Z68" cm="1">
        <f t="array" aca="1" ref="Z68" ca="1">INDIRECT("'"&amp;Z$2&amp;"'!I"&amp;ROW())</f>
        <v>0</v>
      </c>
      <c r="AA68" cm="1">
        <f t="array" aca="1" ref="AA68" ca="1">INDIRECT("'"&amp;AA$2&amp;"'!I"&amp;ROW())</f>
        <v>0</v>
      </c>
      <c r="AB68">
        <f>'SSHH ADM.-HOMBRES'!I68</f>
        <v>0</v>
      </c>
      <c r="AC68" cm="1">
        <f t="array" aca="1" ref="AC68" ca="1">INDIRECT("'"&amp;AC$2&amp;"'!I"&amp;ROW())</f>
        <v>0</v>
      </c>
      <c r="AD68" cm="1">
        <f t="array" aca="1" ref="AD68" ca="1">INDIRECT("'"&amp;AD$2&amp;"'!I"&amp;ROW())</f>
        <v>0</v>
      </c>
      <c r="AE68" cm="1">
        <f t="array" aca="1" ref="AE68" ca="1">INDIRECT("'"&amp;AE$2&amp;"'!I"&amp;ROW())</f>
        <v>0</v>
      </c>
      <c r="AF68" cm="1">
        <f t="array" aca="1" ref="AF68" ca="1">INDIRECT("'"&amp;AF$2&amp;"'!I"&amp;ROW())</f>
        <v>0</v>
      </c>
      <c r="AG68" cm="1">
        <f t="array" aca="1" ref="AG68" ca="1">INDIRECT("'"&amp;AG$2&amp;"'!I"&amp;ROW())</f>
        <v>0</v>
      </c>
      <c r="AH68" cm="1">
        <f t="array" aca="1" ref="AH68" ca="1">INDIRECT("'"&amp;AH$2&amp;"'!I"&amp;ROW())</f>
        <v>0</v>
      </c>
      <c r="AI68" cm="1">
        <f t="array" aca="1" ref="AI68" ca="1">INDIRECT("'"&amp;AI$2&amp;"'!I"&amp;ROW())</f>
        <v>0</v>
      </c>
      <c r="AJ68" cm="1">
        <f t="array" aca="1" ref="AJ68" ca="1">INDIRECT("'"&amp;AJ$2&amp;"'!I"&amp;ROW())</f>
        <v>0</v>
      </c>
      <c r="AK68" cm="1">
        <f t="array" aca="1" ref="AK68" ca="1">INDIRECT("'"&amp;AK$2&amp;"'!I"&amp;ROW())</f>
        <v>0</v>
      </c>
      <c r="AL68" cm="1">
        <f t="array" aca="1" ref="AL68" ca="1">INDIRECT("'"&amp;AL$2&amp;"'!I"&amp;ROW())</f>
        <v>0</v>
      </c>
      <c r="AM68" cm="1">
        <f t="array" aca="1" ref="AM68" ca="1">INDIRECT("'"&amp;AM$2&amp;"'!I"&amp;ROW())</f>
        <v>0</v>
      </c>
      <c r="AN68" cm="1">
        <f t="array" aca="1" ref="AN68" ca="1">INDIRECT("'"&amp;AN$2&amp;"'!I"&amp;ROW())</f>
        <v>0</v>
      </c>
      <c r="AO68" cm="1">
        <f t="array" aca="1" ref="AO68" ca="1">INDIRECT("'"&amp;AO$2&amp;"'!I"&amp;ROW())</f>
        <v>0</v>
      </c>
      <c r="AP68" cm="1">
        <f t="array" aca="1" ref="AP68" ca="1">INDIRECT("'"&amp;AP$2&amp;"'!I"&amp;ROW())</f>
        <v>0</v>
      </c>
      <c r="AQ68" cm="1">
        <f t="array" aca="1" ref="AQ68" ca="1">INDIRECT("'"&amp;AQ$2&amp;"'!I"&amp;ROW())</f>
        <v>0</v>
      </c>
      <c r="AR68" cm="1">
        <f t="array" aca="1" ref="AR68" ca="1">INDIRECT("'"&amp;AR$2&amp;"'!I"&amp;ROW())</f>
        <v>0</v>
      </c>
      <c r="AS68" cm="1">
        <f t="array" aca="1" ref="AS68" ca="1">INDIRECT("'"&amp;AS$2&amp;"'!I"&amp;ROW())</f>
        <v>0</v>
      </c>
      <c r="AT68" cm="1">
        <f t="array" aca="1" ref="AT68" ca="1">INDIRECT("'"&amp;AT$2&amp;"'!I"&amp;ROW())</f>
        <v>0</v>
      </c>
      <c r="AU68" cm="1">
        <f t="array" aca="1" ref="AU68" ca="1">INDIRECT("'"&amp;AU$2&amp;"'!I"&amp;ROW())</f>
        <v>0</v>
      </c>
      <c r="AV68" cm="1">
        <f t="array" aca="1" ref="AV68" ca="1">INDIRECT("'"&amp;AV$2&amp;"'!I"&amp;ROW())</f>
        <v>0</v>
      </c>
      <c r="AW68" cm="1">
        <f t="array" aca="1" ref="AW68" ca="1">INDIRECT("'"&amp;AW$2&amp;"'!I"&amp;ROW())</f>
        <v>0</v>
      </c>
      <c r="AX68" cm="1">
        <f t="array" aca="1" ref="AX68" ca="1">INDIRECT("'"&amp;AX$2&amp;"'!I"&amp;ROW())</f>
        <v>0</v>
      </c>
      <c r="AY68" cm="1">
        <f t="array" aca="1" ref="AY68" ca="1">INDIRECT("'"&amp;AY$2&amp;"'!I"&amp;ROW())</f>
        <v>0</v>
      </c>
      <c r="AZ68" cm="1">
        <f t="array" aca="1" ref="AZ68" ca="1">INDIRECT("'"&amp;AZ$2&amp;"'!I"&amp;ROW())</f>
        <v>0</v>
      </c>
      <c r="BA68" cm="1">
        <f t="array" aca="1" ref="BA68" ca="1">INDIRECT("'"&amp;BA$2&amp;"'!I"&amp;ROW())</f>
        <v>0</v>
      </c>
      <c r="BB68" s="17">
        <f>'TALLER EPT '!I68</f>
        <v>0</v>
      </c>
      <c r="BC68" cm="1">
        <f t="array" aca="1" ref="BC68" ca="1">INDIRECT("'"&amp;BC$2&amp;"'!I"&amp;ROW())</f>
        <v>0</v>
      </c>
      <c r="BD68" cm="1">
        <f t="array" aca="1" ref="BD68" ca="1">INDIRECT("'"&amp;BD$2&amp;"'!I"&amp;ROW())</f>
        <v>0</v>
      </c>
      <c r="BE68">
        <f>'CIRCULACIÓN '!I68</f>
        <v>0</v>
      </c>
      <c r="BF68" cm="1">
        <f t="array" aca="1" ref="BF68" ca="1">INDIRECT("'"&amp;BF$2&amp;"'!I"&amp;ROW())</f>
        <v>0</v>
      </c>
      <c r="BG68" cm="1">
        <f t="array" aca="1" ref="BG68" ca="1">INDIRECT("'"&amp;BG$2&amp;"'!I"&amp;ROW())</f>
        <v>0</v>
      </c>
      <c r="BH68">
        <f>INGRESO!I68</f>
        <v>0</v>
      </c>
    </row>
    <row r="69" spans="1:60">
      <c r="G69">
        <f t="shared" ca="1" si="0"/>
        <v>0</v>
      </c>
      <c r="H69" cm="1">
        <f t="array" aca="1" ref="H69" ca="1">INDIRECT("'"&amp;H$2&amp;"'!I"&amp;ROW())</f>
        <v>0</v>
      </c>
      <c r="I69" cm="1">
        <f t="array" aca="1" ref="I69" ca="1">INDIRECT("'"&amp;I$2&amp;"'!I"&amp;ROW())</f>
        <v>0</v>
      </c>
      <c r="J69" cm="1">
        <f t="array" aca="1" ref="J69" ca="1">INDIRECT("'"&amp;J$2&amp;"'!I"&amp;ROW())</f>
        <v>0</v>
      </c>
      <c r="K69" cm="1">
        <f t="array" aca="1" ref="K69" ca="1">INDIRECT("'"&amp;K$2&amp;"'!I"&amp;ROW())</f>
        <v>0</v>
      </c>
      <c r="L69" cm="1">
        <f t="array" aca="1" ref="L69" ca="1">INDIRECT("'"&amp;L$2&amp;"'!I"&amp;ROW())</f>
        <v>0</v>
      </c>
      <c r="M69" cm="1">
        <f t="array" aca="1" ref="M69" ca="1">INDIRECT("'"&amp;M$2&amp;"'!I"&amp;ROW())</f>
        <v>0</v>
      </c>
      <c r="N69" cm="1">
        <f t="array" aca="1" ref="N69" ca="1">INDIRECT("'"&amp;N$2&amp;"'!I"&amp;ROW())</f>
        <v>0</v>
      </c>
      <c r="O69" cm="1">
        <f t="array" aca="1" ref="O69" ca="1">INDIRECT("'"&amp;O$2&amp;"'!I"&amp;ROW())</f>
        <v>0</v>
      </c>
      <c r="P69">
        <f>'SECRETARÍA '!I69</f>
        <v>0</v>
      </c>
      <c r="Q69" cm="1">
        <f t="array" aca="1" ref="Q69" ca="1">INDIRECT("'"&amp;Q$2&amp;"'!I"&amp;ROW())</f>
        <v>0</v>
      </c>
      <c r="R69" cm="1">
        <f t="array" aca="1" ref="R69" ca="1">INDIRECT("'"&amp;R$2&amp;"'!I"&amp;ROW())</f>
        <v>0</v>
      </c>
      <c r="S69" cm="1">
        <f t="array" aca="1" ref="S69" ca="1">INDIRECT("'"&amp;S$2&amp;"'!I"&amp;ROW())</f>
        <v>0</v>
      </c>
      <c r="T69" cm="1">
        <f t="array" aca="1" ref="T69" ca="1">INDIRECT("'"&amp;T$2&amp;"'!I"&amp;ROW())</f>
        <v>0</v>
      </c>
      <c r="U69" cm="1">
        <f t="array" aca="1" ref="U69" ca="1">INDIRECT("'"&amp;U$2&amp;"'!I"&amp;ROW())</f>
        <v>0</v>
      </c>
      <c r="V69" cm="1">
        <f t="array" aca="1" ref="V69" ca="1">INDIRECT("'"&amp;V$2&amp;"'!I"&amp;ROW())</f>
        <v>0</v>
      </c>
      <c r="W69" cm="1">
        <f t="array" aca="1" ref="W69" ca="1">INDIRECT("'"&amp;W$2&amp;"'!I"&amp;ROW())</f>
        <v>0</v>
      </c>
      <c r="X69" cm="1">
        <f t="array" aca="1" ref="X69" ca="1">INDIRECT("'"&amp;X$2&amp;"'!I"&amp;ROW())</f>
        <v>0</v>
      </c>
      <c r="Y69" cm="1">
        <f t="array" aca="1" ref="Y69" ca="1">INDIRECT("'"&amp;Y$2&amp;"'!I"&amp;ROW())</f>
        <v>0</v>
      </c>
      <c r="Z69" cm="1">
        <f t="array" aca="1" ref="Z69" ca="1">INDIRECT("'"&amp;Z$2&amp;"'!I"&amp;ROW())</f>
        <v>0</v>
      </c>
      <c r="AA69" cm="1">
        <f t="array" aca="1" ref="AA69" ca="1">INDIRECT("'"&amp;AA$2&amp;"'!I"&amp;ROW())</f>
        <v>0</v>
      </c>
      <c r="AB69">
        <f>'SSHH ADM.-HOMBRES'!I69</f>
        <v>0</v>
      </c>
      <c r="AC69" cm="1">
        <f t="array" aca="1" ref="AC69" ca="1">INDIRECT("'"&amp;AC$2&amp;"'!I"&amp;ROW())</f>
        <v>0</v>
      </c>
      <c r="AD69" cm="1">
        <f t="array" aca="1" ref="AD69" ca="1">INDIRECT("'"&amp;AD$2&amp;"'!I"&amp;ROW())</f>
        <v>0</v>
      </c>
      <c r="AE69" cm="1">
        <f t="array" aca="1" ref="AE69" ca="1">INDIRECT("'"&amp;AE$2&amp;"'!I"&amp;ROW())</f>
        <v>0</v>
      </c>
      <c r="AF69" cm="1">
        <f t="array" aca="1" ref="AF69" ca="1">INDIRECT("'"&amp;AF$2&amp;"'!I"&amp;ROW())</f>
        <v>0</v>
      </c>
      <c r="AG69" cm="1">
        <f t="array" aca="1" ref="AG69" ca="1">INDIRECT("'"&amp;AG$2&amp;"'!I"&amp;ROW())</f>
        <v>0</v>
      </c>
      <c r="AH69" cm="1">
        <f t="array" aca="1" ref="AH69" ca="1">INDIRECT("'"&amp;AH$2&amp;"'!I"&amp;ROW())</f>
        <v>0</v>
      </c>
      <c r="AI69" cm="1">
        <f t="array" aca="1" ref="AI69" ca="1">INDIRECT("'"&amp;AI$2&amp;"'!I"&amp;ROW())</f>
        <v>0</v>
      </c>
      <c r="AJ69" cm="1">
        <f t="array" aca="1" ref="AJ69" ca="1">INDIRECT("'"&amp;AJ$2&amp;"'!I"&amp;ROW())</f>
        <v>0</v>
      </c>
      <c r="AK69" cm="1">
        <f t="array" aca="1" ref="AK69" ca="1">INDIRECT("'"&amp;AK$2&amp;"'!I"&amp;ROW())</f>
        <v>0</v>
      </c>
      <c r="AL69" cm="1">
        <f t="array" aca="1" ref="AL69" ca="1">INDIRECT("'"&amp;AL$2&amp;"'!I"&amp;ROW())</f>
        <v>0</v>
      </c>
      <c r="AM69" cm="1">
        <f t="array" aca="1" ref="AM69" ca="1">INDIRECT("'"&amp;AM$2&amp;"'!I"&amp;ROW())</f>
        <v>0</v>
      </c>
      <c r="AN69" cm="1">
        <f t="array" aca="1" ref="AN69" ca="1">INDIRECT("'"&amp;AN$2&amp;"'!I"&amp;ROW())</f>
        <v>0</v>
      </c>
      <c r="AO69" cm="1">
        <f t="array" aca="1" ref="AO69" ca="1">INDIRECT("'"&amp;AO$2&amp;"'!I"&amp;ROW())</f>
        <v>0</v>
      </c>
      <c r="AP69" cm="1">
        <f t="array" aca="1" ref="AP69" ca="1">INDIRECT("'"&amp;AP$2&amp;"'!I"&amp;ROW())</f>
        <v>0</v>
      </c>
      <c r="AQ69" cm="1">
        <f t="array" aca="1" ref="AQ69" ca="1">INDIRECT("'"&amp;AQ$2&amp;"'!I"&amp;ROW())</f>
        <v>0</v>
      </c>
      <c r="AR69" cm="1">
        <f t="array" aca="1" ref="AR69" ca="1">INDIRECT("'"&amp;AR$2&amp;"'!I"&amp;ROW())</f>
        <v>0</v>
      </c>
      <c r="AS69" cm="1">
        <f t="array" aca="1" ref="AS69" ca="1">INDIRECT("'"&amp;AS$2&amp;"'!I"&amp;ROW())</f>
        <v>0</v>
      </c>
      <c r="AT69" cm="1">
        <f t="array" aca="1" ref="AT69" ca="1">INDIRECT("'"&amp;AT$2&amp;"'!I"&amp;ROW())</f>
        <v>0</v>
      </c>
      <c r="AU69" cm="1">
        <f t="array" aca="1" ref="AU69" ca="1">INDIRECT("'"&amp;AU$2&amp;"'!I"&amp;ROW())</f>
        <v>0</v>
      </c>
      <c r="AV69" cm="1">
        <f t="array" aca="1" ref="AV69" ca="1">INDIRECT("'"&amp;AV$2&amp;"'!I"&amp;ROW())</f>
        <v>0</v>
      </c>
      <c r="AW69" cm="1">
        <f t="array" aca="1" ref="AW69" ca="1">INDIRECT("'"&amp;AW$2&amp;"'!I"&amp;ROW())</f>
        <v>0</v>
      </c>
      <c r="AX69" cm="1">
        <f t="array" aca="1" ref="AX69" ca="1">INDIRECT("'"&amp;AX$2&amp;"'!I"&amp;ROW())</f>
        <v>0</v>
      </c>
      <c r="AY69" cm="1">
        <f t="array" aca="1" ref="AY69" ca="1">INDIRECT("'"&amp;AY$2&amp;"'!I"&amp;ROW())</f>
        <v>0</v>
      </c>
      <c r="AZ69" cm="1">
        <f t="array" aca="1" ref="AZ69" ca="1">INDIRECT("'"&amp;AZ$2&amp;"'!I"&amp;ROW())</f>
        <v>0</v>
      </c>
      <c r="BA69" cm="1">
        <f t="array" aca="1" ref="BA69" ca="1">INDIRECT("'"&amp;BA$2&amp;"'!I"&amp;ROW())</f>
        <v>0</v>
      </c>
      <c r="BB69" s="17">
        <f>'TALLER EPT '!I69</f>
        <v>0</v>
      </c>
      <c r="BC69" cm="1">
        <f t="array" aca="1" ref="BC69" ca="1">INDIRECT("'"&amp;BC$2&amp;"'!I"&amp;ROW())</f>
        <v>0</v>
      </c>
      <c r="BD69" cm="1">
        <f t="array" aca="1" ref="BD69" ca="1">INDIRECT("'"&amp;BD$2&amp;"'!I"&amp;ROW())</f>
        <v>0</v>
      </c>
      <c r="BE69">
        <f>'CIRCULACIÓN '!I69</f>
        <v>0</v>
      </c>
      <c r="BF69" cm="1">
        <f t="array" aca="1" ref="BF69" ca="1">INDIRECT("'"&amp;BF$2&amp;"'!I"&amp;ROW())</f>
        <v>0</v>
      </c>
      <c r="BG69" cm="1">
        <f t="array" aca="1" ref="BG69" ca="1">INDIRECT("'"&amp;BG$2&amp;"'!I"&amp;ROW())</f>
        <v>0</v>
      </c>
      <c r="BH69">
        <f>INGRESO!I69</f>
        <v>0</v>
      </c>
    </row>
    <row r="70" spans="1:60">
      <c r="A70" s="1" t="s">
        <v>1107</v>
      </c>
      <c r="G70">
        <f t="shared" ca="1" si="0"/>
        <v>0</v>
      </c>
      <c r="H70" cm="1">
        <f t="array" aca="1" ref="H70" ca="1">INDIRECT("'"&amp;H$2&amp;"'!I"&amp;ROW())</f>
        <v>0</v>
      </c>
      <c r="I70" cm="1">
        <f t="array" aca="1" ref="I70" ca="1">INDIRECT("'"&amp;I$2&amp;"'!I"&amp;ROW())</f>
        <v>0</v>
      </c>
      <c r="J70" cm="1">
        <f t="array" aca="1" ref="J70" ca="1">INDIRECT("'"&amp;J$2&amp;"'!I"&amp;ROW())</f>
        <v>0</v>
      </c>
      <c r="K70" cm="1">
        <f t="array" aca="1" ref="K70" ca="1">INDIRECT("'"&amp;K$2&amp;"'!I"&amp;ROW())</f>
        <v>0</v>
      </c>
      <c r="L70" cm="1">
        <f t="array" aca="1" ref="L70" ca="1">INDIRECT("'"&amp;L$2&amp;"'!I"&amp;ROW())</f>
        <v>0</v>
      </c>
      <c r="M70" cm="1">
        <f t="array" aca="1" ref="M70" ca="1">INDIRECT("'"&amp;M$2&amp;"'!I"&amp;ROW())</f>
        <v>0</v>
      </c>
      <c r="N70" cm="1">
        <f t="array" aca="1" ref="N70" ca="1">INDIRECT("'"&amp;N$2&amp;"'!I"&amp;ROW())</f>
        <v>0</v>
      </c>
      <c r="O70" cm="1">
        <f t="array" aca="1" ref="O70" ca="1">INDIRECT("'"&amp;O$2&amp;"'!I"&amp;ROW())</f>
        <v>0</v>
      </c>
      <c r="P70">
        <f>'SECRETARÍA '!I70</f>
        <v>0</v>
      </c>
      <c r="Q70" cm="1">
        <f t="array" aca="1" ref="Q70" ca="1">INDIRECT("'"&amp;Q$2&amp;"'!I"&amp;ROW())</f>
        <v>0</v>
      </c>
      <c r="R70" cm="1">
        <f t="array" aca="1" ref="R70" ca="1">INDIRECT("'"&amp;R$2&amp;"'!I"&amp;ROW())</f>
        <v>0</v>
      </c>
      <c r="S70" cm="1">
        <f t="array" aca="1" ref="S70" ca="1">INDIRECT("'"&amp;S$2&amp;"'!I"&amp;ROW())</f>
        <v>0</v>
      </c>
      <c r="T70" cm="1">
        <f t="array" aca="1" ref="T70" ca="1">INDIRECT("'"&amp;T$2&amp;"'!I"&amp;ROW())</f>
        <v>0</v>
      </c>
      <c r="U70" cm="1">
        <f t="array" aca="1" ref="U70" ca="1">INDIRECT("'"&amp;U$2&amp;"'!I"&amp;ROW())</f>
        <v>0</v>
      </c>
      <c r="V70" cm="1">
        <f t="array" aca="1" ref="V70" ca="1">INDIRECT("'"&amp;V$2&amp;"'!I"&amp;ROW())</f>
        <v>0</v>
      </c>
      <c r="W70" cm="1">
        <f t="array" aca="1" ref="W70" ca="1">INDIRECT("'"&amp;W$2&amp;"'!I"&amp;ROW())</f>
        <v>0</v>
      </c>
      <c r="X70" cm="1">
        <f t="array" aca="1" ref="X70" ca="1">INDIRECT("'"&amp;X$2&amp;"'!I"&amp;ROW())</f>
        <v>0</v>
      </c>
      <c r="Y70" cm="1">
        <f t="array" aca="1" ref="Y70" ca="1">INDIRECT("'"&amp;Y$2&amp;"'!I"&amp;ROW())</f>
        <v>0</v>
      </c>
      <c r="Z70" cm="1">
        <f t="array" aca="1" ref="Z70" ca="1">INDIRECT("'"&amp;Z$2&amp;"'!I"&amp;ROW())</f>
        <v>0</v>
      </c>
      <c r="AA70" cm="1">
        <f t="array" aca="1" ref="AA70" ca="1">INDIRECT("'"&amp;AA$2&amp;"'!I"&amp;ROW())</f>
        <v>0</v>
      </c>
      <c r="AB70">
        <f>'SSHH ADM.-HOMBRES'!I70</f>
        <v>0</v>
      </c>
      <c r="AC70" cm="1">
        <f t="array" aca="1" ref="AC70" ca="1">INDIRECT("'"&amp;AC$2&amp;"'!I"&amp;ROW())</f>
        <v>0</v>
      </c>
      <c r="AD70" cm="1">
        <f t="array" aca="1" ref="AD70" ca="1">INDIRECT("'"&amp;AD$2&amp;"'!I"&amp;ROW())</f>
        <v>0</v>
      </c>
      <c r="AE70" cm="1">
        <f t="array" aca="1" ref="AE70" ca="1">INDIRECT("'"&amp;AE$2&amp;"'!I"&amp;ROW())</f>
        <v>0</v>
      </c>
      <c r="AF70" cm="1">
        <f t="array" aca="1" ref="AF70" ca="1">INDIRECT("'"&amp;AF$2&amp;"'!I"&amp;ROW())</f>
        <v>0</v>
      </c>
      <c r="AG70" cm="1">
        <f t="array" aca="1" ref="AG70" ca="1">INDIRECT("'"&amp;AG$2&amp;"'!I"&amp;ROW())</f>
        <v>0</v>
      </c>
      <c r="AH70" cm="1">
        <f t="array" aca="1" ref="AH70" ca="1">INDIRECT("'"&amp;AH$2&amp;"'!I"&amp;ROW())</f>
        <v>0</v>
      </c>
      <c r="AI70" cm="1">
        <f t="array" aca="1" ref="AI70" ca="1">INDIRECT("'"&amp;AI$2&amp;"'!I"&amp;ROW())</f>
        <v>0</v>
      </c>
      <c r="AJ70" cm="1">
        <f t="array" aca="1" ref="AJ70" ca="1">INDIRECT("'"&amp;AJ$2&amp;"'!I"&amp;ROW())</f>
        <v>0</v>
      </c>
      <c r="AK70" cm="1">
        <f t="array" aca="1" ref="AK70" ca="1">INDIRECT("'"&amp;AK$2&amp;"'!I"&amp;ROW())</f>
        <v>0</v>
      </c>
      <c r="AL70" cm="1">
        <f t="array" aca="1" ref="AL70" ca="1">INDIRECT("'"&amp;AL$2&amp;"'!I"&amp;ROW())</f>
        <v>0</v>
      </c>
      <c r="AM70" cm="1">
        <f t="array" aca="1" ref="AM70" ca="1">INDIRECT("'"&amp;AM$2&amp;"'!I"&amp;ROW())</f>
        <v>0</v>
      </c>
      <c r="AN70" cm="1">
        <f t="array" aca="1" ref="AN70" ca="1">INDIRECT("'"&amp;AN$2&amp;"'!I"&amp;ROW())</f>
        <v>0</v>
      </c>
      <c r="AO70" cm="1">
        <f t="array" aca="1" ref="AO70" ca="1">INDIRECT("'"&amp;AO$2&amp;"'!I"&amp;ROW())</f>
        <v>0</v>
      </c>
      <c r="AP70" cm="1">
        <f t="array" aca="1" ref="AP70" ca="1">INDIRECT("'"&amp;AP$2&amp;"'!I"&amp;ROW())</f>
        <v>0</v>
      </c>
      <c r="AQ70" cm="1">
        <f t="array" aca="1" ref="AQ70" ca="1">INDIRECT("'"&amp;AQ$2&amp;"'!I"&amp;ROW())</f>
        <v>0</v>
      </c>
      <c r="AR70" cm="1">
        <f t="array" aca="1" ref="AR70" ca="1">INDIRECT("'"&amp;AR$2&amp;"'!I"&amp;ROW())</f>
        <v>0</v>
      </c>
      <c r="AS70" cm="1">
        <f t="array" aca="1" ref="AS70" ca="1">INDIRECT("'"&amp;AS$2&amp;"'!I"&amp;ROW())</f>
        <v>0</v>
      </c>
      <c r="AT70" cm="1">
        <f t="array" aca="1" ref="AT70" ca="1">INDIRECT("'"&amp;AT$2&amp;"'!I"&amp;ROW())</f>
        <v>0</v>
      </c>
      <c r="AU70" cm="1">
        <f t="array" aca="1" ref="AU70" ca="1">INDIRECT("'"&amp;AU$2&amp;"'!I"&amp;ROW())</f>
        <v>0</v>
      </c>
      <c r="AV70" cm="1">
        <f t="array" aca="1" ref="AV70" ca="1">INDIRECT("'"&amp;AV$2&amp;"'!I"&amp;ROW())</f>
        <v>0</v>
      </c>
      <c r="AW70" cm="1">
        <f t="array" aca="1" ref="AW70" ca="1">INDIRECT("'"&amp;AW$2&amp;"'!I"&amp;ROW())</f>
        <v>0</v>
      </c>
      <c r="AX70" cm="1">
        <f t="array" aca="1" ref="AX70" ca="1">INDIRECT("'"&amp;AX$2&amp;"'!I"&amp;ROW())</f>
        <v>0</v>
      </c>
      <c r="AY70" cm="1">
        <f t="array" aca="1" ref="AY70" ca="1">INDIRECT("'"&amp;AY$2&amp;"'!I"&amp;ROW())</f>
        <v>0</v>
      </c>
      <c r="AZ70" cm="1">
        <f t="array" aca="1" ref="AZ70" ca="1">INDIRECT("'"&amp;AZ$2&amp;"'!I"&amp;ROW())</f>
        <v>0</v>
      </c>
      <c r="BA70" cm="1">
        <f t="array" aca="1" ref="BA70" ca="1">INDIRECT("'"&amp;BA$2&amp;"'!I"&amp;ROW())</f>
        <v>0</v>
      </c>
      <c r="BB70" s="17">
        <f>'TALLER EPT '!I70</f>
        <v>0</v>
      </c>
      <c r="BC70" cm="1">
        <f t="array" aca="1" ref="BC70" ca="1">INDIRECT("'"&amp;BC$2&amp;"'!I"&amp;ROW())</f>
        <v>0</v>
      </c>
      <c r="BD70" cm="1">
        <f t="array" aca="1" ref="BD70" ca="1">INDIRECT("'"&amp;BD$2&amp;"'!I"&amp;ROW())</f>
        <v>0</v>
      </c>
      <c r="BE70">
        <f>'CIRCULACIÓN '!I70</f>
        <v>0</v>
      </c>
      <c r="BF70" cm="1">
        <f t="array" aca="1" ref="BF70" ca="1">INDIRECT("'"&amp;BF$2&amp;"'!I"&amp;ROW())</f>
        <v>0</v>
      </c>
      <c r="BG70" cm="1">
        <f t="array" aca="1" ref="BG70" ca="1">INDIRECT("'"&amp;BG$2&amp;"'!I"&amp;ROW())</f>
        <v>0</v>
      </c>
      <c r="BH70">
        <f>INGRESO!I70</f>
        <v>0</v>
      </c>
    </row>
    <row r="71" spans="1:60">
      <c r="A71" s="20" t="s">
        <v>1108</v>
      </c>
      <c r="G71">
        <f t="shared" ref="G71:G91" ca="1" si="1">SUM(H71:BH71)</f>
        <v>0</v>
      </c>
      <c r="H71" cm="1">
        <f t="array" aca="1" ref="H71" ca="1">INDIRECT("'"&amp;H$2&amp;"'!I"&amp;ROW())</f>
        <v>0</v>
      </c>
      <c r="I71" cm="1">
        <f t="array" aca="1" ref="I71" ca="1">INDIRECT("'"&amp;I$2&amp;"'!I"&amp;ROW())</f>
        <v>0</v>
      </c>
      <c r="J71" cm="1">
        <f t="array" aca="1" ref="J71" ca="1">INDIRECT("'"&amp;J$2&amp;"'!I"&amp;ROW())</f>
        <v>0</v>
      </c>
      <c r="K71" cm="1">
        <f t="array" aca="1" ref="K71" ca="1">INDIRECT("'"&amp;K$2&amp;"'!I"&amp;ROW())</f>
        <v>0</v>
      </c>
      <c r="L71" cm="1">
        <f t="array" aca="1" ref="L71" ca="1">INDIRECT("'"&amp;L$2&amp;"'!I"&amp;ROW())</f>
        <v>0</v>
      </c>
      <c r="M71" cm="1">
        <f t="array" aca="1" ref="M71" ca="1">INDIRECT("'"&amp;M$2&amp;"'!I"&amp;ROW())</f>
        <v>0</v>
      </c>
      <c r="N71" cm="1">
        <f t="array" aca="1" ref="N71" ca="1">INDIRECT("'"&amp;N$2&amp;"'!I"&amp;ROW())</f>
        <v>0</v>
      </c>
      <c r="O71" cm="1">
        <f t="array" aca="1" ref="O71" ca="1">INDIRECT("'"&amp;O$2&amp;"'!I"&amp;ROW())</f>
        <v>0</v>
      </c>
      <c r="P71">
        <f>'SECRETARÍA '!I71</f>
        <v>0</v>
      </c>
      <c r="Q71" cm="1">
        <f t="array" aca="1" ref="Q71" ca="1">INDIRECT("'"&amp;Q$2&amp;"'!I"&amp;ROW())</f>
        <v>0</v>
      </c>
      <c r="R71" cm="1">
        <f t="array" aca="1" ref="R71" ca="1">INDIRECT("'"&amp;R$2&amp;"'!I"&amp;ROW())</f>
        <v>0</v>
      </c>
      <c r="S71" cm="1">
        <f t="array" aca="1" ref="S71" ca="1">INDIRECT("'"&amp;S$2&amp;"'!I"&amp;ROW())</f>
        <v>0</v>
      </c>
      <c r="T71" cm="1">
        <f t="array" aca="1" ref="T71" ca="1">INDIRECT("'"&amp;T$2&amp;"'!I"&amp;ROW())</f>
        <v>0</v>
      </c>
      <c r="U71" cm="1">
        <f t="array" aca="1" ref="U71" ca="1">INDIRECT("'"&amp;U$2&amp;"'!I"&amp;ROW())</f>
        <v>0</v>
      </c>
      <c r="V71" cm="1">
        <f t="array" aca="1" ref="V71" ca="1">INDIRECT("'"&amp;V$2&amp;"'!I"&amp;ROW())</f>
        <v>0</v>
      </c>
      <c r="W71" cm="1">
        <f t="array" aca="1" ref="W71" ca="1">INDIRECT("'"&amp;W$2&amp;"'!I"&amp;ROW())</f>
        <v>0</v>
      </c>
      <c r="X71" cm="1">
        <f t="array" aca="1" ref="X71" ca="1">INDIRECT("'"&amp;X$2&amp;"'!I"&amp;ROW())</f>
        <v>0</v>
      </c>
      <c r="Y71" cm="1">
        <f t="array" aca="1" ref="Y71" ca="1">INDIRECT("'"&amp;Y$2&amp;"'!I"&amp;ROW())</f>
        <v>0</v>
      </c>
      <c r="Z71" cm="1">
        <f t="array" aca="1" ref="Z71" ca="1">INDIRECT("'"&amp;Z$2&amp;"'!I"&amp;ROW())</f>
        <v>0</v>
      </c>
      <c r="AA71" cm="1">
        <f t="array" aca="1" ref="AA71" ca="1">INDIRECT("'"&amp;AA$2&amp;"'!I"&amp;ROW())</f>
        <v>0</v>
      </c>
      <c r="AB71">
        <f>'SSHH ADM.-HOMBRES'!I71</f>
        <v>0</v>
      </c>
      <c r="AC71" cm="1">
        <f t="array" aca="1" ref="AC71" ca="1">INDIRECT("'"&amp;AC$2&amp;"'!I"&amp;ROW())</f>
        <v>0</v>
      </c>
      <c r="AD71" cm="1">
        <f t="array" aca="1" ref="AD71" ca="1">INDIRECT("'"&amp;AD$2&amp;"'!I"&amp;ROW())</f>
        <v>0</v>
      </c>
      <c r="AE71" cm="1">
        <f t="array" aca="1" ref="AE71" ca="1">INDIRECT("'"&amp;AE$2&amp;"'!I"&amp;ROW())</f>
        <v>0</v>
      </c>
      <c r="AF71" cm="1">
        <f t="array" aca="1" ref="AF71" ca="1">INDIRECT("'"&amp;AF$2&amp;"'!I"&amp;ROW())</f>
        <v>0</v>
      </c>
      <c r="AG71" cm="1">
        <f t="array" aca="1" ref="AG71" ca="1">INDIRECT("'"&amp;AG$2&amp;"'!I"&amp;ROW())</f>
        <v>0</v>
      </c>
      <c r="AH71" cm="1">
        <f t="array" aca="1" ref="AH71" ca="1">INDIRECT("'"&amp;AH$2&amp;"'!I"&amp;ROW())</f>
        <v>0</v>
      </c>
      <c r="AI71" cm="1">
        <f t="array" aca="1" ref="AI71" ca="1">INDIRECT("'"&amp;AI$2&amp;"'!I"&amp;ROW())</f>
        <v>0</v>
      </c>
      <c r="AJ71" cm="1">
        <f t="array" aca="1" ref="AJ71" ca="1">INDIRECT("'"&amp;AJ$2&amp;"'!I"&amp;ROW())</f>
        <v>0</v>
      </c>
      <c r="AK71" cm="1">
        <f t="array" aca="1" ref="AK71" ca="1">INDIRECT("'"&amp;AK$2&amp;"'!I"&amp;ROW())</f>
        <v>0</v>
      </c>
      <c r="AL71" cm="1">
        <f t="array" aca="1" ref="AL71" ca="1">INDIRECT("'"&amp;AL$2&amp;"'!I"&amp;ROW())</f>
        <v>0</v>
      </c>
      <c r="AM71" cm="1">
        <f t="array" aca="1" ref="AM71" ca="1">INDIRECT("'"&amp;AM$2&amp;"'!I"&amp;ROW())</f>
        <v>0</v>
      </c>
      <c r="AN71" cm="1">
        <f t="array" aca="1" ref="AN71" ca="1">INDIRECT("'"&amp;AN$2&amp;"'!I"&amp;ROW())</f>
        <v>0</v>
      </c>
      <c r="AO71" cm="1">
        <f t="array" aca="1" ref="AO71" ca="1">INDIRECT("'"&amp;AO$2&amp;"'!I"&amp;ROW())</f>
        <v>0</v>
      </c>
      <c r="AP71" cm="1">
        <f t="array" aca="1" ref="AP71" ca="1">INDIRECT("'"&amp;AP$2&amp;"'!I"&amp;ROW())</f>
        <v>0</v>
      </c>
      <c r="AQ71" cm="1">
        <f t="array" aca="1" ref="AQ71" ca="1">INDIRECT("'"&amp;AQ$2&amp;"'!I"&amp;ROW())</f>
        <v>0</v>
      </c>
      <c r="AR71" cm="1">
        <f t="array" aca="1" ref="AR71" ca="1">INDIRECT("'"&amp;AR$2&amp;"'!I"&amp;ROW())</f>
        <v>0</v>
      </c>
      <c r="AS71" cm="1">
        <f t="array" aca="1" ref="AS71" ca="1">INDIRECT("'"&amp;AS$2&amp;"'!I"&amp;ROW())</f>
        <v>0</v>
      </c>
      <c r="AT71" cm="1">
        <f t="array" aca="1" ref="AT71" ca="1">INDIRECT("'"&amp;AT$2&amp;"'!I"&amp;ROW())</f>
        <v>0</v>
      </c>
      <c r="AU71" cm="1">
        <f t="array" aca="1" ref="AU71" ca="1">INDIRECT("'"&amp;AU$2&amp;"'!I"&amp;ROW())</f>
        <v>0</v>
      </c>
      <c r="AV71" cm="1">
        <f t="array" aca="1" ref="AV71" ca="1">INDIRECT("'"&amp;AV$2&amp;"'!I"&amp;ROW())</f>
        <v>0</v>
      </c>
      <c r="AW71" cm="1">
        <f t="array" aca="1" ref="AW71" ca="1">INDIRECT("'"&amp;AW$2&amp;"'!I"&amp;ROW())</f>
        <v>0</v>
      </c>
      <c r="AX71" cm="1">
        <f t="array" aca="1" ref="AX71" ca="1">INDIRECT("'"&amp;AX$2&amp;"'!I"&amp;ROW())</f>
        <v>0</v>
      </c>
      <c r="AY71" cm="1">
        <f t="array" aca="1" ref="AY71" ca="1">INDIRECT("'"&amp;AY$2&amp;"'!I"&amp;ROW())</f>
        <v>0</v>
      </c>
      <c r="AZ71" cm="1">
        <f t="array" aca="1" ref="AZ71" ca="1">INDIRECT("'"&amp;AZ$2&amp;"'!I"&amp;ROW())</f>
        <v>0</v>
      </c>
      <c r="BA71" cm="1">
        <f t="array" aca="1" ref="BA71" ca="1">INDIRECT("'"&amp;BA$2&amp;"'!I"&amp;ROW())</f>
        <v>0</v>
      </c>
      <c r="BB71" s="17">
        <f>'TALLER EPT '!I71</f>
        <v>0</v>
      </c>
      <c r="BC71" cm="1">
        <f t="array" aca="1" ref="BC71" ca="1">INDIRECT("'"&amp;BC$2&amp;"'!I"&amp;ROW())</f>
        <v>0</v>
      </c>
      <c r="BD71" cm="1">
        <f t="array" aca="1" ref="BD71" ca="1">INDIRECT("'"&amp;BD$2&amp;"'!I"&amp;ROW())</f>
        <v>0</v>
      </c>
      <c r="BE71">
        <f>'CIRCULACIÓN '!I71</f>
        <v>0</v>
      </c>
      <c r="BF71" cm="1">
        <f t="array" aca="1" ref="BF71" ca="1">INDIRECT("'"&amp;BF$2&amp;"'!I"&amp;ROW())</f>
        <v>0</v>
      </c>
      <c r="BG71" cm="1">
        <f t="array" aca="1" ref="BG71" ca="1">INDIRECT("'"&amp;BG$2&amp;"'!I"&amp;ROW())</f>
        <v>0</v>
      </c>
      <c r="BH71">
        <f>INGRESO!I71</f>
        <v>0</v>
      </c>
    </row>
    <row r="72" spans="1:60">
      <c r="A72" t="s">
        <v>1110</v>
      </c>
      <c r="G72">
        <f t="shared" ca="1" si="1"/>
        <v>6996.2500000000027</v>
      </c>
      <c r="H72" cm="1">
        <f t="array" aca="1" ref="H72" ca="1">INDIRECT("'"&amp;H$2&amp;"'!I"&amp;ROW())</f>
        <v>279.84999999999997</v>
      </c>
      <c r="I72" cm="1">
        <f t="array" aca="1" ref="I72" ca="1">INDIRECT("'"&amp;I$2&amp;"'!I"&amp;ROW())</f>
        <v>279.84999999999997</v>
      </c>
      <c r="J72" cm="1">
        <f t="array" aca="1" ref="J72" ca="1">INDIRECT("'"&amp;J$2&amp;"'!I"&amp;ROW())</f>
        <v>279.84999999999997</v>
      </c>
      <c r="K72" cm="1">
        <f t="array" aca="1" ref="K72" ca="1">INDIRECT("'"&amp;K$2&amp;"'!I"&amp;ROW())</f>
        <v>279.84999999999997</v>
      </c>
      <c r="L72" cm="1">
        <f t="array" aca="1" ref="L72" ca="1">INDIRECT("'"&amp;L$2&amp;"'!I"&amp;ROW())</f>
        <v>279.84999999999997</v>
      </c>
      <c r="M72" cm="1">
        <f t="array" aca="1" ref="M72" ca="1">INDIRECT("'"&amp;M$2&amp;"'!I"&amp;ROW())</f>
        <v>279.84999999999997</v>
      </c>
      <c r="N72" cm="1">
        <f t="array" aca="1" ref="N72" ca="1">INDIRECT("'"&amp;N$2&amp;"'!I"&amp;ROW())</f>
        <v>0</v>
      </c>
      <c r="O72" cm="1">
        <f t="array" aca="1" ref="O72" ca="1">INDIRECT("'"&amp;O$2&amp;"'!I"&amp;ROW())</f>
        <v>279.84999999999997</v>
      </c>
      <c r="P72">
        <f>'SECRETARÍA '!I72</f>
        <v>279.84999999999997</v>
      </c>
      <c r="Q72" cm="1">
        <f t="array" aca="1" ref="Q72" ca="1">INDIRECT("'"&amp;Q$2&amp;"'!I"&amp;ROW())</f>
        <v>279.84999999999997</v>
      </c>
      <c r="R72" cm="1">
        <f t="array" aca="1" ref="R72" ca="1">INDIRECT("'"&amp;R$2&amp;"'!I"&amp;ROW())</f>
        <v>279.84999999999997</v>
      </c>
      <c r="S72" cm="1">
        <f t="array" aca="1" ref="S72" ca="1">INDIRECT("'"&amp;S$2&amp;"'!I"&amp;ROW())</f>
        <v>279.84999999999997</v>
      </c>
      <c r="T72" cm="1">
        <f t="array" aca="1" ref="T72" ca="1">INDIRECT("'"&amp;T$2&amp;"'!I"&amp;ROW())</f>
        <v>279.84999999999997</v>
      </c>
      <c r="U72" cm="1">
        <f t="array" aca="1" ref="U72" ca="1">INDIRECT("'"&amp;U$2&amp;"'!I"&amp;ROW())</f>
        <v>279.84999999999997</v>
      </c>
      <c r="V72" cm="1">
        <f t="array" aca="1" ref="V72" ca="1">INDIRECT("'"&amp;V$2&amp;"'!I"&amp;ROW())</f>
        <v>279.84999999999997</v>
      </c>
      <c r="W72" cm="1">
        <f t="array" aca="1" ref="W72" ca="1">INDIRECT("'"&amp;W$2&amp;"'!I"&amp;ROW())</f>
        <v>279.84999999999997</v>
      </c>
      <c r="X72" cm="1">
        <f t="array" aca="1" ref="X72" ca="1">INDIRECT("'"&amp;X$2&amp;"'!I"&amp;ROW())</f>
        <v>279.84999999999997</v>
      </c>
      <c r="Y72" cm="1">
        <f t="array" aca="1" ref="Y72" ca="1">INDIRECT("'"&amp;Y$2&amp;"'!I"&amp;ROW())</f>
        <v>279.84999999999997</v>
      </c>
      <c r="Z72" cm="1">
        <f t="array" aca="1" ref="Z72" ca="1">INDIRECT("'"&amp;Z$2&amp;"'!I"&amp;ROW())</f>
        <v>0</v>
      </c>
      <c r="AA72" cm="1">
        <f t="array" aca="1" ref="AA72" ca="1">INDIRECT("'"&amp;AA$2&amp;"'!I"&amp;ROW())</f>
        <v>0</v>
      </c>
      <c r="AB72">
        <f>'SSHH ADM.-HOMBRES'!I72</f>
        <v>0</v>
      </c>
      <c r="AC72" cm="1">
        <f t="array" aca="1" ref="AC72" ca="1">INDIRECT("'"&amp;AC$2&amp;"'!I"&amp;ROW())</f>
        <v>0</v>
      </c>
      <c r="AD72" cm="1">
        <f t="array" aca="1" ref="AD72" ca="1">INDIRECT("'"&amp;AD$2&amp;"'!I"&amp;ROW())</f>
        <v>0</v>
      </c>
      <c r="AE72" cm="1">
        <f t="array" aca="1" ref="AE72" ca="1">INDIRECT("'"&amp;AE$2&amp;"'!I"&amp;ROW())</f>
        <v>0</v>
      </c>
      <c r="AF72" cm="1">
        <f t="array" aca="1" ref="AF72" ca="1">INDIRECT("'"&amp;AF$2&amp;"'!I"&amp;ROW())</f>
        <v>0</v>
      </c>
      <c r="AG72" cm="1">
        <f t="array" aca="1" ref="AG72" ca="1">INDIRECT("'"&amp;AG$2&amp;"'!I"&amp;ROW())</f>
        <v>0</v>
      </c>
      <c r="AH72" cm="1">
        <f t="array" aca="1" ref="AH72" ca="1">INDIRECT("'"&amp;AH$2&amp;"'!I"&amp;ROW())</f>
        <v>0</v>
      </c>
      <c r="AI72" cm="1">
        <f t="array" aca="1" ref="AI72" ca="1">INDIRECT("'"&amp;AI$2&amp;"'!I"&amp;ROW())</f>
        <v>0</v>
      </c>
      <c r="AJ72" cm="1">
        <f t="array" aca="1" ref="AJ72" ca="1">INDIRECT("'"&amp;AJ$2&amp;"'!I"&amp;ROW())</f>
        <v>0</v>
      </c>
      <c r="AK72" cm="1">
        <f t="array" aca="1" ref="AK72" ca="1">INDIRECT("'"&amp;AK$2&amp;"'!I"&amp;ROW())</f>
        <v>0</v>
      </c>
      <c r="AL72" cm="1">
        <f t="array" aca="1" ref="AL72" ca="1">INDIRECT("'"&amp;AL$2&amp;"'!I"&amp;ROW())</f>
        <v>0</v>
      </c>
      <c r="AM72" cm="1">
        <f t="array" aca="1" ref="AM72" ca="1">INDIRECT("'"&amp;AM$2&amp;"'!I"&amp;ROW())</f>
        <v>0</v>
      </c>
      <c r="AN72" cm="1">
        <f t="array" aca="1" ref="AN72" ca="1">INDIRECT("'"&amp;AN$2&amp;"'!I"&amp;ROW())</f>
        <v>0</v>
      </c>
      <c r="AO72" cm="1">
        <f t="array" aca="1" ref="AO72" ca="1">INDIRECT("'"&amp;AO$2&amp;"'!I"&amp;ROW())</f>
        <v>0</v>
      </c>
      <c r="AP72" cm="1">
        <f t="array" aca="1" ref="AP72" ca="1">INDIRECT("'"&amp;AP$2&amp;"'!I"&amp;ROW())</f>
        <v>0</v>
      </c>
      <c r="AQ72" cm="1">
        <f t="array" aca="1" ref="AQ72" ca="1">INDIRECT("'"&amp;AQ$2&amp;"'!I"&amp;ROW())</f>
        <v>0</v>
      </c>
      <c r="AR72" cm="1">
        <f t="array" aca="1" ref="AR72" ca="1">INDIRECT("'"&amp;AR$2&amp;"'!I"&amp;ROW())</f>
        <v>0</v>
      </c>
      <c r="AS72" cm="1">
        <f t="array" aca="1" ref="AS72" ca="1">INDIRECT("'"&amp;AS$2&amp;"'!I"&amp;ROW())</f>
        <v>0</v>
      </c>
      <c r="AT72" cm="1">
        <f t="array" aca="1" ref="AT72" ca="1">INDIRECT("'"&amp;AT$2&amp;"'!I"&amp;ROW())</f>
        <v>0</v>
      </c>
      <c r="AU72" cm="1">
        <f t="array" aca="1" ref="AU72" ca="1">INDIRECT("'"&amp;AU$2&amp;"'!I"&amp;ROW())</f>
        <v>279.84999999999997</v>
      </c>
      <c r="AV72" cm="1">
        <f t="array" aca="1" ref="AV72" ca="1">INDIRECT("'"&amp;AV$2&amp;"'!I"&amp;ROW())</f>
        <v>279.84999999999997</v>
      </c>
      <c r="AW72" cm="1">
        <f t="array" aca="1" ref="AW72" ca="1">INDIRECT("'"&amp;AW$2&amp;"'!I"&amp;ROW())</f>
        <v>279.84999999999997</v>
      </c>
      <c r="AX72" cm="1">
        <f t="array" aca="1" ref="AX72" ca="1">INDIRECT("'"&amp;AX$2&amp;"'!I"&amp;ROW())</f>
        <v>279.84999999999997</v>
      </c>
      <c r="AY72" cm="1">
        <f t="array" aca="1" ref="AY72" ca="1">INDIRECT("'"&amp;AY$2&amp;"'!I"&amp;ROW())</f>
        <v>279.84999999999997</v>
      </c>
      <c r="AZ72" cm="1">
        <f t="array" aca="1" ref="AZ72" ca="1">INDIRECT("'"&amp;AZ$2&amp;"'!I"&amp;ROW())</f>
        <v>279.84999999999997</v>
      </c>
      <c r="BA72" cm="1">
        <f t="array" aca="1" ref="BA72" ca="1">INDIRECT("'"&amp;BA$2&amp;"'!I"&amp;ROW())</f>
        <v>279.84999999999997</v>
      </c>
      <c r="BB72" s="17">
        <f>'TALLER EPT '!I72</f>
        <v>279.84999999999997</v>
      </c>
      <c r="BC72" cm="1">
        <f t="array" aca="1" ref="BC72" ca="1">INDIRECT("'"&amp;BC$2&amp;"'!I"&amp;ROW())</f>
        <v>0</v>
      </c>
      <c r="BD72" cm="1">
        <f t="array" aca="1" ref="BD72" ca="1">INDIRECT("'"&amp;BD$2&amp;"'!I"&amp;ROW())</f>
        <v>0</v>
      </c>
      <c r="BE72">
        <f>'CIRCULACIÓN '!I72</f>
        <v>0</v>
      </c>
      <c r="BF72" cm="1">
        <f t="array" aca="1" ref="BF72" ca="1">INDIRECT("'"&amp;BF$2&amp;"'!I"&amp;ROW())</f>
        <v>0</v>
      </c>
      <c r="BG72" cm="1">
        <f t="array" aca="1" ref="BG72" ca="1">INDIRECT("'"&amp;BG$2&amp;"'!I"&amp;ROW())</f>
        <v>0</v>
      </c>
      <c r="BH72">
        <f>INGRESO!I72</f>
        <v>0</v>
      </c>
    </row>
    <row r="73" spans="1:60">
      <c r="A73" t="s">
        <v>1112</v>
      </c>
      <c r="G73">
        <f t="shared" ca="1" si="1"/>
        <v>2395.9999999999995</v>
      </c>
      <c r="H73" cm="1">
        <f t="array" aca="1" ref="H73" ca="1">INDIRECT("'"&amp;H$2&amp;"'!I"&amp;ROW())</f>
        <v>95.839999999999989</v>
      </c>
      <c r="I73" cm="1">
        <f t="array" aca="1" ref="I73" ca="1">INDIRECT("'"&amp;I$2&amp;"'!I"&amp;ROW())</f>
        <v>95.839999999999989</v>
      </c>
      <c r="J73" cm="1">
        <f t="array" aca="1" ref="J73" ca="1">INDIRECT("'"&amp;J$2&amp;"'!I"&amp;ROW())</f>
        <v>95.839999999999989</v>
      </c>
      <c r="K73" cm="1">
        <f t="array" aca="1" ref="K73" ca="1">INDIRECT("'"&amp;K$2&amp;"'!I"&amp;ROW())</f>
        <v>95.839999999999989</v>
      </c>
      <c r="L73" cm="1">
        <f t="array" aca="1" ref="L73" ca="1">INDIRECT("'"&amp;L$2&amp;"'!I"&amp;ROW())</f>
        <v>95.839999999999989</v>
      </c>
      <c r="M73" cm="1">
        <f t="array" aca="1" ref="M73" ca="1">INDIRECT("'"&amp;M$2&amp;"'!I"&amp;ROW())</f>
        <v>95.839999999999989</v>
      </c>
      <c r="N73" cm="1">
        <f t="array" aca="1" ref="N73" ca="1">INDIRECT("'"&amp;N$2&amp;"'!I"&amp;ROW())</f>
        <v>0</v>
      </c>
      <c r="O73" cm="1">
        <f t="array" aca="1" ref="O73" ca="1">INDIRECT("'"&amp;O$2&amp;"'!I"&amp;ROW())</f>
        <v>95.839999999999989</v>
      </c>
      <c r="P73">
        <f>'SECRETARÍA '!I73</f>
        <v>95.839999999999989</v>
      </c>
      <c r="Q73" cm="1">
        <f t="array" aca="1" ref="Q73" ca="1">INDIRECT("'"&amp;Q$2&amp;"'!I"&amp;ROW())</f>
        <v>95.839999999999989</v>
      </c>
      <c r="R73" cm="1">
        <f t="array" aca="1" ref="R73" ca="1">INDIRECT("'"&amp;R$2&amp;"'!I"&amp;ROW())</f>
        <v>95.839999999999989</v>
      </c>
      <c r="S73" cm="1">
        <f t="array" aca="1" ref="S73" ca="1">INDIRECT("'"&amp;S$2&amp;"'!I"&amp;ROW())</f>
        <v>95.839999999999989</v>
      </c>
      <c r="T73" cm="1">
        <f t="array" aca="1" ref="T73" ca="1">INDIRECT("'"&amp;T$2&amp;"'!I"&amp;ROW())</f>
        <v>95.839999999999989</v>
      </c>
      <c r="U73" cm="1">
        <f t="array" aca="1" ref="U73" ca="1">INDIRECT("'"&amp;U$2&amp;"'!I"&amp;ROW())</f>
        <v>95.839999999999989</v>
      </c>
      <c r="V73" cm="1">
        <f t="array" aca="1" ref="V73" ca="1">INDIRECT("'"&amp;V$2&amp;"'!I"&amp;ROW())</f>
        <v>95.839999999999989</v>
      </c>
      <c r="W73" cm="1">
        <f t="array" aca="1" ref="W73" ca="1">INDIRECT("'"&amp;W$2&amp;"'!I"&amp;ROW())</f>
        <v>95.839999999999989</v>
      </c>
      <c r="X73" cm="1">
        <f t="array" aca="1" ref="X73" ca="1">INDIRECT("'"&amp;X$2&amp;"'!I"&amp;ROW())</f>
        <v>95.839999999999989</v>
      </c>
      <c r="Y73" cm="1">
        <f t="array" aca="1" ref="Y73" ca="1">INDIRECT("'"&amp;Y$2&amp;"'!I"&amp;ROW())</f>
        <v>95.839999999999989</v>
      </c>
      <c r="Z73" cm="1">
        <f t="array" aca="1" ref="Z73" ca="1">INDIRECT("'"&amp;Z$2&amp;"'!I"&amp;ROW())</f>
        <v>0</v>
      </c>
      <c r="AA73" cm="1">
        <f t="array" aca="1" ref="AA73" ca="1">INDIRECT("'"&amp;AA$2&amp;"'!I"&amp;ROW())</f>
        <v>0</v>
      </c>
      <c r="AB73">
        <f>'SSHH ADM.-HOMBRES'!I73</f>
        <v>0</v>
      </c>
      <c r="AC73" cm="1">
        <f t="array" aca="1" ref="AC73" ca="1">INDIRECT("'"&amp;AC$2&amp;"'!I"&amp;ROW())</f>
        <v>0</v>
      </c>
      <c r="AD73" cm="1">
        <f t="array" aca="1" ref="AD73" ca="1">INDIRECT("'"&amp;AD$2&amp;"'!I"&amp;ROW())</f>
        <v>0</v>
      </c>
      <c r="AE73" cm="1">
        <f t="array" aca="1" ref="AE73" ca="1">INDIRECT("'"&amp;AE$2&amp;"'!I"&amp;ROW())</f>
        <v>0</v>
      </c>
      <c r="AF73" cm="1">
        <f t="array" aca="1" ref="AF73" ca="1">INDIRECT("'"&amp;AF$2&amp;"'!I"&amp;ROW())</f>
        <v>0</v>
      </c>
      <c r="AG73" cm="1">
        <f t="array" aca="1" ref="AG73" ca="1">INDIRECT("'"&amp;AG$2&amp;"'!I"&amp;ROW())</f>
        <v>0</v>
      </c>
      <c r="AH73" cm="1">
        <f t="array" aca="1" ref="AH73" ca="1">INDIRECT("'"&amp;AH$2&amp;"'!I"&amp;ROW())</f>
        <v>0</v>
      </c>
      <c r="AI73" cm="1">
        <f t="array" aca="1" ref="AI73" ca="1">INDIRECT("'"&amp;AI$2&amp;"'!I"&amp;ROW())</f>
        <v>0</v>
      </c>
      <c r="AJ73" cm="1">
        <f t="array" aca="1" ref="AJ73" ca="1">INDIRECT("'"&amp;AJ$2&amp;"'!I"&amp;ROW())</f>
        <v>0</v>
      </c>
      <c r="AK73" cm="1">
        <f t="array" aca="1" ref="AK73" ca="1">INDIRECT("'"&amp;AK$2&amp;"'!I"&amp;ROW())</f>
        <v>0</v>
      </c>
      <c r="AL73" cm="1">
        <f t="array" aca="1" ref="AL73" ca="1">INDIRECT("'"&amp;AL$2&amp;"'!I"&amp;ROW())</f>
        <v>0</v>
      </c>
      <c r="AM73" cm="1">
        <f t="array" aca="1" ref="AM73" ca="1">INDIRECT("'"&amp;AM$2&amp;"'!I"&amp;ROW())</f>
        <v>0</v>
      </c>
      <c r="AN73" cm="1">
        <f t="array" aca="1" ref="AN73" ca="1">INDIRECT("'"&amp;AN$2&amp;"'!I"&amp;ROW())</f>
        <v>0</v>
      </c>
      <c r="AO73" cm="1">
        <f t="array" aca="1" ref="AO73" ca="1">INDIRECT("'"&amp;AO$2&amp;"'!I"&amp;ROW())</f>
        <v>0</v>
      </c>
      <c r="AP73" cm="1">
        <f t="array" aca="1" ref="AP73" ca="1">INDIRECT("'"&amp;AP$2&amp;"'!I"&amp;ROW())</f>
        <v>0</v>
      </c>
      <c r="AQ73" cm="1">
        <f t="array" aca="1" ref="AQ73" ca="1">INDIRECT("'"&amp;AQ$2&amp;"'!I"&amp;ROW())</f>
        <v>0</v>
      </c>
      <c r="AR73" cm="1">
        <f t="array" aca="1" ref="AR73" ca="1">INDIRECT("'"&amp;AR$2&amp;"'!I"&amp;ROW())</f>
        <v>0</v>
      </c>
      <c r="AS73" cm="1">
        <f t="array" aca="1" ref="AS73" ca="1">INDIRECT("'"&amp;AS$2&amp;"'!I"&amp;ROW())</f>
        <v>0</v>
      </c>
      <c r="AT73" cm="1">
        <f t="array" aca="1" ref="AT73" ca="1">INDIRECT("'"&amp;AT$2&amp;"'!I"&amp;ROW())</f>
        <v>0</v>
      </c>
      <c r="AU73" cm="1">
        <f t="array" aca="1" ref="AU73" ca="1">INDIRECT("'"&amp;AU$2&amp;"'!I"&amp;ROW())</f>
        <v>95.839999999999989</v>
      </c>
      <c r="AV73" cm="1">
        <f t="array" aca="1" ref="AV73" ca="1">INDIRECT("'"&amp;AV$2&amp;"'!I"&amp;ROW())</f>
        <v>95.839999999999989</v>
      </c>
      <c r="AW73" cm="1">
        <f t="array" aca="1" ref="AW73" ca="1">INDIRECT("'"&amp;AW$2&amp;"'!I"&amp;ROW())</f>
        <v>95.839999999999989</v>
      </c>
      <c r="AX73" cm="1">
        <f t="array" aca="1" ref="AX73" ca="1">INDIRECT("'"&amp;AX$2&amp;"'!I"&amp;ROW())</f>
        <v>95.839999999999989</v>
      </c>
      <c r="AY73" cm="1">
        <f t="array" aca="1" ref="AY73" ca="1">INDIRECT("'"&amp;AY$2&amp;"'!I"&amp;ROW())</f>
        <v>95.839999999999989</v>
      </c>
      <c r="AZ73" cm="1">
        <f t="array" aca="1" ref="AZ73" ca="1">INDIRECT("'"&amp;AZ$2&amp;"'!I"&amp;ROW())</f>
        <v>95.839999999999989</v>
      </c>
      <c r="BA73" cm="1">
        <f t="array" aca="1" ref="BA73" ca="1">INDIRECT("'"&amp;BA$2&amp;"'!I"&amp;ROW())</f>
        <v>95.839999999999989</v>
      </c>
      <c r="BB73" s="17">
        <f>'TALLER EPT '!I73</f>
        <v>95.839999999999989</v>
      </c>
      <c r="BC73" cm="1">
        <f t="array" aca="1" ref="BC73" ca="1">INDIRECT("'"&amp;BC$2&amp;"'!I"&amp;ROW())</f>
        <v>0</v>
      </c>
      <c r="BD73" cm="1">
        <f t="array" aca="1" ref="BD73" ca="1">INDIRECT("'"&amp;BD$2&amp;"'!I"&amp;ROW())</f>
        <v>0</v>
      </c>
      <c r="BE73">
        <f>'CIRCULACIÓN '!I73</f>
        <v>0</v>
      </c>
      <c r="BF73" cm="1">
        <f t="array" aca="1" ref="BF73" ca="1">INDIRECT("'"&amp;BF$2&amp;"'!I"&amp;ROW())</f>
        <v>0</v>
      </c>
      <c r="BG73" cm="1">
        <f t="array" aca="1" ref="BG73" ca="1">INDIRECT("'"&amp;BG$2&amp;"'!I"&amp;ROW())</f>
        <v>0</v>
      </c>
      <c r="BH73">
        <f>INGRESO!I73</f>
        <v>0</v>
      </c>
    </row>
    <row r="74" spans="1:60">
      <c r="A74" t="s">
        <v>1114</v>
      </c>
      <c r="G74">
        <f t="shared" ca="1" si="1"/>
        <v>2395.9999999999995</v>
      </c>
      <c r="H74" cm="1">
        <f t="array" aca="1" ref="H74" ca="1">INDIRECT("'"&amp;H$2&amp;"'!I"&amp;ROW())</f>
        <v>95.839999999999989</v>
      </c>
      <c r="I74" cm="1">
        <f t="array" aca="1" ref="I74" ca="1">INDIRECT("'"&amp;I$2&amp;"'!I"&amp;ROW())</f>
        <v>95.839999999999989</v>
      </c>
      <c r="J74" cm="1">
        <f t="array" aca="1" ref="J74" ca="1">INDIRECT("'"&amp;J$2&amp;"'!I"&amp;ROW())</f>
        <v>95.839999999999989</v>
      </c>
      <c r="K74" cm="1">
        <f t="array" aca="1" ref="K74" ca="1">INDIRECT("'"&amp;K$2&amp;"'!I"&amp;ROW())</f>
        <v>95.839999999999989</v>
      </c>
      <c r="L74" cm="1">
        <f t="array" aca="1" ref="L74" ca="1">INDIRECT("'"&amp;L$2&amp;"'!I"&amp;ROW())</f>
        <v>95.839999999999989</v>
      </c>
      <c r="M74" cm="1">
        <f t="array" aca="1" ref="M74" ca="1">INDIRECT("'"&amp;M$2&amp;"'!I"&amp;ROW())</f>
        <v>95.839999999999989</v>
      </c>
      <c r="N74" cm="1">
        <f t="array" aca="1" ref="N74" ca="1">INDIRECT("'"&amp;N$2&amp;"'!I"&amp;ROW())</f>
        <v>0</v>
      </c>
      <c r="O74" cm="1">
        <f t="array" aca="1" ref="O74" ca="1">INDIRECT("'"&amp;O$2&amp;"'!I"&amp;ROW())</f>
        <v>95.839999999999989</v>
      </c>
      <c r="P74">
        <f>'SECRETARÍA '!I74</f>
        <v>95.839999999999989</v>
      </c>
      <c r="Q74" cm="1">
        <f t="array" aca="1" ref="Q74" ca="1">INDIRECT("'"&amp;Q$2&amp;"'!I"&amp;ROW())</f>
        <v>95.839999999999989</v>
      </c>
      <c r="R74" cm="1">
        <f t="array" aca="1" ref="R74" ca="1">INDIRECT("'"&amp;R$2&amp;"'!I"&amp;ROW())</f>
        <v>95.839999999999989</v>
      </c>
      <c r="S74" cm="1">
        <f t="array" aca="1" ref="S74" ca="1">INDIRECT("'"&amp;S$2&amp;"'!I"&amp;ROW())</f>
        <v>95.839999999999989</v>
      </c>
      <c r="T74" cm="1">
        <f t="array" aca="1" ref="T74" ca="1">INDIRECT("'"&amp;T$2&amp;"'!I"&amp;ROW())</f>
        <v>95.839999999999989</v>
      </c>
      <c r="U74" cm="1">
        <f t="array" aca="1" ref="U74" ca="1">INDIRECT("'"&amp;U$2&amp;"'!I"&amp;ROW())</f>
        <v>95.839999999999989</v>
      </c>
      <c r="V74" cm="1">
        <f t="array" aca="1" ref="V74" ca="1">INDIRECT("'"&amp;V$2&amp;"'!I"&amp;ROW())</f>
        <v>95.839999999999989</v>
      </c>
      <c r="W74" cm="1">
        <f t="array" aca="1" ref="W74" ca="1">INDIRECT("'"&amp;W$2&amp;"'!I"&amp;ROW())</f>
        <v>95.839999999999989</v>
      </c>
      <c r="X74" cm="1">
        <f t="array" aca="1" ref="X74" ca="1">INDIRECT("'"&amp;X$2&amp;"'!I"&amp;ROW())</f>
        <v>95.839999999999989</v>
      </c>
      <c r="Y74" cm="1">
        <f t="array" aca="1" ref="Y74" ca="1">INDIRECT("'"&amp;Y$2&amp;"'!I"&amp;ROW())</f>
        <v>95.839999999999989</v>
      </c>
      <c r="Z74" cm="1">
        <f t="array" aca="1" ref="Z74" ca="1">INDIRECT("'"&amp;Z$2&amp;"'!I"&amp;ROW())</f>
        <v>0</v>
      </c>
      <c r="AA74" cm="1">
        <f t="array" aca="1" ref="AA74" ca="1">INDIRECT("'"&amp;AA$2&amp;"'!I"&amp;ROW())</f>
        <v>0</v>
      </c>
      <c r="AB74">
        <f>'SSHH ADM.-HOMBRES'!I74</f>
        <v>0</v>
      </c>
      <c r="AC74" cm="1">
        <f t="array" aca="1" ref="AC74" ca="1">INDIRECT("'"&amp;AC$2&amp;"'!I"&amp;ROW())</f>
        <v>0</v>
      </c>
      <c r="AD74" cm="1">
        <f t="array" aca="1" ref="AD74" ca="1">INDIRECT("'"&amp;AD$2&amp;"'!I"&amp;ROW())</f>
        <v>0</v>
      </c>
      <c r="AE74" cm="1">
        <f t="array" aca="1" ref="AE74" ca="1">INDIRECT("'"&amp;AE$2&amp;"'!I"&amp;ROW())</f>
        <v>0</v>
      </c>
      <c r="AF74" cm="1">
        <f t="array" aca="1" ref="AF74" ca="1">INDIRECT("'"&amp;AF$2&amp;"'!I"&amp;ROW())</f>
        <v>0</v>
      </c>
      <c r="AG74" cm="1">
        <f t="array" aca="1" ref="AG74" ca="1">INDIRECT("'"&amp;AG$2&amp;"'!I"&amp;ROW())</f>
        <v>0</v>
      </c>
      <c r="AH74" cm="1">
        <f t="array" aca="1" ref="AH74" ca="1">INDIRECT("'"&amp;AH$2&amp;"'!I"&amp;ROW())</f>
        <v>0</v>
      </c>
      <c r="AI74" cm="1">
        <f t="array" aca="1" ref="AI74" ca="1">INDIRECT("'"&amp;AI$2&amp;"'!I"&amp;ROW())</f>
        <v>0</v>
      </c>
      <c r="AJ74" cm="1">
        <f t="array" aca="1" ref="AJ74" ca="1">INDIRECT("'"&amp;AJ$2&amp;"'!I"&amp;ROW())</f>
        <v>0</v>
      </c>
      <c r="AK74" cm="1">
        <f t="array" aca="1" ref="AK74" ca="1">INDIRECT("'"&amp;AK$2&amp;"'!I"&amp;ROW())</f>
        <v>0</v>
      </c>
      <c r="AL74" cm="1">
        <f t="array" aca="1" ref="AL74" ca="1">INDIRECT("'"&amp;AL$2&amp;"'!I"&amp;ROW())</f>
        <v>0</v>
      </c>
      <c r="AM74" cm="1">
        <f t="array" aca="1" ref="AM74" ca="1">INDIRECT("'"&amp;AM$2&amp;"'!I"&amp;ROW())</f>
        <v>0</v>
      </c>
      <c r="AN74" cm="1">
        <f t="array" aca="1" ref="AN74" ca="1">INDIRECT("'"&amp;AN$2&amp;"'!I"&amp;ROW())</f>
        <v>0</v>
      </c>
      <c r="AO74" cm="1">
        <f t="array" aca="1" ref="AO74" ca="1">INDIRECT("'"&amp;AO$2&amp;"'!I"&amp;ROW())</f>
        <v>0</v>
      </c>
      <c r="AP74" cm="1">
        <f t="array" aca="1" ref="AP74" ca="1">INDIRECT("'"&amp;AP$2&amp;"'!I"&amp;ROW())</f>
        <v>0</v>
      </c>
      <c r="AQ74" cm="1">
        <f t="array" aca="1" ref="AQ74" ca="1">INDIRECT("'"&amp;AQ$2&amp;"'!I"&amp;ROW())</f>
        <v>0</v>
      </c>
      <c r="AR74" cm="1">
        <f t="array" aca="1" ref="AR74" ca="1">INDIRECT("'"&amp;AR$2&amp;"'!I"&amp;ROW())</f>
        <v>0</v>
      </c>
      <c r="AS74" cm="1">
        <f t="array" aca="1" ref="AS74" ca="1">INDIRECT("'"&amp;AS$2&amp;"'!I"&amp;ROW())</f>
        <v>0</v>
      </c>
      <c r="AT74" cm="1">
        <f t="array" aca="1" ref="AT74" ca="1">INDIRECT("'"&amp;AT$2&amp;"'!I"&amp;ROW())</f>
        <v>0</v>
      </c>
      <c r="AU74" cm="1">
        <f t="array" aca="1" ref="AU74" ca="1">INDIRECT("'"&amp;AU$2&amp;"'!I"&amp;ROW())</f>
        <v>95.839999999999989</v>
      </c>
      <c r="AV74" cm="1">
        <f t="array" aca="1" ref="AV74" ca="1">INDIRECT("'"&amp;AV$2&amp;"'!I"&amp;ROW())</f>
        <v>95.839999999999989</v>
      </c>
      <c r="AW74" cm="1">
        <f t="array" aca="1" ref="AW74" ca="1">INDIRECT("'"&amp;AW$2&amp;"'!I"&amp;ROW())</f>
        <v>95.839999999999989</v>
      </c>
      <c r="AX74" cm="1">
        <f t="array" aca="1" ref="AX74" ca="1">INDIRECT("'"&amp;AX$2&amp;"'!I"&amp;ROW())</f>
        <v>95.839999999999989</v>
      </c>
      <c r="AY74" cm="1">
        <f t="array" aca="1" ref="AY74" ca="1">INDIRECT("'"&amp;AY$2&amp;"'!I"&amp;ROW())</f>
        <v>95.839999999999989</v>
      </c>
      <c r="AZ74" cm="1">
        <f t="array" aca="1" ref="AZ74" ca="1">INDIRECT("'"&amp;AZ$2&amp;"'!I"&amp;ROW())</f>
        <v>95.839999999999989</v>
      </c>
      <c r="BA74" cm="1">
        <f t="array" aca="1" ref="BA74" ca="1">INDIRECT("'"&amp;BA$2&amp;"'!I"&amp;ROW())</f>
        <v>95.839999999999989</v>
      </c>
      <c r="BB74" s="17">
        <f>'TALLER EPT '!I74</f>
        <v>95.839999999999989</v>
      </c>
      <c r="BC74" cm="1">
        <f t="array" aca="1" ref="BC74" ca="1">INDIRECT("'"&amp;BC$2&amp;"'!I"&amp;ROW())</f>
        <v>0</v>
      </c>
      <c r="BD74" cm="1">
        <f t="array" aca="1" ref="BD74" ca="1">INDIRECT("'"&amp;BD$2&amp;"'!I"&amp;ROW())</f>
        <v>0</v>
      </c>
      <c r="BE74">
        <f>'CIRCULACIÓN '!I74</f>
        <v>0</v>
      </c>
      <c r="BF74" cm="1">
        <f t="array" aca="1" ref="BF74" ca="1">INDIRECT("'"&amp;BF$2&amp;"'!I"&amp;ROW())</f>
        <v>0</v>
      </c>
      <c r="BG74" cm="1">
        <f t="array" aca="1" ref="BG74" ca="1">INDIRECT("'"&amp;BG$2&amp;"'!I"&amp;ROW())</f>
        <v>0</v>
      </c>
      <c r="BH74">
        <f>INGRESO!I74</f>
        <v>0</v>
      </c>
    </row>
    <row r="75" spans="1:60" s="17" customFormat="1">
      <c r="A75" s="17" t="s">
        <v>1116</v>
      </c>
      <c r="G75" s="17">
        <f t="shared" ca="1" si="1"/>
        <v>39.630000000000003</v>
      </c>
      <c r="H75" s="17" cm="1">
        <f t="array" aca="1" ref="H75" ca="1">INDIRECT("'"&amp;H$2&amp;"'!I"&amp;ROW())</f>
        <v>1.5851999999999999</v>
      </c>
      <c r="I75" s="17" cm="1">
        <f t="array" aca="1" ref="I75" ca="1">INDIRECT("'"&amp;I$2&amp;"'!I"&amp;ROW())</f>
        <v>1.5851999999999999</v>
      </c>
      <c r="J75" s="17" cm="1">
        <f t="array" aca="1" ref="J75" ca="1">INDIRECT("'"&amp;J$2&amp;"'!I"&amp;ROW())</f>
        <v>1.5851999999999999</v>
      </c>
      <c r="K75" s="17" cm="1">
        <f t="array" aca="1" ref="K75" ca="1">INDIRECT("'"&amp;K$2&amp;"'!I"&amp;ROW())</f>
        <v>1.5851999999999999</v>
      </c>
      <c r="L75" s="17" cm="1">
        <f t="array" aca="1" ref="L75" ca="1">INDIRECT("'"&amp;L$2&amp;"'!I"&amp;ROW())</f>
        <v>1.5851999999999999</v>
      </c>
      <c r="M75" s="17" cm="1">
        <f t="array" aca="1" ref="M75" ca="1">INDIRECT("'"&amp;M$2&amp;"'!I"&amp;ROW())</f>
        <v>1.5851999999999999</v>
      </c>
      <c r="N75" s="17" cm="1">
        <f t="array" aca="1" ref="N75" ca="1">INDIRECT("'"&amp;N$2&amp;"'!I"&amp;ROW())</f>
        <v>0</v>
      </c>
      <c r="O75" s="17" cm="1">
        <f t="array" aca="1" ref="O75" ca="1">INDIRECT("'"&amp;O$2&amp;"'!I"&amp;ROW())</f>
        <v>1.5851999999999999</v>
      </c>
      <c r="P75" s="17">
        <f>'SECRETARÍA '!I75</f>
        <v>1.5851999999999999</v>
      </c>
      <c r="Q75" s="17" cm="1">
        <f t="array" aca="1" ref="Q75" ca="1">INDIRECT("'"&amp;Q$2&amp;"'!I"&amp;ROW())</f>
        <v>1.5851999999999999</v>
      </c>
      <c r="R75" s="17" cm="1">
        <f t="array" aca="1" ref="R75" ca="1">INDIRECT("'"&amp;R$2&amp;"'!I"&amp;ROW())</f>
        <v>1.5851999999999999</v>
      </c>
      <c r="S75" s="17" cm="1">
        <f t="array" aca="1" ref="S75" ca="1">INDIRECT("'"&amp;S$2&amp;"'!I"&amp;ROW())</f>
        <v>1.5851999999999999</v>
      </c>
      <c r="T75" s="17" cm="1">
        <f t="array" aca="1" ref="T75" ca="1">INDIRECT("'"&amp;T$2&amp;"'!I"&amp;ROW())</f>
        <v>1.5851999999999999</v>
      </c>
      <c r="U75" s="17" cm="1">
        <f t="array" aca="1" ref="U75" ca="1">INDIRECT("'"&amp;U$2&amp;"'!I"&amp;ROW())</f>
        <v>1.5851999999999999</v>
      </c>
      <c r="V75" s="17" cm="1">
        <f t="array" aca="1" ref="V75" ca="1">INDIRECT("'"&amp;V$2&amp;"'!I"&amp;ROW())</f>
        <v>1.5851999999999999</v>
      </c>
      <c r="W75" s="17" cm="1">
        <f t="array" aca="1" ref="W75" ca="1">INDIRECT("'"&amp;W$2&amp;"'!I"&amp;ROW())</f>
        <v>1.5851999999999999</v>
      </c>
      <c r="X75" s="17" cm="1">
        <f t="array" aca="1" ref="X75" ca="1">INDIRECT("'"&amp;X$2&amp;"'!I"&amp;ROW())</f>
        <v>1.5851999999999999</v>
      </c>
      <c r="Y75" s="17" cm="1">
        <f t="array" aca="1" ref="Y75" ca="1">INDIRECT("'"&amp;Y$2&amp;"'!I"&amp;ROW())</f>
        <v>1.5851999999999999</v>
      </c>
      <c r="Z75" s="17" cm="1">
        <f t="array" aca="1" ref="Z75" ca="1">INDIRECT("'"&amp;Z$2&amp;"'!I"&amp;ROW())</f>
        <v>0</v>
      </c>
      <c r="AA75" s="17" cm="1">
        <f t="array" aca="1" ref="AA75" ca="1">INDIRECT("'"&amp;AA$2&amp;"'!I"&amp;ROW())</f>
        <v>0</v>
      </c>
      <c r="AB75">
        <f>'SSHH ADM.-HOMBRES'!I75</f>
        <v>0</v>
      </c>
      <c r="AC75" s="17" cm="1">
        <f t="array" aca="1" ref="AC75" ca="1">INDIRECT("'"&amp;AC$2&amp;"'!I"&amp;ROW())</f>
        <v>0</v>
      </c>
      <c r="AD75" s="17" cm="1">
        <f t="array" aca="1" ref="AD75" ca="1">INDIRECT("'"&amp;AD$2&amp;"'!I"&amp;ROW())</f>
        <v>0</v>
      </c>
      <c r="AE75" s="17" cm="1">
        <f t="array" aca="1" ref="AE75" ca="1">INDIRECT("'"&amp;AE$2&amp;"'!I"&amp;ROW())</f>
        <v>0</v>
      </c>
      <c r="AF75" s="17" cm="1">
        <f t="array" aca="1" ref="AF75" ca="1">INDIRECT("'"&amp;AF$2&amp;"'!I"&amp;ROW())</f>
        <v>0</v>
      </c>
      <c r="AG75" s="17" cm="1">
        <f t="array" aca="1" ref="AG75" ca="1">INDIRECT("'"&amp;AG$2&amp;"'!I"&amp;ROW())</f>
        <v>0</v>
      </c>
      <c r="AH75" s="17" cm="1">
        <f t="array" aca="1" ref="AH75" ca="1">INDIRECT("'"&amp;AH$2&amp;"'!I"&amp;ROW())</f>
        <v>0</v>
      </c>
      <c r="AI75" s="17" cm="1">
        <f t="array" aca="1" ref="AI75" ca="1">INDIRECT("'"&amp;AI$2&amp;"'!I"&amp;ROW())</f>
        <v>0</v>
      </c>
      <c r="AJ75" s="17" cm="1">
        <f t="array" aca="1" ref="AJ75" ca="1">INDIRECT("'"&amp;AJ$2&amp;"'!I"&amp;ROW())</f>
        <v>0</v>
      </c>
      <c r="AK75" s="17" cm="1">
        <f t="array" aca="1" ref="AK75" ca="1">INDIRECT("'"&amp;AK$2&amp;"'!I"&amp;ROW())</f>
        <v>0</v>
      </c>
      <c r="AL75" s="17" cm="1">
        <f t="array" aca="1" ref="AL75" ca="1">INDIRECT("'"&amp;AL$2&amp;"'!I"&amp;ROW())</f>
        <v>0</v>
      </c>
      <c r="AM75" s="17" cm="1">
        <f t="array" aca="1" ref="AM75" ca="1">INDIRECT("'"&amp;AM$2&amp;"'!I"&amp;ROW())</f>
        <v>0</v>
      </c>
      <c r="AN75" s="17" cm="1">
        <f t="array" aca="1" ref="AN75" ca="1">INDIRECT("'"&amp;AN$2&amp;"'!I"&amp;ROW())</f>
        <v>0</v>
      </c>
      <c r="AO75" s="17" cm="1">
        <f t="array" aca="1" ref="AO75" ca="1">INDIRECT("'"&amp;AO$2&amp;"'!I"&amp;ROW())</f>
        <v>0</v>
      </c>
      <c r="AP75" s="17" cm="1">
        <f t="array" aca="1" ref="AP75" ca="1">INDIRECT("'"&amp;AP$2&amp;"'!I"&amp;ROW())</f>
        <v>0</v>
      </c>
      <c r="AQ75" s="17" cm="1">
        <f t="array" aca="1" ref="AQ75" ca="1">INDIRECT("'"&amp;AQ$2&amp;"'!I"&amp;ROW())</f>
        <v>0</v>
      </c>
      <c r="AR75" s="17" cm="1">
        <f t="array" aca="1" ref="AR75" ca="1">INDIRECT("'"&amp;AR$2&amp;"'!I"&amp;ROW())</f>
        <v>0</v>
      </c>
      <c r="AS75" s="17" cm="1">
        <f t="array" aca="1" ref="AS75" ca="1">INDIRECT("'"&amp;AS$2&amp;"'!I"&amp;ROW())</f>
        <v>0</v>
      </c>
      <c r="AT75" s="17" cm="1">
        <f t="array" aca="1" ref="AT75" ca="1">INDIRECT("'"&amp;AT$2&amp;"'!I"&amp;ROW())</f>
        <v>0</v>
      </c>
      <c r="AU75" s="17" cm="1">
        <f t="array" aca="1" ref="AU75" ca="1">INDIRECT("'"&amp;AU$2&amp;"'!I"&amp;ROW())</f>
        <v>1.5851999999999999</v>
      </c>
      <c r="AV75" s="17" cm="1">
        <f t="array" aca="1" ref="AV75" ca="1">INDIRECT("'"&amp;AV$2&amp;"'!I"&amp;ROW())</f>
        <v>1.5851999999999999</v>
      </c>
      <c r="AW75" s="17" cm="1">
        <f t="array" aca="1" ref="AW75" ca="1">INDIRECT("'"&amp;AW$2&amp;"'!I"&amp;ROW())</f>
        <v>1.5851999999999999</v>
      </c>
      <c r="AX75" s="17" cm="1">
        <f t="array" aca="1" ref="AX75" ca="1">INDIRECT("'"&amp;AX$2&amp;"'!I"&amp;ROW())</f>
        <v>1.5851999999999999</v>
      </c>
      <c r="AY75" s="17" cm="1">
        <f t="array" aca="1" ref="AY75" ca="1">INDIRECT("'"&amp;AY$2&amp;"'!I"&amp;ROW())</f>
        <v>1.5851999999999999</v>
      </c>
      <c r="AZ75" s="17" cm="1">
        <f t="array" aca="1" ref="AZ75" ca="1">INDIRECT("'"&amp;AZ$2&amp;"'!I"&amp;ROW())</f>
        <v>1.5851999999999999</v>
      </c>
      <c r="BA75" s="17" cm="1">
        <f t="array" aca="1" ref="BA75" ca="1">INDIRECT("'"&amp;BA$2&amp;"'!I"&amp;ROW())</f>
        <v>1.5851999999999999</v>
      </c>
      <c r="BB75" s="17">
        <f>'TALLER EPT '!I75</f>
        <v>1.5851999999999999</v>
      </c>
      <c r="BC75" s="17" cm="1">
        <f t="array" aca="1" ref="BC75" ca="1">INDIRECT("'"&amp;BC$2&amp;"'!I"&amp;ROW())</f>
        <v>0</v>
      </c>
      <c r="BD75" s="17" cm="1">
        <f t="array" aca="1" ref="BD75" ca="1">INDIRECT("'"&amp;BD$2&amp;"'!I"&amp;ROW())</f>
        <v>0</v>
      </c>
      <c r="BE75" s="17">
        <f>'CIRCULACIÓN '!I75</f>
        <v>0</v>
      </c>
      <c r="BF75" s="17" cm="1">
        <f t="array" aca="1" ref="BF75" ca="1">INDIRECT("'"&amp;BF$2&amp;"'!I"&amp;ROW())</f>
        <v>0</v>
      </c>
      <c r="BG75" s="17" cm="1">
        <f t="array" aca="1" ref="BG75" ca="1">INDIRECT("'"&amp;BG$2&amp;"'!I"&amp;ROW())</f>
        <v>0</v>
      </c>
      <c r="BH75" s="17">
        <f>INGRESO!I75</f>
        <v>0</v>
      </c>
    </row>
    <row r="76" spans="1:60">
      <c r="A76" t="s">
        <v>1118</v>
      </c>
      <c r="G76">
        <f t="shared" ca="1" si="1"/>
        <v>850.34</v>
      </c>
      <c r="H76" cm="1">
        <f t="array" aca="1" ref="H76" ca="1">INDIRECT("'"&amp;H$2&amp;"'!I"&amp;ROW())</f>
        <v>34.013600000000004</v>
      </c>
      <c r="I76" cm="1">
        <f t="array" aca="1" ref="I76" ca="1">INDIRECT("'"&amp;I$2&amp;"'!I"&amp;ROW())</f>
        <v>34.013600000000004</v>
      </c>
      <c r="J76" cm="1">
        <f t="array" aca="1" ref="J76" ca="1">INDIRECT("'"&amp;J$2&amp;"'!I"&amp;ROW())</f>
        <v>34.013600000000004</v>
      </c>
      <c r="K76" cm="1">
        <f t="array" aca="1" ref="K76" ca="1">INDIRECT("'"&amp;K$2&amp;"'!I"&amp;ROW())</f>
        <v>34.013600000000004</v>
      </c>
      <c r="L76" cm="1">
        <f t="array" aca="1" ref="L76" ca="1">INDIRECT("'"&amp;L$2&amp;"'!I"&amp;ROW())</f>
        <v>34.013600000000004</v>
      </c>
      <c r="M76" cm="1">
        <f t="array" aca="1" ref="M76" ca="1">INDIRECT("'"&amp;M$2&amp;"'!I"&amp;ROW())</f>
        <v>34.013600000000004</v>
      </c>
      <c r="N76" cm="1">
        <f t="array" aca="1" ref="N76" ca="1">INDIRECT("'"&amp;N$2&amp;"'!I"&amp;ROW())</f>
        <v>0</v>
      </c>
      <c r="O76" cm="1">
        <f t="array" aca="1" ref="O76" ca="1">INDIRECT("'"&amp;O$2&amp;"'!I"&amp;ROW())</f>
        <v>34.013600000000004</v>
      </c>
      <c r="P76">
        <f>'SECRETARÍA '!I76</f>
        <v>34.013600000000004</v>
      </c>
      <c r="Q76" cm="1">
        <f t="array" aca="1" ref="Q76" ca="1">INDIRECT("'"&amp;Q$2&amp;"'!I"&amp;ROW())</f>
        <v>34.013600000000004</v>
      </c>
      <c r="R76" cm="1">
        <f t="array" aca="1" ref="R76" ca="1">INDIRECT("'"&amp;R$2&amp;"'!I"&amp;ROW())</f>
        <v>34.013600000000004</v>
      </c>
      <c r="S76" cm="1">
        <f t="array" aca="1" ref="S76" ca="1">INDIRECT("'"&amp;S$2&amp;"'!I"&amp;ROW())</f>
        <v>34.013600000000004</v>
      </c>
      <c r="T76" cm="1">
        <f t="array" aca="1" ref="T76" ca="1">INDIRECT("'"&amp;T$2&amp;"'!I"&amp;ROW())</f>
        <v>34.013600000000004</v>
      </c>
      <c r="U76" cm="1">
        <f t="array" aca="1" ref="U76" ca="1">INDIRECT("'"&amp;U$2&amp;"'!I"&amp;ROW())</f>
        <v>34.013600000000004</v>
      </c>
      <c r="V76" cm="1">
        <f t="array" aca="1" ref="V76" ca="1">INDIRECT("'"&amp;V$2&amp;"'!I"&amp;ROW())</f>
        <v>34.013600000000004</v>
      </c>
      <c r="W76" cm="1">
        <f t="array" aca="1" ref="W76" ca="1">INDIRECT("'"&amp;W$2&amp;"'!I"&amp;ROW())</f>
        <v>34.013600000000004</v>
      </c>
      <c r="X76" cm="1">
        <f t="array" aca="1" ref="X76" ca="1">INDIRECT("'"&amp;X$2&amp;"'!I"&amp;ROW())</f>
        <v>34.013600000000004</v>
      </c>
      <c r="Y76" cm="1">
        <f t="array" aca="1" ref="Y76" ca="1">INDIRECT("'"&amp;Y$2&amp;"'!I"&amp;ROW())</f>
        <v>34.013600000000004</v>
      </c>
      <c r="Z76" cm="1">
        <f t="array" aca="1" ref="Z76" ca="1">INDIRECT("'"&amp;Z$2&amp;"'!I"&amp;ROW())</f>
        <v>0</v>
      </c>
      <c r="AA76" cm="1">
        <f t="array" aca="1" ref="AA76" ca="1">INDIRECT("'"&amp;AA$2&amp;"'!I"&amp;ROW())</f>
        <v>0</v>
      </c>
      <c r="AB76">
        <f>'SSHH ADM.-HOMBRES'!I76</f>
        <v>0</v>
      </c>
      <c r="AC76" cm="1">
        <f t="array" aca="1" ref="AC76" ca="1">INDIRECT("'"&amp;AC$2&amp;"'!I"&amp;ROW())</f>
        <v>0</v>
      </c>
      <c r="AD76" cm="1">
        <f t="array" aca="1" ref="AD76" ca="1">INDIRECT("'"&amp;AD$2&amp;"'!I"&amp;ROW())</f>
        <v>0</v>
      </c>
      <c r="AE76" cm="1">
        <f t="array" aca="1" ref="AE76" ca="1">INDIRECT("'"&amp;AE$2&amp;"'!I"&amp;ROW())</f>
        <v>0</v>
      </c>
      <c r="AF76" cm="1">
        <f t="array" aca="1" ref="AF76" ca="1">INDIRECT("'"&amp;AF$2&amp;"'!I"&amp;ROW())</f>
        <v>0</v>
      </c>
      <c r="AG76" cm="1">
        <f t="array" aca="1" ref="AG76" ca="1">INDIRECT("'"&amp;AG$2&amp;"'!I"&amp;ROW())</f>
        <v>0</v>
      </c>
      <c r="AH76" cm="1">
        <f t="array" aca="1" ref="AH76" ca="1">INDIRECT("'"&amp;AH$2&amp;"'!I"&amp;ROW())</f>
        <v>0</v>
      </c>
      <c r="AI76" cm="1">
        <f t="array" aca="1" ref="AI76" ca="1">INDIRECT("'"&amp;AI$2&amp;"'!I"&amp;ROW())</f>
        <v>0</v>
      </c>
      <c r="AJ76" cm="1">
        <f t="array" aca="1" ref="AJ76" ca="1">INDIRECT("'"&amp;AJ$2&amp;"'!I"&amp;ROW())</f>
        <v>0</v>
      </c>
      <c r="AK76" cm="1">
        <f t="array" aca="1" ref="AK76" ca="1">INDIRECT("'"&amp;AK$2&amp;"'!I"&amp;ROW())</f>
        <v>0</v>
      </c>
      <c r="AL76" cm="1">
        <f t="array" aca="1" ref="AL76" ca="1">INDIRECT("'"&amp;AL$2&amp;"'!I"&amp;ROW())</f>
        <v>0</v>
      </c>
      <c r="AM76" cm="1">
        <f t="array" aca="1" ref="AM76" ca="1">INDIRECT("'"&amp;AM$2&amp;"'!I"&amp;ROW())</f>
        <v>0</v>
      </c>
      <c r="AN76" cm="1">
        <f t="array" aca="1" ref="AN76" ca="1">INDIRECT("'"&amp;AN$2&amp;"'!I"&amp;ROW())</f>
        <v>0</v>
      </c>
      <c r="AO76" cm="1">
        <f t="array" aca="1" ref="AO76" ca="1">INDIRECT("'"&amp;AO$2&amp;"'!I"&amp;ROW())</f>
        <v>0</v>
      </c>
      <c r="AP76" cm="1">
        <f t="array" aca="1" ref="AP76" ca="1">INDIRECT("'"&amp;AP$2&amp;"'!I"&amp;ROW())</f>
        <v>0</v>
      </c>
      <c r="AQ76" cm="1">
        <f t="array" aca="1" ref="AQ76" ca="1">INDIRECT("'"&amp;AQ$2&amp;"'!I"&amp;ROW())</f>
        <v>0</v>
      </c>
      <c r="AR76" cm="1">
        <f t="array" aca="1" ref="AR76" ca="1">INDIRECT("'"&amp;AR$2&amp;"'!I"&amp;ROW())</f>
        <v>0</v>
      </c>
      <c r="AS76" cm="1">
        <f t="array" aca="1" ref="AS76" ca="1">INDIRECT("'"&amp;AS$2&amp;"'!I"&amp;ROW())</f>
        <v>0</v>
      </c>
      <c r="AT76" cm="1">
        <f t="array" aca="1" ref="AT76" ca="1">INDIRECT("'"&amp;AT$2&amp;"'!I"&amp;ROW())</f>
        <v>0</v>
      </c>
      <c r="AU76" cm="1">
        <f t="array" aca="1" ref="AU76" ca="1">INDIRECT("'"&amp;AU$2&amp;"'!I"&amp;ROW())</f>
        <v>34.013600000000004</v>
      </c>
      <c r="AV76" cm="1">
        <f t="array" aca="1" ref="AV76" ca="1">INDIRECT("'"&amp;AV$2&amp;"'!I"&amp;ROW())</f>
        <v>34.013600000000004</v>
      </c>
      <c r="AW76" cm="1">
        <f t="array" aca="1" ref="AW76" ca="1">INDIRECT("'"&amp;AW$2&amp;"'!I"&amp;ROW())</f>
        <v>34.013600000000004</v>
      </c>
      <c r="AX76" cm="1">
        <f t="array" aca="1" ref="AX76" ca="1">INDIRECT("'"&amp;AX$2&amp;"'!I"&amp;ROW())</f>
        <v>34.013600000000004</v>
      </c>
      <c r="AY76" cm="1">
        <f t="array" aca="1" ref="AY76" ca="1">INDIRECT("'"&amp;AY$2&amp;"'!I"&amp;ROW())</f>
        <v>34.013600000000004</v>
      </c>
      <c r="AZ76" cm="1">
        <f t="array" aca="1" ref="AZ76" ca="1">INDIRECT("'"&amp;AZ$2&amp;"'!I"&amp;ROW())</f>
        <v>34.013600000000004</v>
      </c>
      <c r="BA76" cm="1">
        <f t="array" aca="1" ref="BA76" ca="1">INDIRECT("'"&amp;BA$2&amp;"'!I"&amp;ROW())</f>
        <v>34.013600000000004</v>
      </c>
      <c r="BB76" s="17">
        <f>'TALLER EPT '!I76</f>
        <v>34.013600000000004</v>
      </c>
      <c r="BC76" cm="1">
        <f t="array" aca="1" ref="BC76" ca="1">INDIRECT("'"&amp;BC$2&amp;"'!I"&amp;ROW())</f>
        <v>0</v>
      </c>
      <c r="BD76" cm="1">
        <f t="array" aca="1" ref="BD76" ca="1">INDIRECT("'"&amp;BD$2&amp;"'!I"&amp;ROW())</f>
        <v>0</v>
      </c>
      <c r="BE76">
        <f>'CIRCULACIÓN '!I76</f>
        <v>0</v>
      </c>
      <c r="BF76" cm="1">
        <f t="array" aca="1" ref="BF76" ca="1">INDIRECT("'"&amp;BF$2&amp;"'!I"&amp;ROW())</f>
        <v>0</v>
      </c>
      <c r="BG76" cm="1">
        <f t="array" aca="1" ref="BG76" ca="1">INDIRECT("'"&amp;BG$2&amp;"'!I"&amp;ROW())</f>
        <v>0</v>
      </c>
      <c r="BH76">
        <f>INGRESO!I76</f>
        <v>0</v>
      </c>
    </row>
    <row r="77" spans="1:60">
      <c r="A77" t="s">
        <v>1120</v>
      </c>
      <c r="G77">
        <f t="shared" ca="1" si="1"/>
        <v>2634.51</v>
      </c>
      <c r="H77" cm="1">
        <f t="array" aca="1" ref="H77" ca="1">INDIRECT("'"&amp;H$2&amp;"'!I"&amp;ROW())</f>
        <v>105.38040000000001</v>
      </c>
      <c r="I77" cm="1">
        <f t="array" aca="1" ref="I77" ca="1">INDIRECT("'"&amp;I$2&amp;"'!I"&amp;ROW())</f>
        <v>105.38040000000001</v>
      </c>
      <c r="J77" cm="1">
        <f t="array" aca="1" ref="J77" ca="1">INDIRECT("'"&amp;J$2&amp;"'!I"&amp;ROW())</f>
        <v>105.38040000000001</v>
      </c>
      <c r="K77" cm="1">
        <f t="array" aca="1" ref="K77" ca="1">INDIRECT("'"&amp;K$2&amp;"'!I"&amp;ROW())</f>
        <v>105.38040000000001</v>
      </c>
      <c r="L77" cm="1">
        <f t="array" aca="1" ref="L77" ca="1">INDIRECT("'"&amp;L$2&amp;"'!I"&amp;ROW())</f>
        <v>105.38040000000001</v>
      </c>
      <c r="M77" cm="1">
        <f t="array" aca="1" ref="M77" ca="1">INDIRECT("'"&amp;M$2&amp;"'!I"&amp;ROW())</f>
        <v>105.38040000000001</v>
      </c>
      <c r="N77" cm="1">
        <f t="array" aca="1" ref="N77" ca="1">INDIRECT("'"&amp;N$2&amp;"'!I"&amp;ROW())</f>
        <v>0</v>
      </c>
      <c r="O77" cm="1">
        <f t="array" aca="1" ref="O77" ca="1">INDIRECT("'"&amp;O$2&amp;"'!I"&amp;ROW())</f>
        <v>105.38040000000001</v>
      </c>
      <c r="P77">
        <f>'SECRETARÍA '!I77</f>
        <v>105.38040000000001</v>
      </c>
      <c r="Q77" cm="1">
        <f t="array" aca="1" ref="Q77" ca="1">INDIRECT("'"&amp;Q$2&amp;"'!I"&amp;ROW())</f>
        <v>105.38040000000001</v>
      </c>
      <c r="R77" cm="1">
        <f t="array" aca="1" ref="R77" ca="1">INDIRECT("'"&amp;R$2&amp;"'!I"&amp;ROW())</f>
        <v>105.38040000000001</v>
      </c>
      <c r="S77" cm="1">
        <f t="array" aca="1" ref="S77" ca="1">INDIRECT("'"&amp;S$2&amp;"'!I"&amp;ROW())</f>
        <v>105.38040000000001</v>
      </c>
      <c r="T77" cm="1">
        <f t="array" aca="1" ref="T77" ca="1">INDIRECT("'"&amp;T$2&amp;"'!I"&amp;ROW())</f>
        <v>105.38040000000001</v>
      </c>
      <c r="U77" cm="1">
        <f t="array" aca="1" ref="U77" ca="1">INDIRECT("'"&amp;U$2&amp;"'!I"&amp;ROW())</f>
        <v>105.38040000000001</v>
      </c>
      <c r="V77" cm="1">
        <f t="array" aca="1" ref="V77" ca="1">INDIRECT("'"&amp;V$2&amp;"'!I"&amp;ROW())</f>
        <v>105.38040000000001</v>
      </c>
      <c r="W77" cm="1">
        <f t="array" aca="1" ref="W77" ca="1">INDIRECT("'"&amp;W$2&amp;"'!I"&amp;ROW())</f>
        <v>105.38040000000001</v>
      </c>
      <c r="X77" cm="1">
        <f t="array" aca="1" ref="X77" ca="1">INDIRECT("'"&amp;X$2&amp;"'!I"&amp;ROW())</f>
        <v>105.38040000000001</v>
      </c>
      <c r="Y77" cm="1">
        <f t="array" aca="1" ref="Y77" ca="1">INDIRECT("'"&amp;Y$2&amp;"'!I"&amp;ROW())</f>
        <v>105.38040000000001</v>
      </c>
      <c r="Z77" cm="1">
        <f t="array" aca="1" ref="Z77" ca="1">INDIRECT("'"&amp;Z$2&amp;"'!I"&amp;ROW())</f>
        <v>0</v>
      </c>
      <c r="AA77" cm="1">
        <f t="array" aca="1" ref="AA77" ca="1">INDIRECT("'"&amp;AA$2&amp;"'!I"&amp;ROW())</f>
        <v>0</v>
      </c>
      <c r="AB77">
        <f>'SSHH ADM.-HOMBRES'!I77</f>
        <v>0</v>
      </c>
      <c r="AC77" cm="1">
        <f t="array" aca="1" ref="AC77" ca="1">INDIRECT("'"&amp;AC$2&amp;"'!I"&amp;ROW())</f>
        <v>0</v>
      </c>
      <c r="AD77" cm="1">
        <f t="array" aca="1" ref="AD77" ca="1">INDIRECT("'"&amp;AD$2&amp;"'!I"&amp;ROW())</f>
        <v>0</v>
      </c>
      <c r="AE77" cm="1">
        <f t="array" aca="1" ref="AE77" ca="1">INDIRECT("'"&amp;AE$2&amp;"'!I"&amp;ROW())</f>
        <v>0</v>
      </c>
      <c r="AF77" cm="1">
        <f t="array" aca="1" ref="AF77" ca="1">INDIRECT("'"&amp;AF$2&amp;"'!I"&amp;ROW())</f>
        <v>0</v>
      </c>
      <c r="AG77" cm="1">
        <f t="array" aca="1" ref="AG77" ca="1">INDIRECT("'"&amp;AG$2&amp;"'!I"&amp;ROW())</f>
        <v>0</v>
      </c>
      <c r="AH77" cm="1">
        <f t="array" aca="1" ref="AH77" ca="1">INDIRECT("'"&amp;AH$2&amp;"'!I"&amp;ROW())</f>
        <v>0</v>
      </c>
      <c r="AI77" cm="1">
        <f t="array" aca="1" ref="AI77" ca="1">INDIRECT("'"&amp;AI$2&amp;"'!I"&amp;ROW())</f>
        <v>0</v>
      </c>
      <c r="AJ77" cm="1">
        <f t="array" aca="1" ref="AJ77" ca="1">INDIRECT("'"&amp;AJ$2&amp;"'!I"&amp;ROW())</f>
        <v>0</v>
      </c>
      <c r="AK77" cm="1">
        <f t="array" aca="1" ref="AK77" ca="1">INDIRECT("'"&amp;AK$2&amp;"'!I"&amp;ROW())</f>
        <v>0</v>
      </c>
      <c r="AL77" cm="1">
        <f t="array" aca="1" ref="AL77" ca="1">INDIRECT("'"&amp;AL$2&amp;"'!I"&amp;ROW())</f>
        <v>0</v>
      </c>
      <c r="AM77" cm="1">
        <f t="array" aca="1" ref="AM77" ca="1">INDIRECT("'"&amp;AM$2&amp;"'!I"&amp;ROW())</f>
        <v>0</v>
      </c>
      <c r="AN77" cm="1">
        <f t="array" aca="1" ref="AN77" ca="1">INDIRECT("'"&amp;AN$2&amp;"'!I"&amp;ROW())</f>
        <v>0</v>
      </c>
      <c r="AO77" cm="1">
        <f t="array" aca="1" ref="AO77" ca="1">INDIRECT("'"&amp;AO$2&amp;"'!I"&amp;ROW())</f>
        <v>0</v>
      </c>
      <c r="AP77" cm="1">
        <f t="array" aca="1" ref="AP77" ca="1">INDIRECT("'"&amp;AP$2&amp;"'!I"&amp;ROW())</f>
        <v>0</v>
      </c>
      <c r="AQ77" cm="1">
        <f t="array" aca="1" ref="AQ77" ca="1">INDIRECT("'"&amp;AQ$2&amp;"'!I"&amp;ROW())</f>
        <v>0</v>
      </c>
      <c r="AR77" cm="1">
        <f t="array" aca="1" ref="AR77" ca="1">INDIRECT("'"&amp;AR$2&amp;"'!I"&amp;ROW())</f>
        <v>0</v>
      </c>
      <c r="AS77" cm="1">
        <f t="array" aca="1" ref="AS77" ca="1">INDIRECT("'"&amp;AS$2&amp;"'!I"&amp;ROW())</f>
        <v>0</v>
      </c>
      <c r="AT77" cm="1">
        <f t="array" aca="1" ref="AT77" ca="1">INDIRECT("'"&amp;AT$2&amp;"'!I"&amp;ROW())</f>
        <v>0</v>
      </c>
      <c r="AU77" cm="1">
        <f t="array" aca="1" ref="AU77" ca="1">INDIRECT("'"&amp;AU$2&amp;"'!I"&amp;ROW())</f>
        <v>105.38040000000001</v>
      </c>
      <c r="AV77" cm="1">
        <f t="array" aca="1" ref="AV77" ca="1">INDIRECT("'"&amp;AV$2&amp;"'!I"&amp;ROW())</f>
        <v>105.38040000000001</v>
      </c>
      <c r="AW77" cm="1">
        <f t="array" aca="1" ref="AW77" ca="1">INDIRECT("'"&amp;AW$2&amp;"'!I"&amp;ROW())</f>
        <v>105.38040000000001</v>
      </c>
      <c r="AX77" cm="1">
        <f t="array" aca="1" ref="AX77" ca="1">INDIRECT("'"&amp;AX$2&amp;"'!I"&amp;ROW())</f>
        <v>105.38040000000001</v>
      </c>
      <c r="AY77" cm="1">
        <f t="array" aca="1" ref="AY77" ca="1">INDIRECT("'"&amp;AY$2&amp;"'!I"&amp;ROW())</f>
        <v>105.38040000000001</v>
      </c>
      <c r="AZ77" cm="1">
        <f t="array" aca="1" ref="AZ77" ca="1">INDIRECT("'"&amp;AZ$2&amp;"'!I"&amp;ROW())</f>
        <v>105.38040000000001</v>
      </c>
      <c r="BA77" cm="1">
        <f t="array" aca="1" ref="BA77" ca="1">INDIRECT("'"&amp;BA$2&amp;"'!I"&amp;ROW())</f>
        <v>105.38040000000001</v>
      </c>
      <c r="BB77" s="17">
        <f>'TALLER EPT '!I77</f>
        <v>105.38040000000001</v>
      </c>
      <c r="BC77" cm="1">
        <f t="array" aca="1" ref="BC77" ca="1">INDIRECT("'"&amp;BC$2&amp;"'!I"&amp;ROW())</f>
        <v>0</v>
      </c>
      <c r="BD77" cm="1">
        <f t="array" aca="1" ref="BD77" ca="1">INDIRECT("'"&amp;BD$2&amp;"'!I"&amp;ROW())</f>
        <v>0</v>
      </c>
      <c r="BE77">
        <f>'CIRCULACIÓN '!I77</f>
        <v>0</v>
      </c>
      <c r="BF77" cm="1">
        <f t="array" aca="1" ref="BF77" ca="1">INDIRECT("'"&amp;BF$2&amp;"'!I"&amp;ROW())</f>
        <v>0</v>
      </c>
      <c r="BG77" cm="1">
        <f t="array" aca="1" ref="BG77" ca="1">INDIRECT("'"&amp;BG$2&amp;"'!I"&amp;ROW())</f>
        <v>0</v>
      </c>
      <c r="BH77">
        <f>INGRESO!I77</f>
        <v>0</v>
      </c>
    </row>
    <row r="78" spans="1:60">
      <c r="A78" t="s">
        <v>1122</v>
      </c>
      <c r="G78">
        <f t="shared" ca="1" si="1"/>
        <v>12.277499999999998</v>
      </c>
      <c r="H78" cm="1">
        <f t="array" aca="1" ref="H78" ca="1">INDIRECT("'"&amp;H$2&amp;"'!I"&amp;ROW())</f>
        <v>0.49110000000000004</v>
      </c>
      <c r="I78" cm="1">
        <f t="array" aca="1" ref="I78" ca="1">INDIRECT("'"&amp;I$2&amp;"'!I"&amp;ROW())</f>
        <v>0.49110000000000004</v>
      </c>
      <c r="J78" cm="1">
        <f t="array" aca="1" ref="J78" ca="1">INDIRECT("'"&amp;J$2&amp;"'!I"&amp;ROW())</f>
        <v>0.49110000000000004</v>
      </c>
      <c r="K78" cm="1">
        <f t="array" aca="1" ref="K78" ca="1">INDIRECT("'"&amp;K$2&amp;"'!I"&amp;ROW())</f>
        <v>0.49110000000000004</v>
      </c>
      <c r="L78" cm="1">
        <f t="array" aca="1" ref="L78" ca="1">INDIRECT("'"&amp;L$2&amp;"'!I"&amp;ROW())</f>
        <v>0.49110000000000004</v>
      </c>
      <c r="M78" cm="1">
        <f t="array" aca="1" ref="M78" ca="1">INDIRECT("'"&amp;M$2&amp;"'!I"&amp;ROW())</f>
        <v>0.49110000000000004</v>
      </c>
      <c r="N78" cm="1">
        <f t="array" aca="1" ref="N78" ca="1">INDIRECT("'"&amp;N$2&amp;"'!I"&amp;ROW())</f>
        <v>0</v>
      </c>
      <c r="O78" cm="1">
        <f t="array" aca="1" ref="O78" ca="1">INDIRECT("'"&amp;O$2&amp;"'!I"&amp;ROW())</f>
        <v>0.49110000000000004</v>
      </c>
      <c r="P78">
        <f>'SECRETARÍA '!I78</f>
        <v>0.49110000000000004</v>
      </c>
      <c r="Q78" cm="1">
        <f t="array" aca="1" ref="Q78" ca="1">INDIRECT("'"&amp;Q$2&amp;"'!I"&amp;ROW())</f>
        <v>0.49110000000000004</v>
      </c>
      <c r="R78" cm="1">
        <f t="array" aca="1" ref="R78" ca="1">INDIRECT("'"&amp;R$2&amp;"'!I"&amp;ROW())</f>
        <v>0.49110000000000004</v>
      </c>
      <c r="S78" cm="1">
        <f t="array" aca="1" ref="S78" ca="1">INDIRECT("'"&amp;S$2&amp;"'!I"&amp;ROW())</f>
        <v>0.49110000000000004</v>
      </c>
      <c r="T78" cm="1">
        <f t="array" aca="1" ref="T78" ca="1">INDIRECT("'"&amp;T$2&amp;"'!I"&amp;ROW())</f>
        <v>0.49110000000000004</v>
      </c>
      <c r="U78" cm="1">
        <f t="array" aca="1" ref="U78" ca="1">INDIRECT("'"&amp;U$2&amp;"'!I"&amp;ROW())</f>
        <v>0.49110000000000004</v>
      </c>
      <c r="V78" cm="1">
        <f t="array" aca="1" ref="V78" ca="1">INDIRECT("'"&amp;V$2&amp;"'!I"&amp;ROW())</f>
        <v>0.49110000000000004</v>
      </c>
      <c r="W78" cm="1">
        <f t="array" aca="1" ref="W78" ca="1">INDIRECT("'"&amp;W$2&amp;"'!I"&amp;ROW())</f>
        <v>0.49110000000000004</v>
      </c>
      <c r="X78" cm="1">
        <f t="array" aca="1" ref="X78" ca="1">INDIRECT("'"&amp;X$2&amp;"'!I"&amp;ROW())</f>
        <v>0.49110000000000004</v>
      </c>
      <c r="Y78" cm="1">
        <f t="array" aca="1" ref="Y78" ca="1">INDIRECT("'"&amp;Y$2&amp;"'!I"&amp;ROW())</f>
        <v>0.49110000000000004</v>
      </c>
      <c r="Z78" cm="1">
        <f t="array" aca="1" ref="Z78" ca="1">INDIRECT("'"&amp;Z$2&amp;"'!I"&amp;ROW())</f>
        <v>0</v>
      </c>
      <c r="AA78" cm="1">
        <f t="array" aca="1" ref="AA78" ca="1">INDIRECT("'"&amp;AA$2&amp;"'!I"&amp;ROW())</f>
        <v>0</v>
      </c>
      <c r="AB78">
        <f>'SSHH ADM.-HOMBRES'!I78</f>
        <v>0</v>
      </c>
      <c r="AC78" cm="1">
        <f t="array" aca="1" ref="AC78" ca="1">INDIRECT("'"&amp;AC$2&amp;"'!I"&amp;ROW())</f>
        <v>0</v>
      </c>
      <c r="AD78" cm="1">
        <f t="array" aca="1" ref="AD78" ca="1">INDIRECT("'"&amp;AD$2&amp;"'!I"&amp;ROW())</f>
        <v>0</v>
      </c>
      <c r="AE78" cm="1">
        <f t="array" aca="1" ref="AE78" ca="1">INDIRECT("'"&amp;AE$2&amp;"'!I"&amp;ROW())</f>
        <v>0</v>
      </c>
      <c r="AF78" cm="1">
        <f t="array" aca="1" ref="AF78" ca="1">INDIRECT("'"&amp;AF$2&amp;"'!I"&amp;ROW())</f>
        <v>0</v>
      </c>
      <c r="AG78" cm="1">
        <f t="array" aca="1" ref="AG78" ca="1">INDIRECT("'"&amp;AG$2&amp;"'!I"&amp;ROW())</f>
        <v>0</v>
      </c>
      <c r="AH78" cm="1">
        <f t="array" aca="1" ref="AH78" ca="1">INDIRECT("'"&amp;AH$2&amp;"'!I"&amp;ROW())</f>
        <v>0</v>
      </c>
      <c r="AI78" cm="1">
        <f t="array" aca="1" ref="AI78" ca="1">INDIRECT("'"&amp;AI$2&amp;"'!I"&amp;ROW())</f>
        <v>0</v>
      </c>
      <c r="AJ78" cm="1">
        <f t="array" aca="1" ref="AJ78" ca="1">INDIRECT("'"&amp;AJ$2&amp;"'!I"&amp;ROW())</f>
        <v>0</v>
      </c>
      <c r="AK78" cm="1">
        <f t="array" aca="1" ref="AK78" ca="1">INDIRECT("'"&amp;AK$2&amp;"'!I"&amp;ROW())</f>
        <v>0</v>
      </c>
      <c r="AL78" cm="1">
        <f t="array" aca="1" ref="AL78" ca="1">INDIRECT("'"&amp;AL$2&amp;"'!I"&amp;ROW())</f>
        <v>0</v>
      </c>
      <c r="AM78" cm="1">
        <f t="array" aca="1" ref="AM78" ca="1">INDIRECT("'"&amp;AM$2&amp;"'!I"&amp;ROW())</f>
        <v>0</v>
      </c>
      <c r="AN78" cm="1">
        <f t="array" aca="1" ref="AN78" ca="1">INDIRECT("'"&amp;AN$2&amp;"'!I"&amp;ROW())</f>
        <v>0</v>
      </c>
      <c r="AO78" cm="1">
        <f t="array" aca="1" ref="AO78" ca="1">INDIRECT("'"&amp;AO$2&amp;"'!I"&amp;ROW())</f>
        <v>0</v>
      </c>
      <c r="AP78" cm="1">
        <f t="array" aca="1" ref="AP78" ca="1">INDIRECT("'"&amp;AP$2&amp;"'!I"&amp;ROW())</f>
        <v>0</v>
      </c>
      <c r="AQ78" cm="1">
        <f t="array" aca="1" ref="AQ78" ca="1">INDIRECT("'"&amp;AQ$2&amp;"'!I"&amp;ROW())</f>
        <v>0</v>
      </c>
      <c r="AR78" cm="1">
        <f t="array" aca="1" ref="AR78" ca="1">INDIRECT("'"&amp;AR$2&amp;"'!I"&amp;ROW())</f>
        <v>0</v>
      </c>
      <c r="AS78" cm="1">
        <f t="array" aca="1" ref="AS78" ca="1">INDIRECT("'"&amp;AS$2&amp;"'!I"&amp;ROW())</f>
        <v>0</v>
      </c>
      <c r="AT78" cm="1">
        <f t="array" aca="1" ref="AT78" ca="1">INDIRECT("'"&amp;AT$2&amp;"'!I"&amp;ROW())</f>
        <v>0</v>
      </c>
      <c r="AU78" cm="1">
        <f t="array" aca="1" ref="AU78" ca="1">INDIRECT("'"&amp;AU$2&amp;"'!I"&amp;ROW())</f>
        <v>0.49110000000000004</v>
      </c>
      <c r="AV78" cm="1">
        <f t="array" aca="1" ref="AV78" ca="1">INDIRECT("'"&amp;AV$2&amp;"'!I"&amp;ROW())</f>
        <v>0.49110000000000004</v>
      </c>
      <c r="AW78" cm="1">
        <f t="array" aca="1" ref="AW78" ca="1">INDIRECT("'"&amp;AW$2&amp;"'!I"&amp;ROW())</f>
        <v>0.49110000000000004</v>
      </c>
      <c r="AX78" cm="1">
        <f t="array" aca="1" ref="AX78" ca="1">INDIRECT("'"&amp;AX$2&amp;"'!I"&amp;ROW())</f>
        <v>0.49110000000000004</v>
      </c>
      <c r="AY78" cm="1">
        <f t="array" aca="1" ref="AY78" ca="1">INDIRECT("'"&amp;AY$2&amp;"'!I"&amp;ROW())</f>
        <v>0.49110000000000004</v>
      </c>
      <c r="AZ78" cm="1">
        <f t="array" aca="1" ref="AZ78" ca="1">INDIRECT("'"&amp;AZ$2&amp;"'!I"&amp;ROW())</f>
        <v>0.49110000000000004</v>
      </c>
      <c r="BA78" cm="1">
        <f t="array" aca="1" ref="BA78" ca="1">INDIRECT("'"&amp;BA$2&amp;"'!I"&amp;ROW())</f>
        <v>0.49110000000000004</v>
      </c>
      <c r="BB78" s="17">
        <f>'TALLER EPT '!I78</f>
        <v>0.49110000000000004</v>
      </c>
      <c r="BC78" cm="1">
        <f t="array" aca="1" ref="BC78" ca="1">INDIRECT("'"&amp;BC$2&amp;"'!I"&amp;ROW())</f>
        <v>0</v>
      </c>
      <c r="BD78" cm="1">
        <f t="array" aca="1" ref="BD78" ca="1">INDIRECT("'"&amp;BD$2&amp;"'!I"&amp;ROW())</f>
        <v>0</v>
      </c>
      <c r="BE78">
        <f>'CIRCULACIÓN '!I78</f>
        <v>0</v>
      </c>
      <c r="BF78" cm="1">
        <f t="array" aca="1" ref="BF78" ca="1">INDIRECT("'"&amp;BF$2&amp;"'!I"&amp;ROW())</f>
        <v>0</v>
      </c>
      <c r="BG78" cm="1">
        <f t="array" aca="1" ref="BG78" ca="1">INDIRECT("'"&amp;BG$2&amp;"'!I"&amp;ROW())</f>
        <v>0</v>
      </c>
      <c r="BH78">
        <f>INGRESO!I78</f>
        <v>0</v>
      </c>
    </row>
    <row r="79" spans="1:60">
      <c r="A79" t="s">
        <v>1124</v>
      </c>
      <c r="G79">
        <f t="shared" ca="1" si="1"/>
        <v>1566.7500000000005</v>
      </c>
      <c r="H79" cm="1">
        <f t="array" aca="1" ref="H79" ca="1">INDIRECT("'"&amp;H$2&amp;"'!I"&amp;ROW())</f>
        <v>62.67</v>
      </c>
      <c r="I79" cm="1">
        <f t="array" aca="1" ref="I79" ca="1">INDIRECT("'"&amp;I$2&amp;"'!I"&amp;ROW())</f>
        <v>62.67</v>
      </c>
      <c r="J79" cm="1">
        <f t="array" aca="1" ref="J79" ca="1">INDIRECT("'"&amp;J$2&amp;"'!I"&amp;ROW())</f>
        <v>62.67</v>
      </c>
      <c r="K79" cm="1">
        <f t="array" aca="1" ref="K79" ca="1">INDIRECT("'"&amp;K$2&amp;"'!I"&amp;ROW())</f>
        <v>62.67</v>
      </c>
      <c r="L79" cm="1">
        <f t="array" aca="1" ref="L79" ca="1">INDIRECT("'"&amp;L$2&amp;"'!I"&amp;ROW())</f>
        <v>62.67</v>
      </c>
      <c r="M79" cm="1">
        <f t="array" aca="1" ref="M79" ca="1">INDIRECT("'"&amp;M$2&amp;"'!I"&amp;ROW())</f>
        <v>62.67</v>
      </c>
      <c r="N79" cm="1">
        <f t="array" aca="1" ref="N79" ca="1">INDIRECT("'"&amp;N$2&amp;"'!I"&amp;ROW())</f>
        <v>0</v>
      </c>
      <c r="O79" cm="1">
        <f t="array" aca="1" ref="O79" ca="1">INDIRECT("'"&amp;O$2&amp;"'!I"&amp;ROW())</f>
        <v>62.67</v>
      </c>
      <c r="P79">
        <f>'SECRETARÍA '!I79</f>
        <v>62.67</v>
      </c>
      <c r="Q79" cm="1">
        <f t="array" aca="1" ref="Q79" ca="1">INDIRECT("'"&amp;Q$2&amp;"'!I"&amp;ROW())</f>
        <v>62.67</v>
      </c>
      <c r="R79" cm="1">
        <f t="array" aca="1" ref="R79" ca="1">INDIRECT("'"&amp;R$2&amp;"'!I"&amp;ROW())</f>
        <v>62.67</v>
      </c>
      <c r="S79" cm="1">
        <f t="array" aca="1" ref="S79" ca="1">INDIRECT("'"&amp;S$2&amp;"'!I"&amp;ROW())</f>
        <v>62.67</v>
      </c>
      <c r="T79" cm="1">
        <f t="array" aca="1" ref="T79" ca="1">INDIRECT("'"&amp;T$2&amp;"'!I"&amp;ROW())</f>
        <v>62.67</v>
      </c>
      <c r="U79" cm="1">
        <f t="array" aca="1" ref="U79" ca="1">INDIRECT("'"&amp;U$2&amp;"'!I"&amp;ROW())</f>
        <v>62.67</v>
      </c>
      <c r="V79" cm="1">
        <f t="array" aca="1" ref="V79" ca="1">INDIRECT("'"&amp;V$2&amp;"'!I"&amp;ROW())</f>
        <v>62.67</v>
      </c>
      <c r="W79" cm="1">
        <f t="array" aca="1" ref="W79" ca="1">INDIRECT("'"&amp;W$2&amp;"'!I"&amp;ROW())</f>
        <v>62.67</v>
      </c>
      <c r="X79" cm="1">
        <f t="array" aca="1" ref="X79" ca="1">INDIRECT("'"&amp;X$2&amp;"'!I"&amp;ROW())</f>
        <v>62.67</v>
      </c>
      <c r="Y79" cm="1">
        <f t="array" aca="1" ref="Y79" ca="1">INDIRECT("'"&amp;Y$2&amp;"'!I"&amp;ROW())</f>
        <v>62.67</v>
      </c>
      <c r="Z79" cm="1">
        <f t="array" aca="1" ref="Z79" ca="1">INDIRECT("'"&amp;Z$2&amp;"'!I"&amp;ROW())</f>
        <v>0</v>
      </c>
      <c r="AA79" cm="1">
        <f t="array" aca="1" ref="AA79" ca="1">INDIRECT("'"&amp;AA$2&amp;"'!I"&amp;ROW())</f>
        <v>0</v>
      </c>
      <c r="AB79">
        <f>'SSHH ADM.-HOMBRES'!I79</f>
        <v>0</v>
      </c>
      <c r="AC79" cm="1">
        <f t="array" aca="1" ref="AC79" ca="1">INDIRECT("'"&amp;AC$2&amp;"'!I"&amp;ROW())</f>
        <v>0</v>
      </c>
      <c r="AD79" cm="1">
        <f t="array" aca="1" ref="AD79" ca="1">INDIRECT("'"&amp;AD$2&amp;"'!I"&amp;ROW())</f>
        <v>0</v>
      </c>
      <c r="AE79" cm="1">
        <f t="array" aca="1" ref="AE79" ca="1">INDIRECT("'"&amp;AE$2&amp;"'!I"&amp;ROW())</f>
        <v>0</v>
      </c>
      <c r="AF79" cm="1">
        <f t="array" aca="1" ref="AF79" ca="1">INDIRECT("'"&amp;AF$2&amp;"'!I"&amp;ROW())</f>
        <v>0</v>
      </c>
      <c r="AG79" cm="1">
        <f t="array" aca="1" ref="AG79" ca="1">INDIRECT("'"&amp;AG$2&amp;"'!I"&amp;ROW())</f>
        <v>0</v>
      </c>
      <c r="AH79" cm="1">
        <f t="array" aca="1" ref="AH79" ca="1">INDIRECT("'"&amp;AH$2&amp;"'!I"&amp;ROW())</f>
        <v>0</v>
      </c>
      <c r="AI79" cm="1">
        <f t="array" aca="1" ref="AI79" ca="1">INDIRECT("'"&amp;AI$2&amp;"'!I"&amp;ROW())</f>
        <v>0</v>
      </c>
      <c r="AJ79" cm="1">
        <f t="array" aca="1" ref="AJ79" ca="1">INDIRECT("'"&amp;AJ$2&amp;"'!I"&amp;ROW())</f>
        <v>0</v>
      </c>
      <c r="AK79" cm="1">
        <f t="array" aca="1" ref="AK79" ca="1">INDIRECT("'"&amp;AK$2&amp;"'!I"&amp;ROW())</f>
        <v>0</v>
      </c>
      <c r="AL79" cm="1">
        <f t="array" aca="1" ref="AL79" ca="1">INDIRECT("'"&amp;AL$2&amp;"'!I"&amp;ROW())</f>
        <v>0</v>
      </c>
      <c r="AM79" cm="1">
        <f t="array" aca="1" ref="AM79" ca="1">INDIRECT("'"&amp;AM$2&amp;"'!I"&amp;ROW())</f>
        <v>0</v>
      </c>
      <c r="AN79" cm="1">
        <f t="array" aca="1" ref="AN79" ca="1">INDIRECT("'"&amp;AN$2&amp;"'!I"&amp;ROW())</f>
        <v>0</v>
      </c>
      <c r="AO79" cm="1">
        <f t="array" aca="1" ref="AO79" ca="1">INDIRECT("'"&amp;AO$2&amp;"'!I"&amp;ROW())</f>
        <v>0</v>
      </c>
      <c r="AP79" cm="1">
        <f t="array" aca="1" ref="AP79" ca="1">INDIRECT("'"&amp;AP$2&amp;"'!I"&amp;ROW())</f>
        <v>0</v>
      </c>
      <c r="AQ79" cm="1">
        <f t="array" aca="1" ref="AQ79" ca="1">INDIRECT("'"&amp;AQ$2&amp;"'!I"&amp;ROW())</f>
        <v>0</v>
      </c>
      <c r="AR79" cm="1">
        <f t="array" aca="1" ref="AR79" ca="1">INDIRECT("'"&amp;AR$2&amp;"'!I"&amp;ROW())</f>
        <v>0</v>
      </c>
      <c r="AS79" cm="1">
        <f t="array" aca="1" ref="AS79" ca="1">INDIRECT("'"&amp;AS$2&amp;"'!I"&amp;ROW())</f>
        <v>0</v>
      </c>
      <c r="AT79" cm="1">
        <f t="array" aca="1" ref="AT79" ca="1">INDIRECT("'"&amp;AT$2&amp;"'!I"&amp;ROW())</f>
        <v>0</v>
      </c>
      <c r="AU79" cm="1">
        <f t="array" aca="1" ref="AU79" ca="1">INDIRECT("'"&amp;AU$2&amp;"'!I"&amp;ROW())</f>
        <v>62.67</v>
      </c>
      <c r="AV79" cm="1">
        <f t="array" aca="1" ref="AV79" ca="1">INDIRECT("'"&amp;AV$2&amp;"'!I"&amp;ROW())</f>
        <v>62.67</v>
      </c>
      <c r="AW79" cm="1">
        <f t="array" aca="1" ref="AW79" ca="1">INDIRECT("'"&amp;AW$2&amp;"'!I"&amp;ROW())</f>
        <v>62.67</v>
      </c>
      <c r="AX79" cm="1">
        <f t="array" aca="1" ref="AX79" ca="1">INDIRECT("'"&amp;AX$2&amp;"'!I"&amp;ROW())</f>
        <v>62.67</v>
      </c>
      <c r="AY79" cm="1">
        <f t="array" aca="1" ref="AY79" ca="1">INDIRECT("'"&amp;AY$2&amp;"'!I"&amp;ROW())</f>
        <v>62.67</v>
      </c>
      <c r="AZ79" cm="1">
        <f t="array" aca="1" ref="AZ79" ca="1">INDIRECT("'"&amp;AZ$2&amp;"'!I"&amp;ROW())</f>
        <v>62.67</v>
      </c>
      <c r="BA79" cm="1">
        <f t="array" aca="1" ref="BA79" ca="1">INDIRECT("'"&amp;BA$2&amp;"'!I"&amp;ROW())</f>
        <v>62.67</v>
      </c>
      <c r="BB79" s="17">
        <f>'TALLER EPT '!I79</f>
        <v>62.67</v>
      </c>
      <c r="BC79" cm="1">
        <f t="array" aca="1" ref="BC79" ca="1">INDIRECT("'"&amp;BC$2&amp;"'!I"&amp;ROW())</f>
        <v>0</v>
      </c>
      <c r="BD79" cm="1">
        <f t="array" aca="1" ref="BD79" ca="1">INDIRECT("'"&amp;BD$2&amp;"'!I"&amp;ROW())</f>
        <v>0</v>
      </c>
      <c r="BE79">
        <f>'CIRCULACIÓN '!I79</f>
        <v>0</v>
      </c>
      <c r="BF79" cm="1">
        <f t="array" aca="1" ref="BF79" ca="1">INDIRECT("'"&amp;BF$2&amp;"'!I"&amp;ROW())</f>
        <v>0</v>
      </c>
      <c r="BG79" cm="1">
        <f t="array" aca="1" ref="BG79" ca="1">INDIRECT("'"&amp;BG$2&amp;"'!I"&amp;ROW())</f>
        <v>0</v>
      </c>
      <c r="BH79">
        <f>INGRESO!I79</f>
        <v>0</v>
      </c>
    </row>
    <row r="80" spans="1:60">
      <c r="A80" t="s">
        <v>1126</v>
      </c>
      <c r="G80">
        <f t="shared" ca="1" si="1"/>
        <v>1471.2499999999995</v>
      </c>
      <c r="H80" cm="1">
        <f t="array" aca="1" ref="H80" ca="1">INDIRECT("'"&amp;H$2&amp;"'!I"&amp;ROW())</f>
        <v>58.85</v>
      </c>
      <c r="I80" cm="1">
        <f t="array" aca="1" ref="I80" ca="1">INDIRECT("'"&amp;I$2&amp;"'!I"&amp;ROW())</f>
        <v>58.85</v>
      </c>
      <c r="J80" cm="1">
        <f t="array" aca="1" ref="J80" ca="1">INDIRECT("'"&amp;J$2&amp;"'!I"&amp;ROW())</f>
        <v>58.85</v>
      </c>
      <c r="K80" cm="1">
        <f t="array" aca="1" ref="K80" ca="1">INDIRECT("'"&amp;K$2&amp;"'!I"&amp;ROW())</f>
        <v>58.85</v>
      </c>
      <c r="L80" cm="1">
        <f t="array" aca="1" ref="L80" ca="1">INDIRECT("'"&amp;L$2&amp;"'!I"&amp;ROW())</f>
        <v>58.85</v>
      </c>
      <c r="M80" cm="1">
        <f t="array" aca="1" ref="M80" ca="1">INDIRECT("'"&amp;M$2&amp;"'!I"&amp;ROW())</f>
        <v>58.85</v>
      </c>
      <c r="N80" cm="1">
        <f t="array" aca="1" ref="N80" ca="1">INDIRECT("'"&amp;N$2&amp;"'!I"&amp;ROW())</f>
        <v>0</v>
      </c>
      <c r="O80" cm="1">
        <f t="array" aca="1" ref="O80" ca="1">INDIRECT("'"&amp;O$2&amp;"'!I"&amp;ROW())</f>
        <v>58.85</v>
      </c>
      <c r="P80">
        <f>'SECRETARÍA '!I80</f>
        <v>58.85</v>
      </c>
      <c r="Q80" cm="1">
        <f t="array" aca="1" ref="Q80" ca="1">INDIRECT("'"&amp;Q$2&amp;"'!I"&amp;ROW())</f>
        <v>58.85</v>
      </c>
      <c r="R80" cm="1">
        <f t="array" aca="1" ref="R80" ca="1">INDIRECT("'"&amp;R$2&amp;"'!I"&amp;ROW())</f>
        <v>58.85</v>
      </c>
      <c r="S80" cm="1">
        <f t="array" aca="1" ref="S80" ca="1">INDIRECT("'"&amp;S$2&amp;"'!I"&amp;ROW())</f>
        <v>58.85</v>
      </c>
      <c r="T80" cm="1">
        <f t="array" aca="1" ref="T80" ca="1">INDIRECT("'"&amp;T$2&amp;"'!I"&amp;ROW())</f>
        <v>58.85</v>
      </c>
      <c r="U80" cm="1">
        <f t="array" aca="1" ref="U80" ca="1">INDIRECT("'"&amp;U$2&amp;"'!I"&amp;ROW())</f>
        <v>58.85</v>
      </c>
      <c r="V80" cm="1">
        <f t="array" aca="1" ref="V80" ca="1">INDIRECT("'"&amp;V$2&amp;"'!I"&amp;ROW())</f>
        <v>58.85</v>
      </c>
      <c r="W80" cm="1">
        <f t="array" aca="1" ref="W80" ca="1">INDIRECT("'"&amp;W$2&amp;"'!I"&amp;ROW())</f>
        <v>58.85</v>
      </c>
      <c r="X80" cm="1">
        <f t="array" aca="1" ref="X80" ca="1">INDIRECT("'"&amp;X$2&amp;"'!I"&amp;ROW())</f>
        <v>58.85</v>
      </c>
      <c r="Y80" cm="1">
        <f t="array" aca="1" ref="Y80" ca="1">INDIRECT("'"&amp;Y$2&amp;"'!I"&amp;ROW())</f>
        <v>58.85</v>
      </c>
      <c r="Z80" cm="1">
        <f t="array" aca="1" ref="Z80" ca="1">INDIRECT("'"&amp;Z$2&amp;"'!I"&amp;ROW())</f>
        <v>0</v>
      </c>
      <c r="AA80" cm="1">
        <f t="array" aca="1" ref="AA80" ca="1">INDIRECT("'"&amp;AA$2&amp;"'!I"&amp;ROW())</f>
        <v>0</v>
      </c>
      <c r="AB80">
        <f>'SSHH ADM.-HOMBRES'!I80</f>
        <v>0</v>
      </c>
      <c r="AC80" cm="1">
        <f t="array" aca="1" ref="AC80" ca="1">INDIRECT("'"&amp;AC$2&amp;"'!I"&amp;ROW())</f>
        <v>0</v>
      </c>
      <c r="AD80" cm="1">
        <f t="array" aca="1" ref="AD80" ca="1">INDIRECT("'"&amp;AD$2&amp;"'!I"&amp;ROW())</f>
        <v>0</v>
      </c>
      <c r="AE80" cm="1">
        <f t="array" aca="1" ref="AE80" ca="1">INDIRECT("'"&amp;AE$2&amp;"'!I"&amp;ROW())</f>
        <v>0</v>
      </c>
      <c r="AF80" cm="1">
        <f t="array" aca="1" ref="AF80" ca="1">INDIRECT("'"&amp;AF$2&amp;"'!I"&amp;ROW())</f>
        <v>0</v>
      </c>
      <c r="AG80" cm="1">
        <f t="array" aca="1" ref="AG80" ca="1">INDIRECT("'"&amp;AG$2&amp;"'!I"&amp;ROW())</f>
        <v>0</v>
      </c>
      <c r="AH80" cm="1">
        <f t="array" aca="1" ref="AH80" ca="1">INDIRECT("'"&amp;AH$2&amp;"'!I"&amp;ROW())</f>
        <v>0</v>
      </c>
      <c r="AI80" cm="1">
        <f t="array" aca="1" ref="AI80" ca="1">INDIRECT("'"&amp;AI$2&amp;"'!I"&amp;ROW())</f>
        <v>0</v>
      </c>
      <c r="AJ80" cm="1">
        <f t="array" aca="1" ref="AJ80" ca="1">INDIRECT("'"&amp;AJ$2&amp;"'!I"&amp;ROW())</f>
        <v>0</v>
      </c>
      <c r="AK80" cm="1">
        <f t="array" aca="1" ref="AK80" ca="1">INDIRECT("'"&amp;AK$2&amp;"'!I"&amp;ROW())</f>
        <v>0</v>
      </c>
      <c r="AL80" cm="1">
        <f t="array" aca="1" ref="AL80" ca="1">INDIRECT("'"&amp;AL$2&amp;"'!I"&amp;ROW())</f>
        <v>0</v>
      </c>
      <c r="AM80" cm="1">
        <f t="array" aca="1" ref="AM80" ca="1">INDIRECT("'"&amp;AM$2&amp;"'!I"&amp;ROW())</f>
        <v>0</v>
      </c>
      <c r="AN80" cm="1">
        <f t="array" aca="1" ref="AN80" ca="1">INDIRECT("'"&amp;AN$2&amp;"'!I"&amp;ROW())</f>
        <v>0</v>
      </c>
      <c r="AO80" cm="1">
        <f t="array" aca="1" ref="AO80" ca="1">INDIRECT("'"&amp;AO$2&amp;"'!I"&amp;ROW())</f>
        <v>0</v>
      </c>
      <c r="AP80" cm="1">
        <f t="array" aca="1" ref="AP80" ca="1">INDIRECT("'"&amp;AP$2&amp;"'!I"&amp;ROW())</f>
        <v>0</v>
      </c>
      <c r="AQ80" cm="1">
        <f t="array" aca="1" ref="AQ80" ca="1">INDIRECT("'"&amp;AQ$2&amp;"'!I"&amp;ROW())</f>
        <v>0</v>
      </c>
      <c r="AR80" cm="1">
        <f t="array" aca="1" ref="AR80" ca="1">INDIRECT("'"&amp;AR$2&amp;"'!I"&amp;ROW())</f>
        <v>0</v>
      </c>
      <c r="AS80" cm="1">
        <f t="array" aca="1" ref="AS80" ca="1">INDIRECT("'"&amp;AS$2&amp;"'!I"&amp;ROW())</f>
        <v>0</v>
      </c>
      <c r="AT80" cm="1">
        <f t="array" aca="1" ref="AT80" ca="1">INDIRECT("'"&amp;AT$2&amp;"'!I"&amp;ROW())</f>
        <v>0</v>
      </c>
      <c r="AU80" cm="1">
        <f t="array" aca="1" ref="AU80" ca="1">INDIRECT("'"&amp;AU$2&amp;"'!I"&amp;ROW())</f>
        <v>58.85</v>
      </c>
      <c r="AV80" cm="1">
        <f t="array" aca="1" ref="AV80" ca="1">INDIRECT("'"&amp;AV$2&amp;"'!I"&amp;ROW())</f>
        <v>58.85</v>
      </c>
      <c r="AW80" cm="1">
        <f t="array" aca="1" ref="AW80" ca="1">INDIRECT("'"&amp;AW$2&amp;"'!I"&amp;ROW())</f>
        <v>58.85</v>
      </c>
      <c r="AX80" cm="1">
        <f t="array" aca="1" ref="AX80" ca="1">INDIRECT("'"&amp;AX$2&amp;"'!I"&amp;ROW())</f>
        <v>58.85</v>
      </c>
      <c r="AY80" cm="1">
        <f t="array" aca="1" ref="AY80" ca="1">INDIRECT("'"&amp;AY$2&amp;"'!I"&amp;ROW())</f>
        <v>58.85</v>
      </c>
      <c r="AZ80" cm="1">
        <f t="array" aca="1" ref="AZ80" ca="1">INDIRECT("'"&amp;AZ$2&amp;"'!I"&amp;ROW())</f>
        <v>58.85</v>
      </c>
      <c r="BA80" cm="1">
        <f t="array" aca="1" ref="BA80" ca="1">INDIRECT("'"&amp;BA$2&amp;"'!I"&amp;ROW())</f>
        <v>58.85</v>
      </c>
      <c r="BB80" s="17">
        <f>'TALLER EPT '!I80</f>
        <v>58.85</v>
      </c>
      <c r="BC80" cm="1">
        <f t="array" aca="1" ref="BC80" ca="1">INDIRECT("'"&amp;BC$2&amp;"'!I"&amp;ROW())</f>
        <v>0</v>
      </c>
      <c r="BD80" cm="1">
        <f t="array" aca="1" ref="BD80" ca="1">INDIRECT("'"&amp;BD$2&amp;"'!I"&amp;ROW())</f>
        <v>0</v>
      </c>
      <c r="BE80">
        <f>'CIRCULACIÓN '!I80</f>
        <v>0</v>
      </c>
      <c r="BF80" cm="1">
        <f t="array" aca="1" ref="BF80" ca="1">INDIRECT("'"&amp;BF$2&amp;"'!I"&amp;ROW())</f>
        <v>0</v>
      </c>
      <c r="BG80" cm="1">
        <f t="array" aca="1" ref="BG80" ca="1">INDIRECT("'"&amp;BG$2&amp;"'!I"&amp;ROW())</f>
        <v>0</v>
      </c>
      <c r="BH80">
        <f>INGRESO!I80</f>
        <v>0</v>
      </c>
    </row>
    <row r="81" spans="1:60">
      <c r="A81" t="s">
        <v>1128</v>
      </c>
      <c r="G81">
        <f t="shared" ca="1" si="1"/>
        <v>1447.0000000000009</v>
      </c>
      <c r="H81" cm="1">
        <f t="array" aca="1" ref="H81" ca="1">INDIRECT("'"&amp;H$2&amp;"'!I"&amp;ROW())</f>
        <v>57.88</v>
      </c>
      <c r="I81" cm="1">
        <f t="array" aca="1" ref="I81" ca="1">INDIRECT("'"&amp;I$2&amp;"'!I"&amp;ROW())</f>
        <v>57.88</v>
      </c>
      <c r="J81" cm="1">
        <f t="array" aca="1" ref="J81" ca="1">INDIRECT("'"&amp;J$2&amp;"'!I"&amp;ROW())</f>
        <v>57.88</v>
      </c>
      <c r="K81" cm="1">
        <f t="array" aca="1" ref="K81" ca="1">INDIRECT("'"&amp;K$2&amp;"'!I"&amp;ROW())</f>
        <v>57.88</v>
      </c>
      <c r="L81" cm="1">
        <f t="array" aca="1" ref="L81" ca="1">INDIRECT("'"&amp;L$2&amp;"'!I"&amp;ROW())</f>
        <v>57.88</v>
      </c>
      <c r="M81" cm="1">
        <f t="array" aca="1" ref="M81" ca="1">INDIRECT("'"&amp;M$2&amp;"'!I"&amp;ROW())</f>
        <v>57.88</v>
      </c>
      <c r="N81" cm="1">
        <f t="array" aca="1" ref="N81" ca="1">INDIRECT("'"&amp;N$2&amp;"'!I"&amp;ROW())</f>
        <v>0</v>
      </c>
      <c r="O81" cm="1">
        <f t="array" aca="1" ref="O81" ca="1">INDIRECT("'"&amp;O$2&amp;"'!I"&amp;ROW())</f>
        <v>57.88</v>
      </c>
      <c r="P81">
        <f>'SECRETARÍA '!I81</f>
        <v>57.88</v>
      </c>
      <c r="Q81" cm="1">
        <f t="array" aca="1" ref="Q81" ca="1">INDIRECT("'"&amp;Q$2&amp;"'!I"&amp;ROW())</f>
        <v>57.88</v>
      </c>
      <c r="R81" cm="1">
        <f t="array" aca="1" ref="R81" ca="1">INDIRECT("'"&amp;R$2&amp;"'!I"&amp;ROW())</f>
        <v>57.88</v>
      </c>
      <c r="S81" cm="1">
        <f t="array" aca="1" ref="S81" ca="1">INDIRECT("'"&amp;S$2&amp;"'!I"&amp;ROW())</f>
        <v>57.88</v>
      </c>
      <c r="T81" cm="1">
        <f t="array" aca="1" ref="T81" ca="1">INDIRECT("'"&amp;T$2&amp;"'!I"&amp;ROW())</f>
        <v>57.88</v>
      </c>
      <c r="U81" cm="1">
        <f t="array" aca="1" ref="U81" ca="1">INDIRECT("'"&amp;U$2&amp;"'!I"&amp;ROW())</f>
        <v>57.88</v>
      </c>
      <c r="V81" cm="1">
        <f t="array" aca="1" ref="V81" ca="1">INDIRECT("'"&amp;V$2&amp;"'!I"&amp;ROW())</f>
        <v>57.88</v>
      </c>
      <c r="W81" cm="1">
        <f t="array" aca="1" ref="W81" ca="1">INDIRECT("'"&amp;W$2&amp;"'!I"&amp;ROW())</f>
        <v>57.88</v>
      </c>
      <c r="X81" cm="1">
        <f t="array" aca="1" ref="X81" ca="1">INDIRECT("'"&amp;X$2&amp;"'!I"&amp;ROW())</f>
        <v>57.88</v>
      </c>
      <c r="Y81" cm="1">
        <f t="array" aca="1" ref="Y81" ca="1">INDIRECT("'"&amp;Y$2&amp;"'!I"&amp;ROW())</f>
        <v>57.88</v>
      </c>
      <c r="Z81" cm="1">
        <f t="array" aca="1" ref="Z81" ca="1">INDIRECT("'"&amp;Z$2&amp;"'!I"&amp;ROW())</f>
        <v>0</v>
      </c>
      <c r="AA81" cm="1">
        <f t="array" aca="1" ref="AA81" ca="1">INDIRECT("'"&amp;AA$2&amp;"'!I"&amp;ROW())</f>
        <v>0</v>
      </c>
      <c r="AB81">
        <f>'SSHH ADM.-HOMBRES'!I81</f>
        <v>0</v>
      </c>
      <c r="AC81" cm="1">
        <f t="array" aca="1" ref="AC81" ca="1">INDIRECT("'"&amp;AC$2&amp;"'!I"&amp;ROW())</f>
        <v>0</v>
      </c>
      <c r="AD81" cm="1">
        <f t="array" aca="1" ref="AD81" ca="1">INDIRECT("'"&amp;AD$2&amp;"'!I"&amp;ROW())</f>
        <v>0</v>
      </c>
      <c r="AE81" cm="1">
        <f t="array" aca="1" ref="AE81" ca="1">INDIRECT("'"&amp;AE$2&amp;"'!I"&amp;ROW())</f>
        <v>0</v>
      </c>
      <c r="AF81" cm="1">
        <f t="array" aca="1" ref="AF81" ca="1">INDIRECT("'"&amp;AF$2&amp;"'!I"&amp;ROW())</f>
        <v>0</v>
      </c>
      <c r="AG81" cm="1">
        <f t="array" aca="1" ref="AG81" ca="1">INDIRECT("'"&amp;AG$2&amp;"'!I"&amp;ROW())</f>
        <v>0</v>
      </c>
      <c r="AH81" cm="1">
        <f t="array" aca="1" ref="AH81" ca="1">INDIRECT("'"&amp;AH$2&amp;"'!I"&amp;ROW())</f>
        <v>0</v>
      </c>
      <c r="AI81" cm="1">
        <f t="array" aca="1" ref="AI81" ca="1">INDIRECT("'"&amp;AI$2&amp;"'!I"&amp;ROW())</f>
        <v>0</v>
      </c>
      <c r="AJ81" cm="1">
        <f t="array" aca="1" ref="AJ81" ca="1">INDIRECT("'"&amp;AJ$2&amp;"'!I"&amp;ROW())</f>
        <v>0</v>
      </c>
      <c r="AK81" cm="1">
        <f t="array" aca="1" ref="AK81" ca="1">INDIRECT("'"&amp;AK$2&amp;"'!I"&amp;ROW())</f>
        <v>0</v>
      </c>
      <c r="AL81" cm="1">
        <f t="array" aca="1" ref="AL81" ca="1">INDIRECT("'"&amp;AL$2&amp;"'!I"&amp;ROW())</f>
        <v>0</v>
      </c>
      <c r="AM81" cm="1">
        <f t="array" aca="1" ref="AM81" ca="1">INDIRECT("'"&amp;AM$2&amp;"'!I"&amp;ROW())</f>
        <v>0</v>
      </c>
      <c r="AN81" cm="1">
        <f t="array" aca="1" ref="AN81" ca="1">INDIRECT("'"&amp;AN$2&amp;"'!I"&amp;ROW())</f>
        <v>0</v>
      </c>
      <c r="AO81" cm="1">
        <f t="array" aca="1" ref="AO81" ca="1">INDIRECT("'"&amp;AO$2&amp;"'!I"&amp;ROW())</f>
        <v>0</v>
      </c>
      <c r="AP81" cm="1">
        <f t="array" aca="1" ref="AP81" ca="1">INDIRECT("'"&amp;AP$2&amp;"'!I"&amp;ROW())</f>
        <v>0</v>
      </c>
      <c r="AQ81" cm="1">
        <f t="array" aca="1" ref="AQ81" ca="1">INDIRECT("'"&amp;AQ$2&amp;"'!I"&amp;ROW())</f>
        <v>0</v>
      </c>
      <c r="AR81" cm="1">
        <f t="array" aca="1" ref="AR81" ca="1">INDIRECT("'"&amp;AR$2&amp;"'!I"&amp;ROW())</f>
        <v>0</v>
      </c>
      <c r="AS81" cm="1">
        <f t="array" aca="1" ref="AS81" ca="1">INDIRECT("'"&amp;AS$2&amp;"'!I"&amp;ROW())</f>
        <v>0</v>
      </c>
      <c r="AT81" cm="1">
        <f t="array" aca="1" ref="AT81" ca="1">INDIRECT("'"&amp;AT$2&amp;"'!I"&amp;ROW())</f>
        <v>0</v>
      </c>
      <c r="AU81" cm="1">
        <f t="array" aca="1" ref="AU81" ca="1">INDIRECT("'"&amp;AU$2&amp;"'!I"&amp;ROW())</f>
        <v>57.88</v>
      </c>
      <c r="AV81" cm="1">
        <f t="array" aca="1" ref="AV81" ca="1">INDIRECT("'"&amp;AV$2&amp;"'!I"&amp;ROW())</f>
        <v>57.88</v>
      </c>
      <c r="AW81" cm="1">
        <f t="array" aca="1" ref="AW81" ca="1">INDIRECT("'"&amp;AW$2&amp;"'!I"&amp;ROW())</f>
        <v>57.88</v>
      </c>
      <c r="AX81" cm="1">
        <f t="array" aca="1" ref="AX81" ca="1">INDIRECT("'"&amp;AX$2&amp;"'!I"&amp;ROW())</f>
        <v>57.88</v>
      </c>
      <c r="AY81" cm="1">
        <f t="array" aca="1" ref="AY81" ca="1">INDIRECT("'"&amp;AY$2&amp;"'!I"&amp;ROW())</f>
        <v>57.88</v>
      </c>
      <c r="AZ81" cm="1">
        <f t="array" aca="1" ref="AZ81" ca="1">INDIRECT("'"&amp;AZ$2&amp;"'!I"&amp;ROW())</f>
        <v>57.88</v>
      </c>
      <c r="BA81" cm="1">
        <f t="array" aca="1" ref="BA81" ca="1">INDIRECT("'"&amp;BA$2&amp;"'!I"&amp;ROW())</f>
        <v>57.88</v>
      </c>
      <c r="BB81" s="17">
        <f>'TALLER EPT '!I81</f>
        <v>57.88</v>
      </c>
      <c r="BC81" cm="1">
        <f t="array" aca="1" ref="BC81" ca="1">INDIRECT("'"&amp;BC$2&amp;"'!I"&amp;ROW())</f>
        <v>0</v>
      </c>
      <c r="BD81" cm="1">
        <f t="array" aca="1" ref="BD81" ca="1">INDIRECT("'"&amp;BD$2&amp;"'!I"&amp;ROW())</f>
        <v>0</v>
      </c>
      <c r="BE81">
        <f>'CIRCULACIÓN '!I81</f>
        <v>0</v>
      </c>
      <c r="BF81" cm="1">
        <f t="array" aca="1" ref="BF81" ca="1">INDIRECT("'"&amp;BF$2&amp;"'!I"&amp;ROW())</f>
        <v>0</v>
      </c>
      <c r="BG81" cm="1">
        <f t="array" aca="1" ref="BG81" ca="1">INDIRECT("'"&amp;BG$2&amp;"'!I"&amp;ROW())</f>
        <v>0</v>
      </c>
      <c r="BH81">
        <f>INGRESO!I81</f>
        <v>0</v>
      </c>
    </row>
    <row r="82" spans="1:60">
      <c r="A82" t="s">
        <v>1130</v>
      </c>
      <c r="G82">
        <f t="shared" ca="1" si="1"/>
        <v>620.875</v>
      </c>
      <c r="H82" cm="1">
        <f t="array" aca="1" ref="H82" ca="1">INDIRECT("'"&amp;H$2&amp;"'!I"&amp;ROW())</f>
        <v>24.835000000000001</v>
      </c>
      <c r="I82" cm="1">
        <f t="array" aca="1" ref="I82" ca="1">INDIRECT("'"&amp;I$2&amp;"'!I"&amp;ROW())</f>
        <v>24.835000000000001</v>
      </c>
      <c r="J82" cm="1">
        <f t="array" aca="1" ref="J82" ca="1">INDIRECT("'"&amp;J$2&amp;"'!I"&amp;ROW())</f>
        <v>24.835000000000001</v>
      </c>
      <c r="K82" cm="1">
        <f t="array" aca="1" ref="K82" ca="1">INDIRECT("'"&amp;K$2&amp;"'!I"&amp;ROW())</f>
        <v>24.835000000000001</v>
      </c>
      <c r="L82" cm="1">
        <f t="array" aca="1" ref="L82" ca="1">INDIRECT("'"&amp;L$2&amp;"'!I"&amp;ROW())</f>
        <v>24.835000000000001</v>
      </c>
      <c r="M82" cm="1">
        <f t="array" aca="1" ref="M82" ca="1">INDIRECT("'"&amp;M$2&amp;"'!I"&amp;ROW())</f>
        <v>24.835000000000001</v>
      </c>
      <c r="N82" cm="1">
        <f t="array" aca="1" ref="N82" ca="1">INDIRECT("'"&amp;N$2&amp;"'!I"&amp;ROW())</f>
        <v>0</v>
      </c>
      <c r="O82" cm="1">
        <f t="array" aca="1" ref="O82" ca="1">INDIRECT("'"&amp;O$2&amp;"'!I"&amp;ROW())</f>
        <v>24.835000000000001</v>
      </c>
      <c r="P82">
        <f>'SECRETARÍA '!I82</f>
        <v>24.835000000000001</v>
      </c>
      <c r="Q82" cm="1">
        <f t="array" aca="1" ref="Q82" ca="1">INDIRECT("'"&amp;Q$2&amp;"'!I"&amp;ROW())</f>
        <v>24.835000000000001</v>
      </c>
      <c r="R82" cm="1">
        <f t="array" aca="1" ref="R82" ca="1">INDIRECT("'"&amp;R$2&amp;"'!I"&amp;ROW())</f>
        <v>24.835000000000001</v>
      </c>
      <c r="S82" cm="1">
        <f t="array" aca="1" ref="S82" ca="1">INDIRECT("'"&amp;S$2&amp;"'!I"&amp;ROW())</f>
        <v>24.835000000000001</v>
      </c>
      <c r="T82" cm="1">
        <f t="array" aca="1" ref="T82" ca="1">INDIRECT("'"&amp;T$2&amp;"'!I"&amp;ROW())</f>
        <v>24.835000000000001</v>
      </c>
      <c r="U82" cm="1">
        <f t="array" aca="1" ref="U82" ca="1">INDIRECT("'"&amp;U$2&amp;"'!I"&amp;ROW())</f>
        <v>24.835000000000001</v>
      </c>
      <c r="V82" cm="1">
        <f t="array" aca="1" ref="V82" ca="1">INDIRECT("'"&amp;V$2&amp;"'!I"&amp;ROW())</f>
        <v>24.835000000000001</v>
      </c>
      <c r="W82" cm="1">
        <f t="array" aca="1" ref="W82" ca="1">INDIRECT("'"&amp;W$2&amp;"'!I"&amp;ROW())</f>
        <v>24.835000000000001</v>
      </c>
      <c r="X82" cm="1">
        <f t="array" aca="1" ref="X82" ca="1">INDIRECT("'"&amp;X$2&amp;"'!I"&amp;ROW())</f>
        <v>24.835000000000001</v>
      </c>
      <c r="Y82" cm="1">
        <f t="array" aca="1" ref="Y82" ca="1">INDIRECT("'"&amp;Y$2&amp;"'!I"&amp;ROW())</f>
        <v>24.835000000000001</v>
      </c>
      <c r="Z82" cm="1">
        <f t="array" aca="1" ref="Z82" ca="1">INDIRECT("'"&amp;Z$2&amp;"'!I"&amp;ROW())</f>
        <v>0</v>
      </c>
      <c r="AA82" cm="1">
        <f t="array" aca="1" ref="AA82" ca="1">INDIRECT("'"&amp;AA$2&amp;"'!I"&amp;ROW())</f>
        <v>0</v>
      </c>
      <c r="AB82">
        <f>'SSHH ADM.-HOMBRES'!I82</f>
        <v>0</v>
      </c>
      <c r="AC82" cm="1">
        <f t="array" aca="1" ref="AC82" ca="1">INDIRECT("'"&amp;AC$2&amp;"'!I"&amp;ROW())</f>
        <v>0</v>
      </c>
      <c r="AD82" cm="1">
        <f t="array" aca="1" ref="AD82" ca="1">INDIRECT("'"&amp;AD$2&amp;"'!I"&amp;ROW())</f>
        <v>0</v>
      </c>
      <c r="AE82" cm="1">
        <f t="array" aca="1" ref="AE82" ca="1">INDIRECT("'"&amp;AE$2&amp;"'!I"&amp;ROW())</f>
        <v>0</v>
      </c>
      <c r="AF82" cm="1">
        <f t="array" aca="1" ref="AF82" ca="1">INDIRECT("'"&amp;AF$2&amp;"'!I"&amp;ROW())</f>
        <v>0</v>
      </c>
      <c r="AG82" cm="1">
        <f t="array" aca="1" ref="AG82" ca="1">INDIRECT("'"&amp;AG$2&amp;"'!I"&amp;ROW())</f>
        <v>0</v>
      </c>
      <c r="AH82" cm="1">
        <f t="array" aca="1" ref="AH82" ca="1">INDIRECT("'"&amp;AH$2&amp;"'!I"&amp;ROW())</f>
        <v>0</v>
      </c>
      <c r="AI82" cm="1">
        <f t="array" aca="1" ref="AI82" ca="1">INDIRECT("'"&amp;AI$2&amp;"'!I"&amp;ROW())</f>
        <v>0</v>
      </c>
      <c r="AJ82" cm="1">
        <f t="array" aca="1" ref="AJ82" ca="1">INDIRECT("'"&amp;AJ$2&amp;"'!I"&amp;ROW())</f>
        <v>0</v>
      </c>
      <c r="AK82" cm="1">
        <f t="array" aca="1" ref="AK82" ca="1">INDIRECT("'"&amp;AK$2&amp;"'!I"&amp;ROW())</f>
        <v>0</v>
      </c>
      <c r="AL82" cm="1">
        <f t="array" aca="1" ref="AL82" ca="1">INDIRECT("'"&amp;AL$2&amp;"'!I"&amp;ROW())</f>
        <v>0</v>
      </c>
      <c r="AM82" cm="1">
        <f t="array" aca="1" ref="AM82" ca="1">INDIRECT("'"&amp;AM$2&amp;"'!I"&amp;ROW())</f>
        <v>0</v>
      </c>
      <c r="AN82" cm="1">
        <f t="array" aca="1" ref="AN82" ca="1">INDIRECT("'"&amp;AN$2&amp;"'!I"&amp;ROW())</f>
        <v>0</v>
      </c>
      <c r="AO82" cm="1">
        <f t="array" aca="1" ref="AO82" ca="1">INDIRECT("'"&amp;AO$2&amp;"'!I"&amp;ROW())</f>
        <v>0</v>
      </c>
      <c r="AP82" cm="1">
        <f t="array" aca="1" ref="AP82" ca="1">INDIRECT("'"&amp;AP$2&amp;"'!I"&amp;ROW())</f>
        <v>0</v>
      </c>
      <c r="AQ82" cm="1">
        <f t="array" aca="1" ref="AQ82" ca="1">INDIRECT("'"&amp;AQ$2&amp;"'!I"&amp;ROW())</f>
        <v>0</v>
      </c>
      <c r="AR82" cm="1">
        <f t="array" aca="1" ref="AR82" ca="1">INDIRECT("'"&amp;AR$2&amp;"'!I"&amp;ROW())</f>
        <v>0</v>
      </c>
      <c r="AS82" cm="1">
        <f t="array" aca="1" ref="AS82" ca="1">INDIRECT("'"&amp;AS$2&amp;"'!I"&amp;ROW())</f>
        <v>0</v>
      </c>
      <c r="AT82" cm="1">
        <f t="array" aca="1" ref="AT82" ca="1">INDIRECT("'"&amp;AT$2&amp;"'!I"&amp;ROW())</f>
        <v>0</v>
      </c>
      <c r="AU82" cm="1">
        <f t="array" aca="1" ref="AU82" ca="1">INDIRECT("'"&amp;AU$2&amp;"'!I"&amp;ROW())</f>
        <v>24.835000000000001</v>
      </c>
      <c r="AV82" cm="1">
        <f t="array" aca="1" ref="AV82" ca="1">INDIRECT("'"&amp;AV$2&amp;"'!I"&amp;ROW())</f>
        <v>24.835000000000001</v>
      </c>
      <c r="AW82" cm="1">
        <f t="array" aca="1" ref="AW82" ca="1">INDIRECT("'"&amp;AW$2&amp;"'!I"&amp;ROW())</f>
        <v>24.835000000000001</v>
      </c>
      <c r="AX82" cm="1">
        <f t="array" aca="1" ref="AX82" ca="1">INDIRECT("'"&amp;AX$2&amp;"'!I"&amp;ROW())</f>
        <v>24.835000000000001</v>
      </c>
      <c r="AY82" cm="1">
        <f t="array" aca="1" ref="AY82" ca="1">INDIRECT("'"&amp;AY$2&amp;"'!I"&amp;ROW())</f>
        <v>24.835000000000001</v>
      </c>
      <c r="AZ82" cm="1">
        <f t="array" aca="1" ref="AZ82" ca="1">INDIRECT("'"&amp;AZ$2&amp;"'!I"&amp;ROW())</f>
        <v>24.835000000000001</v>
      </c>
      <c r="BA82" cm="1">
        <f t="array" aca="1" ref="BA82" ca="1">INDIRECT("'"&amp;BA$2&amp;"'!I"&amp;ROW())</f>
        <v>24.835000000000001</v>
      </c>
      <c r="BB82" s="17">
        <f>'TALLER EPT '!I82</f>
        <v>24.835000000000001</v>
      </c>
      <c r="BC82" cm="1">
        <f t="array" aca="1" ref="BC82" ca="1">INDIRECT("'"&amp;BC$2&amp;"'!I"&amp;ROW())</f>
        <v>0</v>
      </c>
      <c r="BD82" cm="1">
        <f t="array" aca="1" ref="BD82" ca="1">INDIRECT("'"&amp;BD$2&amp;"'!I"&amp;ROW())</f>
        <v>0</v>
      </c>
      <c r="BE82">
        <f>'CIRCULACIÓN '!I82</f>
        <v>0</v>
      </c>
      <c r="BF82" cm="1">
        <f t="array" aca="1" ref="BF82" ca="1">INDIRECT("'"&amp;BF$2&amp;"'!I"&amp;ROW())</f>
        <v>0</v>
      </c>
      <c r="BG82" cm="1">
        <f t="array" aca="1" ref="BG82" ca="1">INDIRECT("'"&amp;BG$2&amp;"'!I"&amp;ROW())</f>
        <v>0</v>
      </c>
      <c r="BH82">
        <f>INGRESO!I82</f>
        <v>0</v>
      </c>
    </row>
    <row r="83" spans="1:60">
      <c r="A83" s="87" t="s">
        <v>1131</v>
      </c>
      <c r="G83">
        <f t="shared" ca="1" si="1"/>
        <v>0</v>
      </c>
      <c r="H83" cm="1">
        <f t="array" aca="1" ref="H83" ca="1">INDIRECT("'"&amp;H$2&amp;"'!I"&amp;ROW())</f>
        <v>0</v>
      </c>
      <c r="I83" cm="1">
        <f t="array" aca="1" ref="I83" ca="1">INDIRECT("'"&amp;I$2&amp;"'!I"&amp;ROW())</f>
        <v>0</v>
      </c>
      <c r="J83" cm="1">
        <f t="array" aca="1" ref="J83" ca="1">INDIRECT("'"&amp;J$2&amp;"'!I"&amp;ROW())</f>
        <v>0</v>
      </c>
      <c r="K83" cm="1">
        <f t="array" aca="1" ref="K83" ca="1">INDIRECT("'"&amp;K$2&amp;"'!I"&amp;ROW())</f>
        <v>0</v>
      </c>
      <c r="L83" cm="1">
        <f t="array" aca="1" ref="L83" ca="1">INDIRECT("'"&amp;L$2&amp;"'!I"&amp;ROW())</f>
        <v>0</v>
      </c>
      <c r="M83" cm="1">
        <f t="array" aca="1" ref="M83" ca="1">INDIRECT("'"&amp;M$2&amp;"'!I"&amp;ROW())</f>
        <v>0</v>
      </c>
      <c r="N83" cm="1">
        <f t="array" aca="1" ref="N83" ca="1">INDIRECT("'"&amp;N$2&amp;"'!I"&amp;ROW())</f>
        <v>0</v>
      </c>
      <c r="O83" cm="1">
        <f t="array" aca="1" ref="O83" ca="1">INDIRECT("'"&amp;O$2&amp;"'!I"&amp;ROW())</f>
        <v>0</v>
      </c>
      <c r="P83">
        <f>'SECRETARÍA '!I83</f>
        <v>0</v>
      </c>
      <c r="Q83" cm="1">
        <f t="array" aca="1" ref="Q83" ca="1">INDIRECT("'"&amp;Q$2&amp;"'!I"&amp;ROW())</f>
        <v>0</v>
      </c>
      <c r="R83" cm="1">
        <f t="array" aca="1" ref="R83" ca="1">INDIRECT("'"&amp;R$2&amp;"'!I"&amp;ROW())</f>
        <v>0</v>
      </c>
      <c r="S83" cm="1">
        <f t="array" aca="1" ref="S83" ca="1">INDIRECT("'"&amp;S$2&amp;"'!I"&amp;ROW())</f>
        <v>0</v>
      </c>
      <c r="T83" cm="1">
        <f t="array" aca="1" ref="T83" ca="1">INDIRECT("'"&amp;T$2&amp;"'!I"&amp;ROW())</f>
        <v>0</v>
      </c>
      <c r="U83" cm="1">
        <f t="array" aca="1" ref="U83" ca="1">INDIRECT("'"&amp;U$2&amp;"'!I"&amp;ROW())</f>
        <v>0</v>
      </c>
      <c r="V83" cm="1">
        <f t="array" aca="1" ref="V83" ca="1">INDIRECT("'"&amp;V$2&amp;"'!I"&amp;ROW())</f>
        <v>0</v>
      </c>
      <c r="W83" cm="1">
        <f t="array" aca="1" ref="W83" ca="1">INDIRECT("'"&amp;W$2&amp;"'!I"&amp;ROW())</f>
        <v>0</v>
      </c>
      <c r="X83" cm="1">
        <f t="array" aca="1" ref="X83" ca="1">INDIRECT("'"&amp;X$2&amp;"'!I"&amp;ROW())</f>
        <v>0</v>
      </c>
      <c r="Y83" cm="1">
        <f t="array" aca="1" ref="Y83" ca="1">INDIRECT("'"&amp;Y$2&amp;"'!I"&amp;ROW())</f>
        <v>0</v>
      </c>
      <c r="Z83" cm="1">
        <f t="array" aca="1" ref="Z83" ca="1">INDIRECT("'"&amp;Z$2&amp;"'!I"&amp;ROW())</f>
        <v>0</v>
      </c>
      <c r="AA83" cm="1">
        <f t="array" aca="1" ref="AA83" ca="1">INDIRECT("'"&amp;AA$2&amp;"'!I"&amp;ROW())</f>
        <v>0</v>
      </c>
      <c r="AB83">
        <f>'SSHH ADM.-HOMBRES'!I83</f>
        <v>0</v>
      </c>
      <c r="AC83" cm="1">
        <f t="array" aca="1" ref="AC83" ca="1">INDIRECT("'"&amp;AC$2&amp;"'!I"&amp;ROW())</f>
        <v>0</v>
      </c>
      <c r="AD83" cm="1">
        <f t="array" aca="1" ref="AD83" ca="1">INDIRECT("'"&amp;AD$2&amp;"'!I"&amp;ROW())</f>
        <v>0</v>
      </c>
      <c r="AE83" cm="1">
        <f t="array" aca="1" ref="AE83" ca="1">INDIRECT("'"&amp;AE$2&amp;"'!I"&amp;ROW())</f>
        <v>0</v>
      </c>
      <c r="AF83" cm="1">
        <f t="array" aca="1" ref="AF83" ca="1">INDIRECT("'"&amp;AF$2&amp;"'!I"&amp;ROW())</f>
        <v>0</v>
      </c>
      <c r="AG83" cm="1">
        <f t="array" aca="1" ref="AG83" ca="1">INDIRECT("'"&amp;AG$2&amp;"'!I"&amp;ROW())</f>
        <v>0</v>
      </c>
      <c r="AH83" cm="1">
        <f t="array" aca="1" ref="AH83" ca="1">INDIRECT("'"&amp;AH$2&amp;"'!I"&amp;ROW())</f>
        <v>0</v>
      </c>
      <c r="AI83" cm="1">
        <f t="array" aca="1" ref="AI83" ca="1">INDIRECT("'"&amp;AI$2&amp;"'!I"&amp;ROW())</f>
        <v>0</v>
      </c>
      <c r="AJ83" cm="1">
        <f t="array" aca="1" ref="AJ83" ca="1">INDIRECT("'"&amp;AJ$2&amp;"'!I"&amp;ROW())</f>
        <v>0</v>
      </c>
      <c r="AK83" cm="1">
        <f t="array" aca="1" ref="AK83" ca="1">INDIRECT("'"&amp;AK$2&amp;"'!I"&amp;ROW())</f>
        <v>0</v>
      </c>
      <c r="AL83" cm="1">
        <f t="array" aca="1" ref="AL83" ca="1">INDIRECT("'"&amp;AL$2&amp;"'!I"&amp;ROW())</f>
        <v>0</v>
      </c>
      <c r="AM83" cm="1">
        <f t="array" aca="1" ref="AM83" ca="1">INDIRECT("'"&amp;AM$2&amp;"'!I"&amp;ROW())</f>
        <v>0</v>
      </c>
      <c r="AN83" cm="1">
        <f t="array" aca="1" ref="AN83" ca="1">INDIRECT("'"&amp;AN$2&amp;"'!I"&amp;ROW())</f>
        <v>0</v>
      </c>
      <c r="AO83" cm="1">
        <f t="array" aca="1" ref="AO83" ca="1">INDIRECT("'"&amp;AO$2&amp;"'!I"&amp;ROW())</f>
        <v>0</v>
      </c>
      <c r="AP83" cm="1">
        <f t="array" aca="1" ref="AP83" ca="1">INDIRECT("'"&amp;AP$2&amp;"'!I"&amp;ROW())</f>
        <v>0</v>
      </c>
      <c r="AQ83" cm="1">
        <f t="array" aca="1" ref="AQ83" ca="1">INDIRECT("'"&amp;AQ$2&amp;"'!I"&amp;ROW())</f>
        <v>0</v>
      </c>
      <c r="AR83" cm="1">
        <f t="array" aca="1" ref="AR83" ca="1">INDIRECT("'"&amp;AR$2&amp;"'!I"&amp;ROW())</f>
        <v>0</v>
      </c>
      <c r="AS83" cm="1">
        <f t="array" aca="1" ref="AS83" ca="1">INDIRECT("'"&amp;AS$2&amp;"'!I"&amp;ROW())</f>
        <v>0</v>
      </c>
      <c r="AT83" cm="1">
        <f t="array" aca="1" ref="AT83" ca="1">INDIRECT("'"&amp;AT$2&amp;"'!I"&amp;ROW())</f>
        <v>0</v>
      </c>
      <c r="AU83" cm="1">
        <f t="array" aca="1" ref="AU83" ca="1">INDIRECT("'"&amp;AU$2&amp;"'!I"&amp;ROW())</f>
        <v>0</v>
      </c>
      <c r="AV83" cm="1">
        <f t="array" aca="1" ref="AV83" ca="1">INDIRECT("'"&amp;AV$2&amp;"'!I"&amp;ROW())</f>
        <v>0</v>
      </c>
      <c r="AW83" cm="1">
        <f t="array" aca="1" ref="AW83" ca="1">INDIRECT("'"&amp;AW$2&amp;"'!I"&amp;ROW())</f>
        <v>0</v>
      </c>
      <c r="AX83" cm="1">
        <f t="array" aca="1" ref="AX83" ca="1">INDIRECT("'"&amp;AX$2&amp;"'!I"&amp;ROW())</f>
        <v>0</v>
      </c>
      <c r="AY83" cm="1">
        <f t="array" aca="1" ref="AY83" ca="1">INDIRECT("'"&amp;AY$2&amp;"'!I"&amp;ROW())</f>
        <v>0</v>
      </c>
      <c r="AZ83" cm="1">
        <f t="array" aca="1" ref="AZ83" ca="1">INDIRECT("'"&amp;AZ$2&amp;"'!I"&amp;ROW())</f>
        <v>0</v>
      </c>
      <c r="BA83" cm="1">
        <f t="array" aca="1" ref="BA83" ca="1">INDIRECT("'"&amp;BA$2&amp;"'!I"&amp;ROW())</f>
        <v>0</v>
      </c>
      <c r="BB83" s="17">
        <f>'TALLER EPT '!I83</f>
        <v>0</v>
      </c>
      <c r="BC83" cm="1">
        <f t="array" aca="1" ref="BC83" ca="1">INDIRECT("'"&amp;BC$2&amp;"'!I"&amp;ROW())</f>
        <v>0</v>
      </c>
      <c r="BD83" cm="1">
        <f t="array" aca="1" ref="BD83" ca="1">INDIRECT("'"&amp;BD$2&amp;"'!I"&amp;ROW())</f>
        <v>0</v>
      </c>
      <c r="BE83">
        <f>'CIRCULACIÓN '!I83</f>
        <v>0</v>
      </c>
      <c r="BF83" cm="1">
        <f t="array" aca="1" ref="BF83" ca="1">INDIRECT("'"&amp;BF$2&amp;"'!I"&amp;ROW())</f>
        <v>0</v>
      </c>
      <c r="BG83" cm="1">
        <f t="array" aca="1" ref="BG83" ca="1">INDIRECT("'"&amp;BG$2&amp;"'!I"&amp;ROW())</f>
        <v>0</v>
      </c>
      <c r="BH83">
        <f>INGRESO!I83</f>
        <v>0</v>
      </c>
    </row>
    <row r="84" spans="1:60">
      <c r="A84" s="87" t="s">
        <v>1161</v>
      </c>
      <c r="G84">
        <f t="shared" ca="1" si="1"/>
        <v>0</v>
      </c>
      <c r="H84" cm="1">
        <f t="array" aca="1" ref="H84" ca="1">INDIRECT("'"&amp;H$2&amp;"'!I"&amp;ROW())</f>
        <v>0</v>
      </c>
      <c r="I84" cm="1">
        <f t="array" aca="1" ref="I84" ca="1">INDIRECT("'"&amp;I$2&amp;"'!I"&amp;ROW())</f>
        <v>0</v>
      </c>
      <c r="J84" cm="1">
        <f t="array" aca="1" ref="J84" ca="1">INDIRECT("'"&amp;J$2&amp;"'!I"&amp;ROW())</f>
        <v>0</v>
      </c>
      <c r="K84" cm="1">
        <f t="array" aca="1" ref="K84" ca="1">INDIRECT("'"&amp;K$2&amp;"'!I"&amp;ROW())</f>
        <v>0</v>
      </c>
      <c r="L84" cm="1">
        <f t="array" aca="1" ref="L84" ca="1">INDIRECT("'"&amp;L$2&amp;"'!I"&amp;ROW())</f>
        <v>0</v>
      </c>
      <c r="M84" cm="1">
        <f t="array" aca="1" ref="M84" ca="1">INDIRECT("'"&amp;M$2&amp;"'!I"&amp;ROW())</f>
        <v>0</v>
      </c>
      <c r="N84" cm="1">
        <f t="array" aca="1" ref="N84" ca="1">INDIRECT("'"&amp;N$2&amp;"'!I"&amp;ROW())</f>
        <v>0</v>
      </c>
      <c r="O84" cm="1">
        <f t="array" aca="1" ref="O84" ca="1">INDIRECT("'"&amp;O$2&amp;"'!I"&amp;ROW())</f>
        <v>0</v>
      </c>
      <c r="P84">
        <f>'SECRETARÍA '!I84</f>
        <v>0</v>
      </c>
      <c r="Q84" cm="1">
        <f t="array" aca="1" ref="Q84" ca="1">INDIRECT("'"&amp;Q$2&amp;"'!I"&amp;ROW())</f>
        <v>0</v>
      </c>
      <c r="R84" cm="1">
        <f t="array" aca="1" ref="R84" ca="1">INDIRECT("'"&amp;R$2&amp;"'!I"&amp;ROW())</f>
        <v>0</v>
      </c>
      <c r="S84" cm="1">
        <f t="array" aca="1" ref="S84" ca="1">INDIRECT("'"&amp;S$2&amp;"'!I"&amp;ROW())</f>
        <v>0</v>
      </c>
      <c r="T84" cm="1">
        <f t="array" aca="1" ref="T84" ca="1">INDIRECT("'"&amp;T$2&amp;"'!I"&amp;ROW())</f>
        <v>0</v>
      </c>
      <c r="U84" cm="1">
        <f t="array" aca="1" ref="U84" ca="1">INDIRECT("'"&amp;U$2&amp;"'!I"&amp;ROW())</f>
        <v>0</v>
      </c>
      <c r="V84" cm="1">
        <f t="array" aca="1" ref="V84" ca="1">INDIRECT("'"&amp;V$2&amp;"'!I"&amp;ROW())</f>
        <v>0</v>
      </c>
      <c r="W84" cm="1">
        <f t="array" aca="1" ref="W84" ca="1">INDIRECT("'"&amp;W$2&amp;"'!I"&amp;ROW())</f>
        <v>0</v>
      </c>
      <c r="X84" cm="1">
        <f t="array" aca="1" ref="X84" ca="1">INDIRECT("'"&amp;X$2&amp;"'!I"&amp;ROW())</f>
        <v>0</v>
      </c>
      <c r="Y84" cm="1">
        <f t="array" aca="1" ref="Y84" ca="1">INDIRECT("'"&amp;Y$2&amp;"'!I"&amp;ROW())</f>
        <v>0</v>
      </c>
      <c r="Z84" cm="1">
        <f t="array" aca="1" ref="Z84" ca="1">INDIRECT("'"&amp;Z$2&amp;"'!I"&amp;ROW())</f>
        <v>0</v>
      </c>
      <c r="AA84" cm="1">
        <f t="array" aca="1" ref="AA84" ca="1">INDIRECT("'"&amp;AA$2&amp;"'!I"&amp;ROW())</f>
        <v>0</v>
      </c>
      <c r="AB84">
        <f>'SSHH ADM.-HOMBRES'!I84</f>
        <v>0</v>
      </c>
      <c r="AC84" cm="1">
        <f t="array" aca="1" ref="AC84" ca="1">INDIRECT("'"&amp;AC$2&amp;"'!I"&amp;ROW())</f>
        <v>0</v>
      </c>
      <c r="AD84" cm="1">
        <f t="array" aca="1" ref="AD84" ca="1">INDIRECT("'"&amp;AD$2&amp;"'!I"&amp;ROW())</f>
        <v>0</v>
      </c>
      <c r="AE84" cm="1">
        <f t="array" aca="1" ref="AE84" ca="1">INDIRECT("'"&amp;AE$2&amp;"'!I"&amp;ROW())</f>
        <v>0</v>
      </c>
      <c r="AF84" cm="1">
        <f t="array" aca="1" ref="AF84" ca="1">INDIRECT("'"&amp;AF$2&amp;"'!I"&amp;ROW())</f>
        <v>0</v>
      </c>
      <c r="AG84" cm="1">
        <f t="array" aca="1" ref="AG84" ca="1">INDIRECT("'"&amp;AG$2&amp;"'!I"&amp;ROW())</f>
        <v>0</v>
      </c>
      <c r="AH84" cm="1">
        <f t="array" aca="1" ref="AH84" ca="1">INDIRECT("'"&amp;AH$2&amp;"'!I"&amp;ROW())</f>
        <v>0</v>
      </c>
      <c r="AI84" cm="1">
        <f t="array" aca="1" ref="AI84" ca="1">INDIRECT("'"&amp;AI$2&amp;"'!I"&amp;ROW())</f>
        <v>0</v>
      </c>
      <c r="AJ84" cm="1">
        <f t="array" aca="1" ref="AJ84" ca="1">INDIRECT("'"&amp;AJ$2&amp;"'!I"&amp;ROW())</f>
        <v>0</v>
      </c>
      <c r="AK84" cm="1">
        <f t="array" aca="1" ref="AK84" ca="1">INDIRECT("'"&amp;AK$2&amp;"'!I"&amp;ROW())</f>
        <v>0</v>
      </c>
      <c r="AL84" cm="1">
        <f t="array" aca="1" ref="AL84" ca="1">INDIRECT("'"&amp;AL$2&amp;"'!I"&amp;ROW())</f>
        <v>0</v>
      </c>
      <c r="AM84" cm="1">
        <f t="array" aca="1" ref="AM84" ca="1">INDIRECT("'"&amp;AM$2&amp;"'!I"&amp;ROW())</f>
        <v>0</v>
      </c>
      <c r="AN84" cm="1">
        <f t="array" aca="1" ref="AN84" ca="1">INDIRECT("'"&amp;AN$2&amp;"'!I"&amp;ROW())</f>
        <v>0</v>
      </c>
      <c r="AO84" cm="1">
        <f t="array" aca="1" ref="AO84" ca="1">INDIRECT("'"&amp;AO$2&amp;"'!I"&amp;ROW())</f>
        <v>0</v>
      </c>
      <c r="AP84" cm="1">
        <f t="array" aca="1" ref="AP84" ca="1">INDIRECT("'"&amp;AP$2&amp;"'!I"&amp;ROW())</f>
        <v>0</v>
      </c>
      <c r="AQ84" cm="1">
        <f t="array" aca="1" ref="AQ84" ca="1">INDIRECT("'"&amp;AQ$2&amp;"'!I"&amp;ROW())</f>
        <v>0</v>
      </c>
      <c r="AR84" cm="1">
        <f t="array" aca="1" ref="AR84" ca="1">INDIRECT("'"&amp;AR$2&amp;"'!I"&amp;ROW())</f>
        <v>0</v>
      </c>
      <c r="AS84" cm="1">
        <f t="array" aca="1" ref="AS84" ca="1">INDIRECT("'"&amp;AS$2&amp;"'!I"&amp;ROW())</f>
        <v>0</v>
      </c>
      <c r="AT84" cm="1">
        <f t="array" aca="1" ref="AT84" ca="1">INDIRECT("'"&amp;AT$2&amp;"'!I"&amp;ROW())</f>
        <v>0</v>
      </c>
      <c r="AU84" cm="1">
        <f t="array" aca="1" ref="AU84" ca="1">INDIRECT("'"&amp;AU$2&amp;"'!I"&amp;ROW())</f>
        <v>0</v>
      </c>
      <c r="AV84" cm="1">
        <f t="array" aca="1" ref="AV84" ca="1">INDIRECT("'"&amp;AV$2&amp;"'!I"&amp;ROW())</f>
        <v>0</v>
      </c>
      <c r="AW84" cm="1">
        <f t="array" aca="1" ref="AW84" ca="1">INDIRECT("'"&amp;AW$2&amp;"'!I"&amp;ROW())</f>
        <v>0</v>
      </c>
      <c r="AX84" cm="1">
        <f t="array" aca="1" ref="AX84" ca="1">INDIRECT("'"&amp;AX$2&amp;"'!I"&amp;ROW())</f>
        <v>0</v>
      </c>
      <c r="AY84" cm="1">
        <f t="array" aca="1" ref="AY84" ca="1">INDIRECT("'"&amp;AY$2&amp;"'!I"&amp;ROW())</f>
        <v>0</v>
      </c>
      <c r="AZ84" cm="1">
        <f t="array" aca="1" ref="AZ84" ca="1">INDIRECT("'"&amp;AZ$2&amp;"'!I"&amp;ROW())</f>
        <v>0</v>
      </c>
      <c r="BA84" cm="1">
        <f t="array" aca="1" ref="BA84" ca="1">INDIRECT("'"&amp;BA$2&amp;"'!I"&amp;ROW())</f>
        <v>0</v>
      </c>
      <c r="BB84" s="17">
        <f>'TALLER EPT '!I84</f>
        <v>0</v>
      </c>
      <c r="BC84" cm="1">
        <f t="array" aca="1" ref="BC84" ca="1">INDIRECT("'"&amp;BC$2&amp;"'!I"&amp;ROW())</f>
        <v>0</v>
      </c>
      <c r="BD84" cm="1">
        <f t="array" aca="1" ref="BD84" ca="1">INDIRECT("'"&amp;BD$2&amp;"'!I"&amp;ROW())</f>
        <v>0</v>
      </c>
      <c r="BE84">
        <f>'CIRCULACIÓN '!I84</f>
        <v>0</v>
      </c>
      <c r="BF84" cm="1">
        <f t="array" aca="1" ref="BF84" ca="1">INDIRECT("'"&amp;BF$2&amp;"'!I"&amp;ROW())</f>
        <v>0</v>
      </c>
      <c r="BG84" cm="1">
        <f t="array" aca="1" ref="BG84" ca="1">INDIRECT("'"&amp;BG$2&amp;"'!I"&amp;ROW())</f>
        <v>0</v>
      </c>
      <c r="BH84">
        <f>INGRESO!I84</f>
        <v>0</v>
      </c>
    </row>
    <row r="85" spans="1:60">
      <c r="A85" t="s">
        <v>1165</v>
      </c>
      <c r="G85">
        <f t="shared" ca="1" si="1"/>
        <v>16769.250000000007</v>
      </c>
      <c r="H85" cm="1">
        <f t="array" aca="1" ref="H85" ca="1">INDIRECT("'"&amp;H$2&amp;"'!I"&amp;ROW())</f>
        <v>670.7700000000001</v>
      </c>
      <c r="I85" cm="1">
        <f t="array" aca="1" ref="I85" ca="1">INDIRECT("'"&amp;I$2&amp;"'!I"&amp;ROW())</f>
        <v>670.7700000000001</v>
      </c>
      <c r="J85" cm="1">
        <f t="array" aca="1" ref="J85" ca="1">INDIRECT("'"&amp;J$2&amp;"'!I"&amp;ROW())</f>
        <v>670.7700000000001</v>
      </c>
      <c r="K85" cm="1">
        <f t="array" aca="1" ref="K85" ca="1">INDIRECT("'"&amp;K$2&amp;"'!I"&amp;ROW())</f>
        <v>670.7700000000001</v>
      </c>
      <c r="L85" cm="1">
        <f t="array" aca="1" ref="L85" ca="1">INDIRECT("'"&amp;L$2&amp;"'!I"&amp;ROW())</f>
        <v>670.7700000000001</v>
      </c>
      <c r="M85" cm="1">
        <f t="array" aca="1" ref="M85" ca="1">INDIRECT("'"&amp;M$2&amp;"'!I"&amp;ROW())</f>
        <v>670.7700000000001</v>
      </c>
      <c r="N85" cm="1">
        <f t="array" aca="1" ref="N85" ca="1">INDIRECT("'"&amp;N$2&amp;"'!I"&amp;ROW())</f>
        <v>0</v>
      </c>
      <c r="O85" cm="1">
        <f t="array" aca="1" ref="O85" ca="1">INDIRECT("'"&amp;O$2&amp;"'!I"&amp;ROW())</f>
        <v>670.7700000000001</v>
      </c>
      <c r="P85">
        <f>'SECRETARÍA '!I85</f>
        <v>670.7700000000001</v>
      </c>
      <c r="Q85" cm="1">
        <f t="array" aca="1" ref="Q85" ca="1">INDIRECT("'"&amp;Q$2&amp;"'!I"&amp;ROW())</f>
        <v>670.7700000000001</v>
      </c>
      <c r="R85" cm="1">
        <f t="array" aca="1" ref="R85" ca="1">INDIRECT("'"&amp;R$2&amp;"'!I"&amp;ROW())</f>
        <v>670.7700000000001</v>
      </c>
      <c r="S85" cm="1">
        <f t="array" aca="1" ref="S85" ca="1">INDIRECT("'"&amp;S$2&amp;"'!I"&amp;ROW())</f>
        <v>670.7700000000001</v>
      </c>
      <c r="T85" cm="1">
        <f t="array" aca="1" ref="T85" ca="1">INDIRECT("'"&amp;T$2&amp;"'!I"&amp;ROW())</f>
        <v>670.7700000000001</v>
      </c>
      <c r="U85" cm="1">
        <f t="array" aca="1" ref="U85" ca="1">INDIRECT("'"&amp;U$2&amp;"'!I"&amp;ROW())</f>
        <v>670.7700000000001</v>
      </c>
      <c r="V85" cm="1">
        <f t="array" aca="1" ref="V85" ca="1">INDIRECT("'"&amp;V$2&amp;"'!I"&amp;ROW())</f>
        <v>670.7700000000001</v>
      </c>
      <c r="W85" cm="1">
        <f t="array" aca="1" ref="W85" ca="1">INDIRECT("'"&amp;W$2&amp;"'!I"&amp;ROW())</f>
        <v>670.7700000000001</v>
      </c>
      <c r="X85" cm="1">
        <f t="array" aca="1" ref="X85" ca="1">INDIRECT("'"&amp;X$2&amp;"'!I"&amp;ROW())</f>
        <v>670.7700000000001</v>
      </c>
      <c r="Y85" cm="1">
        <f t="array" aca="1" ref="Y85" ca="1">INDIRECT("'"&amp;Y$2&amp;"'!I"&amp;ROW())</f>
        <v>670.7700000000001</v>
      </c>
      <c r="Z85" cm="1">
        <f t="array" aca="1" ref="Z85" ca="1">INDIRECT("'"&amp;Z$2&amp;"'!I"&amp;ROW())</f>
        <v>0</v>
      </c>
      <c r="AA85" cm="1">
        <f t="array" aca="1" ref="AA85" ca="1">INDIRECT("'"&amp;AA$2&amp;"'!I"&amp;ROW())</f>
        <v>0</v>
      </c>
      <c r="AB85">
        <f>'SSHH ADM.-HOMBRES'!I85</f>
        <v>0</v>
      </c>
      <c r="AC85" cm="1">
        <f t="array" aca="1" ref="AC85" ca="1">INDIRECT("'"&amp;AC$2&amp;"'!I"&amp;ROW())</f>
        <v>0</v>
      </c>
      <c r="AD85" cm="1">
        <f t="array" aca="1" ref="AD85" ca="1">INDIRECT("'"&amp;AD$2&amp;"'!I"&amp;ROW())</f>
        <v>0</v>
      </c>
      <c r="AE85" cm="1">
        <f t="array" aca="1" ref="AE85" ca="1">INDIRECT("'"&amp;AE$2&amp;"'!I"&amp;ROW())</f>
        <v>0</v>
      </c>
      <c r="AF85" cm="1">
        <f t="array" aca="1" ref="AF85" ca="1">INDIRECT("'"&amp;AF$2&amp;"'!I"&amp;ROW())</f>
        <v>0</v>
      </c>
      <c r="AG85" cm="1">
        <f t="array" aca="1" ref="AG85" ca="1">INDIRECT("'"&amp;AG$2&amp;"'!I"&amp;ROW())</f>
        <v>0</v>
      </c>
      <c r="AH85" cm="1">
        <f t="array" aca="1" ref="AH85" ca="1">INDIRECT("'"&amp;AH$2&amp;"'!I"&amp;ROW())</f>
        <v>0</v>
      </c>
      <c r="AI85" cm="1">
        <f t="array" aca="1" ref="AI85" ca="1">INDIRECT("'"&amp;AI$2&amp;"'!I"&amp;ROW())</f>
        <v>0</v>
      </c>
      <c r="AJ85" cm="1">
        <f t="array" aca="1" ref="AJ85" ca="1">INDIRECT("'"&amp;AJ$2&amp;"'!I"&amp;ROW())</f>
        <v>0</v>
      </c>
      <c r="AK85" cm="1">
        <f t="array" aca="1" ref="AK85" ca="1">INDIRECT("'"&amp;AK$2&amp;"'!I"&amp;ROW())</f>
        <v>0</v>
      </c>
      <c r="AL85" cm="1">
        <f t="array" aca="1" ref="AL85" ca="1">INDIRECT("'"&amp;AL$2&amp;"'!I"&amp;ROW())</f>
        <v>0</v>
      </c>
      <c r="AM85" cm="1">
        <f t="array" aca="1" ref="AM85" ca="1">INDIRECT("'"&amp;AM$2&amp;"'!I"&amp;ROW())</f>
        <v>0</v>
      </c>
      <c r="AN85" cm="1">
        <f t="array" aca="1" ref="AN85" ca="1">INDIRECT("'"&amp;AN$2&amp;"'!I"&amp;ROW())</f>
        <v>0</v>
      </c>
      <c r="AO85" cm="1">
        <f t="array" aca="1" ref="AO85" ca="1">INDIRECT("'"&amp;AO$2&amp;"'!I"&amp;ROW())</f>
        <v>0</v>
      </c>
      <c r="AP85" cm="1">
        <f t="array" aca="1" ref="AP85" ca="1">INDIRECT("'"&amp;AP$2&amp;"'!I"&amp;ROW())</f>
        <v>0</v>
      </c>
      <c r="AQ85" cm="1">
        <f t="array" aca="1" ref="AQ85" ca="1">INDIRECT("'"&amp;AQ$2&amp;"'!I"&amp;ROW())</f>
        <v>0</v>
      </c>
      <c r="AR85" cm="1">
        <f t="array" aca="1" ref="AR85" ca="1">INDIRECT("'"&amp;AR$2&amp;"'!I"&amp;ROW())</f>
        <v>0</v>
      </c>
      <c r="AS85" cm="1">
        <f t="array" aca="1" ref="AS85" ca="1">INDIRECT("'"&amp;AS$2&amp;"'!I"&amp;ROW())</f>
        <v>0</v>
      </c>
      <c r="AT85" cm="1">
        <f t="array" aca="1" ref="AT85" ca="1">INDIRECT("'"&amp;AT$2&amp;"'!I"&amp;ROW())</f>
        <v>0</v>
      </c>
      <c r="AU85" cm="1">
        <f t="array" aca="1" ref="AU85" ca="1">INDIRECT("'"&amp;AU$2&amp;"'!I"&amp;ROW())</f>
        <v>670.7700000000001</v>
      </c>
      <c r="AV85" cm="1">
        <f t="array" aca="1" ref="AV85" ca="1">INDIRECT("'"&amp;AV$2&amp;"'!I"&amp;ROW())</f>
        <v>670.7700000000001</v>
      </c>
      <c r="AW85" cm="1">
        <f t="array" aca="1" ref="AW85" ca="1">INDIRECT("'"&amp;AW$2&amp;"'!I"&amp;ROW())</f>
        <v>670.7700000000001</v>
      </c>
      <c r="AX85" cm="1">
        <f t="array" aca="1" ref="AX85" ca="1">INDIRECT("'"&amp;AX$2&amp;"'!I"&amp;ROW())</f>
        <v>670.7700000000001</v>
      </c>
      <c r="AY85" cm="1">
        <f t="array" aca="1" ref="AY85" ca="1">INDIRECT("'"&amp;AY$2&amp;"'!I"&amp;ROW())</f>
        <v>670.7700000000001</v>
      </c>
      <c r="AZ85" cm="1">
        <f t="array" aca="1" ref="AZ85" ca="1">INDIRECT("'"&amp;AZ$2&amp;"'!I"&amp;ROW())</f>
        <v>670.7700000000001</v>
      </c>
      <c r="BA85" cm="1">
        <f t="array" aca="1" ref="BA85" ca="1">INDIRECT("'"&amp;BA$2&amp;"'!I"&amp;ROW())</f>
        <v>670.7700000000001</v>
      </c>
      <c r="BB85" s="17">
        <f>'TALLER EPT '!I85</f>
        <v>670.7700000000001</v>
      </c>
      <c r="BC85" cm="1">
        <f t="array" aca="1" ref="BC85" ca="1">INDIRECT("'"&amp;BC$2&amp;"'!I"&amp;ROW())</f>
        <v>0</v>
      </c>
      <c r="BD85" cm="1">
        <f t="array" aca="1" ref="BD85" ca="1">INDIRECT("'"&amp;BD$2&amp;"'!I"&amp;ROW())</f>
        <v>0</v>
      </c>
      <c r="BE85">
        <f>'CIRCULACIÓN '!I85</f>
        <v>0</v>
      </c>
      <c r="BF85" cm="1">
        <f t="array" aca="1" ref="BF85" ca="1">INDIRECT("'"&amp;BF$2&amp;"'!I"&amp;ROW())</f>
        <v>0</v>
      </c>
      <c r="BG85" cm="1">
        <f t="array" aca="1" ref="BG85" ca="1">INDIRECT("'"&amp;BG$2&amp;"'!I"&amp;ROW())</f>
        <v>0</v>
      </c>
      <c r="BH85">
        <f>INGRESO!I85</f>
        <v>0</v>
      </c>
    </row>
    <row r="86" spans="1:60">
      <c r="A86" t="s">
        <v>1167</v>
      </c>
      <c r="G86">
        <f t="shared" ca="1" si="1"/>
        <v>13947.749999999998</v>
      </c>
      <c r="H86" cm="1">
        <f t="array" aca="1" ref="H86" ca="1">INDIRECT("'"&amp;H$2&amp;"'!I"&amp;ROW())</f>
        <v>557.91000000000008</v>
      </c>
      <c r="I86" cm="1">
        <f t="array" aca="1" ref="I86" ca="1">INDIRECT("'"&amp;I$2&amp;"'!I"&amp;ROW())</f>
        <v>557.91000000000008</v>
      </c>
      <c r="J86" cm="1">
        <f t="array" aca="1" ref="J86" ca="1">INDIRECT("'"&amp;J$2&amp;"'!I"&amp;ROW())</f>
        <v>557.91000000000008</v>
      </c>
      <c r="K86" cm="1">
        <f t="array" aca="1" ref="K86" ca="1">INDIRECT("'"&amp;K$2&amp;"'!I"&amp;ROW())</f>
        <v>557.91000000000008</v>
      </c>
      <c r="L86" cm="1">
        <f t="array" aca="1" ref="L86" ca="1">INDIRECT("'"&amp;L$2&amp;"'!I"&amp;ROW())</f>
        <v>557.91000000000008</v>
      </c>
      <c r="M86" cm="1">
        <f t="array" aca="1" ref="M86" ca="1">INDIRECT("'"&amp;M$2&amp;"'!I"&amp;ROW())</f>
        <v>557.91000000000008</v>
      </c>
      <c r="N86" cm="1">
        <f t="array" aca="1" ref="N86" ca="1">INDIRECT("'"&amp;N$2&amp;"'!I"&amp;ROW())</f>
        <v>0</v>
      </c>
      <c r="O86" cm="1">
        <f t="array" aca="1" ref="O86" ca="1">INDIRECT("'"&amp;O$2&amp;"'!I"&amp;ROW())</f>
        <v>557.91000000000008</v>
      </c>
      <c r="P86">
        <f>'SECRETARÍA '!I86</f>
        <v>557.91000000000008</v>
      </c>
      <c r="Q86" cm="1">
        <f t="array" aca="1" ref="Q86" ca="1">INDIRECT("'"&amp;Q$2&amp;"'!I"&amp;ROW())</f>
        <v>557.91000000000008</v>
      </c>
      <c r="R86" cm="1">
        <f t="array" aca="1" ref="R86" ca="1">INDIRECT("'"&amp;R$2&amp;"'!I"&amp;ROW())</f>
        <v>557.91000000000008</v>
      </c>
      <c r="S86" cm="1">
        <f t="array" aca="1" ref="S86" ca="1">INDIRECT("'"&amp;S$2&amp;"'!I"&amp;ROW())</f>
        <v>557.91000000000008</v>
      </c>
      <c r="T86" cm="1">
        <f t="array" aca="1" ref="T86" ca="1">INDIRECT("'"&amp;T$2&amp;"'!I"&amp;ROW())</f>
        <v>557.91000000000008</v>
      </c>
      <c r="U86" cm="1">
        <f t="array" aca="1" ref="U86" ca="1">INDIRECT("'"&amp;U$2&amp;"'!I"&amp;ROW())</f>
        <v>557.91000000000008</v>
      </c>
      <c r="V86" cm="1">
        <f t="array" aca="1" ref="V86" ca="1">INDIRECT("'"&amp;V$2&amp;"'!I"&amp;ROW())</f>
        <v>557.91000000000008</v>
      </c>
      <c r="W86" cm="1">
        <f t="array" aca="1" ref="W86" ca="1">INDIRECT("'"&amp;W$2&amp;"'!I"&amp;ROW())</f>
        <v>557.91000000000008</v>
      </c>
      <c r="X86" cm="1">
        <f t="array" aca="1" ref="X86" ca="1">INDIRECT("'"&amp;X$2&amp;"'!I"&amp;ROW())</f>
        <v>557.91000000000008</v>
      </c>
      <c r="Y86" cm="1">
        <f t="array" aca="1" ref="Y86" ca="1">INDIRECT("'"&amp;Y$2&amp;"'!I"&amp;ROW())</f>
        <v>557.91000000000008</v>
      </c>
      <c r="Z86" cm="1">
        <f t="array" aca="1" ref="Z86" ca="1">INDIRECT("'"&amp;Z$2&amp;"'!I"&amp;ROW())</f>
        <v>0</v>
      </c>
      <c r="AA86" cm="1">
        <f t="array" aca="1" ref="AA86" ca="1">INDIRECT("'"&amp;AA$2&amp;"'!I"&amp;ROW())</f>
        <v>0</v>
      </c>
      <c r="AB86">
        <f>'SSHH ADM.-HOMBRES'!I86</f>
        <v>0</v>
      </c>
      <c r="AC86" cm="1">
        <f t="array" aca="1" ref="AC86" ca="1">INDIRECT("'"&amp;AC$2&amp;"'!I"&amp;ROW())</f>
        <v>0</v>
      </c>
      <c r="AD86" cm="1">
        <f t="array" aca="1" ref="AD86" ca="1">INDIRECT("'"&amp;AD$2&amp;"'!I"&amp;ROW())</f>
        <v>0</v>
      </c>
      <c r="AE86" cm="1">
        <f t="array" aca="1" ref="AE86" ca="1">INDIRECT("'"&amp;AE$2&amp;"'!I"&amp;ROW())</f>
        <v>0</v>
      </c>
      <c r="AF86" cm="1">
        <f t="array" aca="1" ref="AF86" ca="1">INDIRECT("'"&amp;AF$2&amp;"'!I"&amp;ROW())</f>
        <v>0</v>
      </c>
      <c r="AG86" cm="1">
        <f t="array" aca="1" ref="AG86" ca="1">INDIRECT("'"&amp;AG$2&amp;"'!I"&amp;ROW())</f>
        <v>0</v>
      </c>
      <c r="AH86" cm="1">
        <f t="array" aca="1" ref="AH86" ca="1">INDIRECT("'"&amp;AH$2&amp;"'!I"&amp;ROW())</f>
        <v>0</v>
      </c>
      <c r="AI86" cm="1">
        <f t="array" aca="1" ref="AI86" ca="1">INDIRECT("'"&amp;AI$2&amp;"'!I"&amp;ROW())</f>
        <v>0</v>
      </c>
      <c r="AJ86" cm="1">
        <f t="array" aca="1" ref="AJ86" ca="1">INDIRECT("'"&amp;AJ$2&amp;"'!I"&amp;ROW())</f>
        <v>0</v>
      </c>
      <c r="AK86" cm="1">
        <f t="array" aca="1" ref="AK86" ca="1">INDIRECT("'"&amp;AK$2&amp;"'!I"&amp;ROW())</f>
        <v>0</v>
      </c>
      <c r="AL86" cm="1">
        <f t="array" aca="1" ref="AL86" ca="1">INDIRECT("'"&amp;AL$2&amp;"'!I"&amp;ROW())</f>
        <v>0</v>
      </c>
      <c r="AM86" cm="1">
        <f t="array" aca="1" ref="AM86" ca="1">INDIRECT("'"&amp;AM$2&amp;"'!I"&amp;ROW())</f>
        <v>0</v>
      </c>
      <c r="AN86" cm="1">
        <f t="array" aca="1" ref="AN86" ca="1">INDIRECT("'"&amp;AN$2&amp;"'!I"&amp;ROW())</f>
        <v>0</v>
      </c>
      <c r="AO86" cm="1">
        <f t="array" aca="1" ref="AO86" ca="1">INDIRECT("'"&amp;AO$2&amp;"'!I"&amp;ROW())</f>
        <v>0</v>
      </c>
      <c r="AP86" cm="1">
        <f t="array" aca="1" ref="AP86" ca="1">INDIRECT("'"&amp;AP$2&amp;"'!I"&amp;ROW())</f>
        <v>0</v>
      </c>
      <c r="AQ86" cm="1">
        <f t="array" aca="1" ref="AQ86" ca="1">INDIRECT("'"&amp;AQ$2&amp;"'!I"&amp;ROW())</f>
        <v>0</v>
      </c>
      <c r="AR86" cm="1">
        <f t="array" aca="1" ref="AR86" ca="1">INDIRECT("'"&amp;AR$2&amp;"'!I"&amp;ROW())</f>
        <v>0</v>
      </c>
      <c r="AS86" cm="1">
        <f t="array" aca="1" ref="AS86" ca="1">INDIRECT("'"&amp;AS$2&amp;"'!I"&amp;ROW())</f>
        <v>0</v>
      </c>
      <c r="AT86" cm="1">
        <f t="array" aca="1" ref="AT86" ca="1">INDIRECT("'"&amp;AT$2&amp;"'!I"&amp;ROW())</f>
        <v>0</v>
      </c>
      <c r="AU86" cm="1">
        <f t="array" aca="1" ref="AU86" ca="1">INDIRECT("'"&amp;AU$2&amp;"'!I"&amp;ROW())</f>
        <v>557.91000000000008</v>
      </c>
      <c r="AV86" cm="1">
        <f t="array" aca="1" ref="AV86" ca="1">INDIRECT("'"&amp;AV$2&amp;"'!I"&amp;ROW())</f>
        <v>557.91000000000008</v>
      </c>
      <c r="AW86" cm="1">
        <f t="array" aca="1" ref="AW86" ca="1">INDIRECT("'"&amp;AW$2&amp;"'!I"&amp;ROW())</f>
        <v>557.91000000000008</v>
      </c>
      <c r="AX86" cm="1">
        <f t="array" aca="1" ref="AX86" ca="1">INDIRECT("'"&amp;AX$2&amp;"'!I"&amp;ROW())</f>
        <v>557.91000000000008</v>
      </c>
      <c r="AY86" cm="1">
        <f t="array" aca="1" ref="AY86" ca="1">INDIRECT("'"&amp;AY$2&amp;"'!I"&amp;ROW())</f>
        <v>557.91000000000008</v>
      </c>
      <c r="AZ86" cm="1">
        <f t="array" aca="1" ref="AZ86" ca="1">INDIRECT("'"&amp;AZ$2&amp;"'!I"&amp;ROW())</f>
        <v>557.91000000000008</v>
      </c>
      <c r="BA86" cm="1">
        <f t="array" aca="1" ref="BA86" ca="1">INDIRECT("'"&amp;BA$2&amp;"'!I"&amp;ROW())</f>
        <v>557.91000000000008</v>
      </c>
      <c r="BB86" s="17">
        <f>'TALLER EPT '!I86</f>
        <v>557.91000000000008</v>
      </c>
      <c r="BC86" cm="1">
        <f t="array" aca="1" ref="BC86" ca="1">INDIRECT("'"&amp;BC$2&amp;"'!I"&amp;ROW())</f>
        <v>0</v>
      </c>
      <c r="BD86" cm="1">
        <f t="array" aca="1" ref="BD86" ca="1">INDIRECT("'"&amp;BD$2&amp;"'!I"&amp;ROW())</f>
        <v>0</v>
      </c>
      <c r="BE86">
        <f>'CIRCULACIÓN '!I86</f>
        <v>0</v>
      </c>
      <c r="BF86" cm="1">
        <f t="array" aca="1" ref="BF86" ca="1">INDIRECT("'"&amp;BF$2&amp;"'!I"&amp;ROW())</f>
        <v>0</v>
      </c>
      <c r="BG86" cm="1">
        <f t="array" aca="1" ref="BG86" ca="1">INDIRECT("'"&amp;BG$2&amp;"'!I"&amp;ROW())</f>
        <v>0</v>
      </c>
      <c r="BH86">
        <f>INGRESO!I86</f>
        <v>0</v>
      </c>
    </row>
    <row r="87" spans="1:60">
      <c r="A87" s="87" t="s">
        <v>1476</v>
      </c>
      <c r="G87">
        <f t="shared" ca="1" si="1"/>
        <v>0</v>
      </c>
      <c r="H87" cm="1">
        <f t="array" aca="1" ref="H87" ca="1">INDIRECT("'"&amp;H$2&amp;"'!I"&amp;ROW())</f>
        <v>0</v>
      </c>
      <c r="I87" cm="1">
        <f t="array" aca="1" ref="I87" ca="1">INDIRECT("'"&amp;I$2&amp;"'!I"&amp;ROW())</f>
        <v>0</v>
      </c>
      <c r="J87" cm="1">
        <f t="array" aca="1" ref="J87" ca="1">INDIRECT("'"&amp;J$2&amp;"'!I"&amp;ROW())</f>
        <v>0</v>
      </c>
      <c r="K87" cm="1">
        <f t="array" aca="1" ref="K87" ca="1">INDIRECT("'"&amp;K$2&amp;"'!I"&amp;ROW())</f>
        <v>0</v>
      </c>
      <c r="L87" cm="1">
        <f t="array" aca="1" ref="L87" ca="1">INDIRECT("'"&amp;L$2&amp;"'!I"&amp;ROW())</f>
        <v>0</v>
      </c>
      <c r="M87" cm="1">
        <f t="array" aca="1" ref="M87" ca="1">INDIRECT("'"&amp;M$2&amp;"'!I"&amp;ROW())</f>
        <v>0</v>
      </c>
      <c r="N87" cm="1">
        <f t="array" aca="1" ref="N87" ca="1">INDIRECT("'"&amp;N$2&amp;"'!I"&amp;ROW())</f>
        <v>0</v>
      </c>
      <c r="O87" cm="1">
        <f t="array" aca="1" ref="O87" ca="1">INDIRECT("'"&amp;O$2&amp;"'!I"&amp;ROW())</f>
        <v>0</v>
      </c>
      <c r="P87">
        <f>'SECRETARÍA '!I87</f>
        <v>0</v>
      </c>
      <c r="Q87" cm="1">
        <f t="array" aca="1" ref="Q87" ca="1">INDIRECT("'"&amp;Q$2&amp;"'!I"&amp;ROW())</f>
        <v>0</v>
      </c>
      <c r="R87" cm="1">
        <f t="array" aca="1" ref="R87" ca="1">INDIRECT("'"&amp;R$2&amp;"'!I"&amp;ROW())</f>
        <v>0</v>
      </c>
      <c r="S87" cm="1">
        <f t="array" aca="1" ref="S87" ca="1">INDIRECT("'"&amp;S$2&amp;"'!I"&amp;ROW())</f>
        <v>0</v>
      </c>
      <c r="T87" cm="1">
        <f t="array" aca="1" ref="T87" ca="1">INDIRECT("'"&amp;T$2&amp;"'!I"&amp;ROW())</f>
        <v>0</v>
      </c>
      <c r="U87" cm="1">
        <f t="array" aca="1" ref="U87" ca="1">INDIRECT("'"&amp;U$2&amp;"'!I"&amp;ROW())</f>
        <v>0</v>
      </c>
      <c r="V87" cm="1">
        <f t="array" aca="1" ref="V87" ca="1">INDIRECT("'"&amp;V$2&amp;"'!I"&amp;ROW())</f>
        <v>0</v>
      </c>
      <c r="W87" cm="1">
        <f t="array" aca="1" ref="W87" ca="1">INDIRECT("'"&amp;W$2&amp;"'!I"&amp;ROW())</f>
        <v>0</v>
      </c>
      <c r="X87" cm="1">
        <f t="array" aca="1" ref="X87" ca="1">INDIRECT("'"&amp;X$2&amp;"'!I"&amp;ROW())</f>
        <v>0</v>
      </c>
      <c r="Y87" cm="1">
        <f t="array" aca="1" ref="Y87" ca="1">INDIRECT("'"&amp;Y$2&amp;"'!I"&amp;ROW())</f>
        <v>0</v>
      </c>
      <c r="Z87" cm="1">
        <f t="array" aca="1" ref="Z87" ca="1">INDIRECT("'"&amp;Z$2&amp;"'!I"&amp;ROW())</f>
        <v>0</v>
      </c>
      <c r="AA87" cm="1">
        <f t="array" aca="1" ref="AA87" ca="1">INDIRECT("'"&amp;AA$2&amp;"'!I"&amp;ROW())</f>
        <v>0</v>
      </c>
      <c r="AB87">
        <f>'SSHH ADM.-HOMBRES'!I87</f>
        <v>0</v>
      </c>
      <c r="AC87" cm="1">
        <f t="array" aca="1" ref="AC87" ca="1">INDIRECT("'"&amp;AC$2&amp;"'!I"&amp;ROW())</f>
        <v>0</v>
      </c>
      <c r="AD87" cm="1">
        <f t="array" aca="1" ref="AD87" ca="1">INDIRECT("'"&amp;AD$2&amp;"'!I"&amp;ROW())</f>
        <v>0</v>
      </c>
      <c r="AE87" cm="1">
        <f t="array" aca="1" ref="AE87" ca="1">INDIRECT("'"&amp;AE$2&amp;"'!I"&amp;ROW())</f>
        <v>0</v>
      </c>
      <c r="AF87" cm="1">
        <f t="array" aca="1" ref="AF87" ca="1">INDIRECT("'"&amp;AF$2&amp;"'!I"&amp;ROW())</f>
        <v>0</v>
      </c>
      <c r="AG87" cm="1">
        <f t="array" aca="1" ref="AG87" ca="1">INDIRECT("'"&amp;AG$2&amp;"'!I"&amp;ROW())</f>
        <v>0</v>
      </c>
      <c r="AH87" cm="1">
        <f t="array" aca="1" ref="AH87" ca="1">INDIRECT("'"&amp;AH$2&amp;"'!I"&amp;ROW())</f>
        <v>0</v>
      </c>
      <c r="AI87" cm="1">
        <f t="array" aca="1" ref="AI87" ca="1">INDIRECT("'"&amp;AI$2&amp;"'!I"&amp;ROW())</f>
        <v>0</v>
      </c>
      <c r="AJ87" cm="1">
        <f t="array" aca="1" ref="AJ87" ca="1">INDIRECT("'"&amp;AJ$2&amp;"'!I"&amp;ROW())</f>
        <v>0</v>
      </c>
      <c r="AK87" cm="1">
        <f t="array" aca="1" ref="AK87" ca="1">INDIRECT("'"&amp;AK$2&amp;"'!I"&amp;ROW())</f>
        <v>0</v>
      </c>
      <c r="AL87" cm="1">
        <f t="array" aca="1" ref="AL87" ca="1">INDIRECT("'"&amp;AL$2&amp;"'!I"&amp;ROW())</f>
        <v>0</v>
      </c>
      <c r="AM87" cm="1">
        <f t="array" aca="1" ref="AM87" ca="1">INDIRECT("'"&amp;AM$2&amp;"'!I"&amp;ROW())</f>
        <v>0</v>
      </c>
      <c r="AN87" cm="1">
        <f t="array" aca="1" ref="AN87" ca="1">INDIRECT("'"&amp;AN$2&amp;"'!I"&amp;ROW())</f>
        <v>0</v>
      </c>
      <c r="AO87" cm="1">
        <f t="array" aca="1" ref="AO87" ca="1">INDIRECT("'"&amp;AO$2&amp;"'!I"&amp;ROW())</f>
        <v>0</v>
      </c>
      <c r="AP87" cm="1">
        <f t="array" aca="1" ref="AP87" ca="1">INDIRECT("'"&amp;AP$2&amp;"'!I"&amp;ROW())</f>
        <v>0</v>
      </c>
      <c r="AQ87" cm="1">
        <f t="array" aca="1" ref="AQ87" ca="1">INDIRECT("'"&amp;AQ$2&amp;"'!I"&amp;ROW())</f>
        <v>0</v>
      </c>
      <c r="AR87" cm="1">
        <f t="array" aca="1" ref="AR87" ca="1">INDIRECT("'"&amp;AR$2&amp;"'!I"&amp;ROW())</f>
        <v>0</v>
      </c>
      <c r="AS87" cm="1">
        <f t="array" aca="1" ref="AS87" ca="1">INDIRECT("'"&amp;AS$2&amp;"'!I"&amp;ROW())</f>
        <v>0</v>
      </c>
      <c r="AT87" cm="1">
        <f t="array" aca="1" ref="AT87" ca="1">INDIRECT("'"&amp;AT$2&amp;"'!I"&amp;ROW())</f>
        <v>0</v>
      </c>
      <c r="AU87" cm="1">
        <f t="array" aca="1" ref="AU87" ca="1">INDIRECT("'"&amp;AU$2&amp;"'!I"&amp;ROW())</f>
        <v>0</v>
      </c>
      <c r="AV87" cm="1">
        <f t="array" aca="1" ref="AV87" ca="1">INDIRECT("'"&amp;AV$2&amp;"'!I"&amp;ROW())</f>
        <v>0</v>
      </c>
      <c r="AW87" cm="1">
        <f t="array" aca="1" ref="AW87" ca="1">INDIRECT("'"&amp;AW$2&amp;"'!I"&amp;ROW())</f>
        <v>0</v>
      </c>
      <c r="AX87" cm="1">
        <f t="array" aca="1" ref="AX87" ca="1">INDIRECT("'"&amp;AX$2&amp;"'!I"&amp;ROW())</f>
        <v>0</v>
      </c>
      <c r="AY87" cm="1">
        <f t="array" aca="1" ref="AY87" ca="1">INDIRECT("'"&amp;AY$2&amp;"'!I"&amp;ROW())</f>
        <v>0</v>
      </c>
      <c r="AZ87" cm="1">
        <f t="array" aca="1" ref="AZ87" ca="1">INDIRECT("'"&amp;AZ$2&amp;"'!I"&amp;ROW())</f>
        <v>0</v>
      </c>
      <c r="BA87" cm="1">
        <f t="array" aca="1" ref="BA87" ca="1">INDIRECT("'"&amp;BA$2&amp;"'!I"&amp;ROW())</f>
        <v>0</v>
      </c>
      <c r="BB87" s="17">
        <f>'TALLER EPT '!I87</f>
        <v>0</v>
      </c>
      <c r="BC87" cm="1">
        <f t="array" aca="1" ref="BC87" ca="1">INDIRECT("'"&amp;BC$2&amp;"'!I"&amp;ROW())</f>
        <v>0</v>
      </c>
      <c r="BD87" cm="1">
        <f t="array" aca="1" ref="BD87" ca="1">INDIRECT("'"&amp;BD$2&amp;"'!I"&amp;ROW())</f>
        <v>0</v>
      </c>
      <c r="BE87">
        <f>'CIRCULACIÓN '!I87</f>
        <v>0</v>
      </c>
      <c r="BF87" cm="1">
        <f t="array" aca="1" ref="BF87" ca="1">INDIRECT("'"&amp;BF$2&amp;"'!I"&amp;ROW())</f>
        <v>0</v>
      </c>
      <c r="BG87" cm="1">
        <f t="array" aca="1" ref="BG87" ca="1">INDIRECT("'"&amp;BG$2&amp;"'!I"&amp;ROW())</f>
        <v>0</v>
      </c>
      <c r="BH87">
        <f>INGRESO!I87</f>
        <v>0</v>
      </c>
    </row>
    <row r="88" spans="1:60">
      <c r="A88" t="s">
        <v>1172</v>
      </c>
      <c r="G88">
        <f t="shared" ca="1" si="1"/>
        <v>10118.499999999996</v>
      </c>
      <c r="H88" cm="1">
        <f t="array" aca="1" ref="H88" ca="1">INDIRECT("'"&amp;H$2&amp;"'!I"&amp;ROW())</f>
        <v>404.73999999999995</v>
      </c>
      <c r="I88" cm="1">
        <f t="array" aca="1" ref="I88" ca="1">INDIRECT("'"&amp;I$2&amp;"'!I"&amp;ROW())</f>
        <v>404.73999999999995</v>
      </c>
      <c r="J88" cm="1">
        <f t="array" aca="1" ref="J88" ca="1">INDIRECT("'"&amp;J$2&amp;"'!I"&amp;ROW())</f>
        <v>404.73999999999995</v>
      </c>
      <c r="K88" cm="1">
        <f t="array" aca="1" ref="K88" ca="1">INDIRECT("'"&amp;K$2&amp;"'!I"&amp;ROW())</f>
        <v>404.73999999999995</v>
      </c>
      <c r="L88" cm="1">
        <f t="array" aca="1" ref="L88" ca="1">INDIRECT("'"&amp;L$2&amp;"'!I"&amp;ROW())</f>
        <v>404.73999999999995</v>
      </c>
      <c r="M88" cm="1">
        <f t="array" aca="1" ref="M88" ca="1">INDIRECT("'"&amp;M$2&amp;"'!I"&amp;ROW())</f>
        <v>404.73999999999995</v>
      </c>
      <c r="N88" cm="1">
        <f t="array" aca="1" ref="N88" ca="1">INDIRECT("'"&amp;N$2&amp;"'!I"&amp;ROW())</f>
        <v>0</v>
      </c>
      <c r="O88" cm="1">
        <f t="array" aca="1" ref="O88" ca="1">INDIRECT("'"&amp;O$2&amp;"'!I"&amp;ROW())</f>
        <v>404.73999999999995</v>
      </c>
      <c r="P88">
        <f>'SECRETARÍA '!I88</f>
        <v>404.73999999999995</v>
      </c>
      <c r="Q88" cm="1">
        <f t="array" aca="1" ref="Q88" ca="1">INDIRECT("'"&amp;Q$2&amp;"'!I"&amp;ROW())</f>
        <v>404.73999999999995</v>
      </c>
      <c r="R88" cm="1">
        <f t="array" aca="1" ref="R88" ca="1">INDIRECT("'"&amp;R$2&amp;"'!I"&amp;ROW())</f>
        <v>404.73999999999995</v>
      </c>
      <c r="S88" cm="1">
        <f t="array" aca="1" ref="S88" ca="1">INDIRECT("'"&amp;S$2&amp;"'!I"&amp;ROW())</f>
        <v>404.73999999999995</v>
      </c>
      <c r="T88" cm="1">
        <f t="array" aca="1" ref="T88" ca="1">INDIRECT("'"&amp;T$2&amp;"'!I"&amp;ROW())</f>
        <v>404.73999999999995</v>
      </c>
      <c r="U88" cm="1">
        <f t="array" aca="1" ref="U88" ca="1">INDIRECT("'"&amp;U$2&amp;"'!I"&amp;ROW())</f>
        <v>404.73999999999995</v>
      </c>
      <c r="V88" cm="1">
        <f t="array" aca="1" ref="V88" ca="1">INDIRECT("'"&amp;V$2&amp;"'!I"&amp;ROW())</f>
        <v>404.73999999999995</v>
      </c>
      <c r="W88" cm="1">
        <f t="array" aca="1" ref="W88" ca="1">INDIRECT("'"&amp;W$2&amp;"'!I"&amp;ROW())</f>
        <v>404.73999999999995</v>
      </c>
      <c r="X88" cm="1">
        <f t="array" aca="1" ref="X88" ca="1">INDIRECT("'"&amp;X$2&amp;"'!I"&amp;ROW())</f>
        <v>404.73999999999995</v>
      </c>
      <c r="Y88" cm="1">
        <f t="array" aca="1" ref="Y88" ca="1">INDIRECT("'"&amp;Y$2&amp;"'!I"&amp;ROW())</f>
        <v>404.73999999999995</v>
      </c>
      <c r="Z88" cm="1">
        <f t="array" aca="1" ref="Z88" ca="1">INDIRECT("'"&amp;Z$2&amp;"'!I"&amp;ROW())</f>
        <v>0</v>
      </c>
      <c r="AA88" cm="1">
        <f t="array" aca="1" ref="AA88" ca="1">INDIRECT("'"&amp;AA$2&amp;"'!I"&amp;ROW())</f>
        <v>0</v>
      </c>
      <c r="AB88">
        <f>'SSHH ADM.-HOMBRES'!I88</f>
        <v>0</v>
      </c>
      <c r="AC88" cm="1">
        <f t="array" aca="1" ref="AC88" ca="1">INDIRECT("'"&amp;AC$2&amp;"'!I"&amp;ROW())</f>
        <v>0</v>
      </c>
      <c r="AD88" cm="1">
        <f t="array" aca="1" ref="AD88" ca="1">INDIRECT("'"&amp;AD$2&amp;"'!I"&amp;ROW())</f>
        <v>0</v>
      </c>
      <c r="AE88" cm="1">
        <f t="array" aca="1" ref="AE88" ca="1">INDIRECT("'"&amp;AE$2&amp;"'!I"&amp;ROW())</f>
        <v>0</v>
      </c>
      <c r="AF88" cm="1">
        <f t="array" aca="1" ref="AF88" ca="1">INDIRECT("'"&amp;AF$2&amp;"'!I"&amp;ROW())</f>
        <v>0</v>
      </c>
      <c r="AG88" cm="1">
        <f t="array" aca="1" ref="AG88" ca="1">INDIRECT("'"&amp;AG$2&amp;"'!I"&amp;ROW())</f>
        <v>0</v>
      </c>
      <c r="AH88" cm="1">
        <f t="array" aca="1" ref="AH88" ca="1">INDIRECT("'"&amp;AH$2&amp;"'!I"&amp;ROW())</f>
        <v>0</v>
      </c>
      <c r="AI88" cm="1">
        <f t="array" aca="1" ref="AI88" ca="1">INDIRECT("'"&amp;AI$2&amp;"'!I"&amp;ROW())</f>
        <v>0</v>
      </c>
      <c r="AJ88" cm="1">
        <f t="array" aca="1" ref="AJ88" ca="1">INDIRECT("'"&amp;AJ$2&amp;"'!I"&amp;ROW())</f>
        <v>0</v>
      </c>
      <c r="AK88" cm="1">
        <f t="array" aca="1" ref="AK88" ca="1">INDIRECT("'"&amp;AK$2&amp;"'!I"&amp;ROW())</f>
        <v>0</v>
      </c>
      <c r="AL88" cm="1">
        <f t="array" aca="1" ref="AL88" ca="1">INDIRECT("'"&amp;AL$2&amp;"'!I"&amp;ROW())</f>
        <v>0</v>
      </c>
      <c r="AM88" cm="1">
        <f t="array" aca="1" ref="AM88" ca="1">INDIRECT("'"&amp;AM$2&amp;"'!I"&amp;ROW())</f>
        <v>0</v>
      </c>
      <c r="AN88" cm="1">
        <f t="array" aca="1" ref="AN88" ca="1">INDIRECT("'"&amp;AN$2&amp;"'!I"&amp;ROW())</f>
        <v>0</v>
      </c>
      <c r="AO88" cm="1">
        <f t="array" aca="1" ref="AO88" ca="1">INDIRECT("'"&amp;AO$2&amp;"'!I"&amp;ROW())</f>
        <v>0</v>
      </c>
      <c r="AP88" cm="1">
        <f t="array" aca="1" ref="AP88" ca="1">INDIRECT("'"&amp;AP$2&amp;"'!I"&amp;ROW())</f>
        <v>0</v>
      </c>
      <c r="AQ88" cm="1">
        <f t="array" aca="1" ref="AQ88" ca="1">INDIRECT("'"&amp;AQ$2&amp;"'!I"&amp;ROW())</f>
        <v>0</v>
      </c>
      <c r="AR88" cm="1">
        <f t="array" aca="1" ref="AR88" ca="1">INDIRECT("'"&amp;AR$2&amp;"'!I"&amp;ROW())</f>
        <v>0</v>
      </c>
      <c r="AS88" cm="1">
        <f t="array" aca="1" ref="AS88" ca="1">INDIRECT("'"&amp;AS$2&amp;"'!I"&amp;ROW())</f>
        <v>0</v>
      </c>
      <c r="AT88" cm="1">
        <f t="array" aca="1" ref="AT88" ca="1">INDIRECT("'"&amp;AT$2&amp;"'!I"&amp;ROW())</f>
        <v>0</v>
      </c>
      <c r="AU88" cm="1">
        <f t="array" aca="1" ref="AU88" ca="1">INDIRECT("'"&amp;AU$2&amp;"'!I"&amp;ROW())</f>
        <v>404.73999999999995</v>
      </c>
      <c r="AV88" cm="1">
        <f t="array" aca="1" ref="AV88" ca="1">INDIRECT("'"&amp;AV$2&amp;"'!I"&amp;ROW())</f>
        <v>404.73999999999995</v>
      </c>
      <c r="AW88" cm="1">
        <f t="array" aca="1" ref="AW88" ca="1">INDIRECT("'"&amp;AW$2&amp;"'!I"&amp;ROW())</f>
        <v>404.73999999999995</v>
      </c>
      <c r="AX88" cm="1">
        <f t="array" aca="1" ref="AX88" ca="1">INDIRECT("'"&amp;AX$2&amp;"'!I"&amp;ROW())</f>
        <v>404.73999999999995</v>
      </c>
      <c r="AY88" cm="1">
        <f t="array" aca="1" ref="AY88" ca="1">INDIRECT("'"&amp;AY$2&amp;"'!I"&amp;ROW())</f>
        <v>404.73999999999995</v>
      </c>
      <c r="AZ88" cm="1">
        <f t="array" aca="1" ref="AZ88" ca="1">INDIRECT("'"&amp;AZ$2&amp;"'!I"&amp;ROW())</f>
        <v>404.73999999999995</v>
      </c>
      <c r="BA88" cm="1">
        <f t="array" aca="1" ref="BA88" ca="1">INDIRECT("'"&amp;BA$2&amp;"'!I"&amp;ROW())</f>
        <v>404.73999999999995</v>
      </c>
      <c r="BB88" s="17">
        <f>'TALLER EPT '!I88</f>
        <v>404.73999999999995</v>
      </c>
      <c r="BC88" cm="1">
        <f t="array" aca="1" ref="BC88" ca="1">INDIRECT("'"&amp;BC$2&amp;"'!I"&amp;ROW())</f>
        <v>0</v>
      </c>
      <c r="BD88" cm="1">
        <f t="array" aca="1" ref="BD88" ca="1">INDIRECT("'"&amp;BD$2&amp;"'!I"&amp;ROW())</f>
        <v>0</v>
      </c>
      <c r="BE88">
        <f>'CIRCULACIÓN '!I88</f>
        <v>0</v>
      </c>
      <c r="BF88" cm="1">
        <f t="array" aca="1" ref="BF88" ca="1">INDIRECT("'"&amp;BF$2&amp;"'!I"&amp;ROW())</f>
        <v>0</v>
      </c>
      <c r="BG88" cm="1">
        <f t="array" aca="1" ref="BG88" ca="1">INDIRECT("'"&amp;BG$2&amp;"'!I"&amp;ROW())</f>
        <v>0</v>
      </c>
      <c r="BH88">
        <f>INGRESO!I88</f>
        <v>0</v>
      </c>
    </row>
    <row r="89" spans="1:60">
      <c r="A89" s="87" t="s">
        <v>1173</v>
      </c>
      <c r="G89">
        <f t="shared" ca="1" si="1"/>
        <v>0</v>
      </c>
      <c r="H89" cm="1">
        <f t="array" aca="1" ref="H89" ca="1">INDIRECT("'"&amp;H$2&amp;"'!I"&amp;ROW())</f>
        <v>0</v>
      </c>
      <c r="I89" cm="1">
        <f t="array" aca="1" ref="I89" ca="1">INDIRECT("'"&amp;I$2&amp;"'!I"&amp;ROW())</f>
        <v>0</v>
      </c>
      <c r="J89" cm="1">
        <f t="array" aca="1" ref="J89" ca="1">INDIRECT("'"&amp;J$2&amp;"'!I"&amp;ROW())</f>
        <v>0</v>
      </c>
      <c r="K89" cm="1">
        <f t="array" aca="1" ref="K89" ca="1">INDIRECT("'"&amp;K$2&amp;"'!I"&amp;ROW())</f>
        <v>0</v>
      </c>
      <c r="L89" cm="1">
        <f t="array" aca="1" ref="L89" ca="1">INDIRECT("'"&amp;L$2&amp;"'!I"&amp;ROW())</f>
        <v>0</v>
      </c>
      <c r="M89" cm="1">
        <f t="array" aca="1" ref="M89" ca="1">INDIRECT("'"&amp;M$2&amp;"'!I"&amp;ROW())</f>
        <v>0</v>
      </c>
      <c r="N89" cm="1">
        <f t="array" aca="1" ref="N89" ca="1">INDIRECT("'"&amp;N$2&amp;"'!I"&amp;ROW())</f>
        <v>0</v>
      </c>
      <c r="O89" cm="1">
        <f t="array" aca="1" ref="O89" ca="1">INDIRECT("'"&amp;O$2&amp;"'!I"&amp;ROW())</f>
        <v>0</v>
      </c>
      <c r="P89">
        <f>'SECRETARÍA '!I89</f>
        <v>0</v>
      </c>
      <c r="Q89" cm="1">
        <f t="array" aca="1" ref="Q89" ca="1">INDIRECT("'"&amp;Q$2&amp;"'!I"&amp;ROW())</f>
        <v>0</v>
      </c>
      <c r="R89" cm="1">
        <f t="array" aca="1" ref="R89" ca="1">INDIRECT("'"&amp;R$2&amp;"'!I"&amp;ROW())</f>
        <v>0</v>
      </c>
      <c r="S89" cm="1">
        <f t="array" aca="1" ref="S89" ca="1">INDIRECT("'"&amp;S$2&amp;"'!I"&amp;ROW())</f>
        <v>0</v>
      </c>
      <c r="T89" cm="1">
        <f t="array" aca="1" ref="T89" ca="1">INDIRECT("'"&amp;T$2&amp;"'!I"&amp;ROW())</f>
        <v>0</v>
      </c>
      <c r="U89" cm="1">
        <f t="array" aca="1" ref="U89" ca="1">INDIRECT("'"&amp;U$2&amp;"'!I"&amp;ROW())</f>
        <v>0</v>
      </c>
      <c r="V89" cm="1">
        <f t="array" aca="1" ref="V89" ca="1">INDIRECT("'"&amp;V$2&amp;"'!I"&amp;ROW())</f>
        <v>0</v>
      </c>
      <c r="W89" cm="1">
        <f t="array" aca="1" ref="W89" ca="1">INDIRECT("'"&amp;W$2&amp;"'!I"&amp;ROW())</f>
        <v>0</v>
      </c>
      <c r="X89" cm="1">
        <f t="array" aca="1" ref="X89" ca="1">INDIRECT("'"&amp;X$2&amp;"'!I"&amp;ROW())</f>
        <v>0</v>
      </c>
      <c r="Y89" cm="1">
        <f t="array" aca="1" ref="Y89" ca="1">INDIRECT("'"&amp;Y$2&amp;"'!I"&amp;ROW())</f>
        <v>0</v>
      </c>
      <c r="Z89" cm="1">
        <f t="array" aca="1" ref="Z89" ca="1">INDIRECT("'"&amp;Z$2&amp;"'!I"&amp;ROW())</f>
        <v>0</v>
      </c>
      <c r="AA89" cm="1">
        <f t="array" aca="1" ref="AA89" ca="1">INDIRECT("'"&amp;AA$2&amp;"'!I"&amp;ROW())</f>
        <v>0</v>
      </c>
      <c r="AB89">
        <f>'SSHH ADM.-HOMBRES'!I89</f>
        <v>0</v>
      </c>
      <c r="AC89" cm="1">
        <f t="array" aca="1" ref="AC89" ca="1">INDIRECT("'"&amp;AC$2&amp;"'!I"&amp;ROW())</f>
        <v>0</v>
      </c>
      <c r="AD89" cm="1">
        <f t="array" aca="1" ref="AD89" ca="1">INDIRECT("'"&amp;AD$2&amp;"'!I"&amp;ROW())</f>
        <v>0</v>
      </c>
      <c r="AE89" cm="1">
        <f t="array" aca="1" ref="AE89" ca="1">INDIRECT("'"&amp;AE$2&amp;"'!I"&amp;ROW())</f>
        <v>0</v>
      </c>
      <c r="AF89" cm="1">
        <f t="array" aca="1" ref="AF89" ca="1">INDIRECT("'"&amp;AF$2&amp;"'!I"&amp;ROW())</f>
        <v>0</v>
      </c>
      <c r="AG89" cm="1">
        <f t="array" aca="1" ref="AG89" ca="1">INDIRECT("'"&amp;AG$2&amp;"'!I"&amp;ROW())</f>
        <v>0</v>
      </c>
      <c r="AH89" cm="1">
        <f t="array" aca="1" ref="AH89" ca="1">INDIRECT("'"&amp;AH$2&amp;"'!I"&amp;ROW())</f>
        <v>0</v>
      </c>
      <c r="AI89" cm="1">
        <f t="array" aca="1" ref="AI89" ca="1">INDIRECT("'"&amp;AI$2&amp;"'!I"&amp;ROW())</f>
        <v>0</v>
      </c>
      <c r="AJ89" cm="1">
        <f t="array" aca="1" ref="AJ89" ca="1">INDIRECT("'"&amp;AJ$2&amp;"'!I"&amp;ROW())</f>
        <v>0</v>
      </c>
      <c r="AK89" cm="1">
        <f t="array" aca="1" ref="AK89" ca="1">INDIRECT("'"&amp;AK$2&amp;"'!I"&amp;ROW())</f>
        <v>0</v>
      </c>
      <c r="AL89" cm="1">
        <f t="array" aca="1" ref="AL89" ca="1">INDIRECT("'"&amp;AL$2&amp;"'!I"&amp;ROW())</f>
        <v>0</v>
      </c>
      <c r="AM89" cm="1">
        <f t="array" aca="1" ref="AM89" ca="1">INDIRECT("'"&amp;AM$2&amp;"'!I"&amp;ROW())</f>
        <v>0</v>
      </c>
      <c r="AN89" cm="1">
        <f t="array" aca="1" ref="AN89" ca="1">INDIRECT("'"&amp;AN$2&amp;"'!I"&amp;ROW())</f>
        <v>0</v>
      </c>
      <c r="AO89" cm="1">
        <f t="array" aca="1" ref="AO89" ca="1">INDIRECT("'"&amp;AO$2&amp;"'!I"&amp;ROW())</f>
        <v>0</v>
      </c>
      <c r="AP89" cm="1">
        <f t="array" aca="1" ref="AP89" ca="1">INDIRECT("'"&amp;AP$2&amp;"'!I"&amp;ROW())</f>
        <v>0</v>
      </c>
      <c r="AQ89" cm="1">
        <f t="array" aca="1" ref="AQ89" ca="1">INDIRECT("'"&amp;AQ$2&amp;"'!I"&amp;ROW())</f>
        <v>0</v>
      </c>
      <c r="AR89" cm="1">
        <f t="array" aca="1" ref="AR89" ca="1">INDIRECT("'"&amp;AR$2&amp;"'!I"&amp;ROW())</f>
        <v>0</v>
      </c>
      <c r="AS89" cm="1">
        <f t="array" aca="1" ref="AS89" ca="1">INDIRECT("'"&amp;AS$2&amp;"'!I"&amp;ROW())</f>
        <v>0</v>
      </c>
      <c r="AT89" cm="1">
        <f t="array" aca="1" ref="AT89" ca="1">INDIRECT("'"&amp;AT$2&amp;"'!I"&amp;ROW())</f>
        <v>0</v>
      </c>
      <c r="AU89" cm="1">
        <f t="array" aca="1" ref="AU89" ca="1">INDIRECT("'"&amp;AU$2&amp;"'!I"&amp;ROW())</f>
        <v>0</v>
      </c>
      <c r="AV89" cm="1">
        <f t="array" aca="1" ref="AV89" ca="1">INDIRECT("'"&amp;AV$2&amp;"'!I"&amp;ROW())</f>
        <v>0</v>
      </c>
      <c r="AW89" cm="1">
        <f t="array" aca="1" ref="AW89" ca="1">INDIRECT("'"&amp;AW$2&amp;"'!I"&amp;ROW())</f>
        <v>0</v>
      </c>
      <c r="AX89" cm="1">
        <f t="array" aca="1" ref="AX89" ca="1">INDIRECT("'"&amp;AX$2&amp;"'!I"&amp;ROW())</f>
        <v>0</v>
      </c>
      <c r="AY89" cm="1">
        <f t="array" aca="1" ref="AY89" ca="1">INDIRECT("'"&amp;AY$2&amp;"'!I"&amp;ROW())</f>
        <v>0</v>
      </c>
      <c r="AZ89" cm="1">
        <f t="array" aca="1" ref="AZ89" ca="1">INDIRECT("'"&amp;AZ$2&amp;"'!I"&amp;ROW())</f>
        <v>0</v>
      </c>
      <c r="BA89" cm="1">
        <f t="array" aca="1" ref="BA89" ca="1">INDIRECT("'"&amp;BA$2&amp;"'!I"&amp;ROW())</f>
        <v>0</v>
      </c>
      <c r="BB89" s="17">
        <f>'TALLER EPT '!I89</f>
        <v>0</v>
      </c>
      <c r="BC89" cm="1">
        <f t="array" aca="1" ref="BC89" ca="1">INDIRECT("'"&amp;BC$2&amp;"'!I"&amp;ROW())</f>
        <v>0</v>
      </c>
      <c r="BD89" cm="1">
        <f t="array" aca="1" ref="BD89" ca="1">INDIRECT("'"&amp;BD$2&amp;"'!I"&amp;ROW())</f>
        <v>0</v>
      </c>
      <c r="BE89">
        <f>'CIRCULACIÓN '!I89</f>
        <v>0</v>
      </c>
      <c r="BF89" cm="1">
        <f t="array" aca="1" ref="BF89" ca="1">INDIRECT("'"&amp;BF$2&amp;"'!I"&amp;ROW())</f>
        <v>0</v>
      </c>
      <c r="BG89" cm="1">
        <f t="array" aca="1" ref="BG89" ca="1">INDIRECT("'"&amp;BG$2&amp;"'!I"&amp;ROW())</f>
        <v>0</v>
      </c>
      <c r="BH89">
        <f>INGRESO!I89</f>
        <v>0</v>
      </c>
    </row>
    <row r="90" spans="1:60">
      <c r="A90" t="s">
        <v>1177</v>
      </c>
      <c r="G90">
        <f t="shared" ca="1" si="1"/>
        <v>2659.5000000000014</v>
      </c>
      <c r="H90" cm="1">
        <f t="array" aca="1" ref="H90" ca="1">INDIRECT("'"&amp;H$2&amp;"'!I"&amp;ROW())</f>
        <v>106.38</v>
      </c>
      <c r="I90" cm="1">
        <f t="array" aca="1" ref="I90" ca="1">INDIRECT("'"&amp;I$2&amp;"'!I"&amp;ROW())</f>
        <v>106.38</v>
      </c>
      <c r="J90" cm="1">
        <f t="array" aca="1" ref="J90" ca="1">INDIRECT("'"&amp;J$2&amp;"'!I"&amp;ROW())</f>
        <v>106.38</v>
      </c>
      <c r="K90" cm="1">
        <f t="array" aca="1" ref="K90" ca="1">INDIRECT("'"&amp;K$2&amp;"'!I"&amp;ROW())</f>
        <v>106.38</v>
      </c>
      <c r="L90" cm="1">
        <f t="array" aca="1" ref="L90" ca="1">INDIRECT("'"&amp;L$2&amp;"'!I"&amp;ROW())</f>
        <v>106.38</v>
      </c>
      <c r="M90" cm="1">
        <f t="array" aca="1" ref="M90" ca="1">INDIRECT("'"&amp;M$2&amp;"'!I"&amp;ROW())</f>
        <v>106.38</v>
      </c>
      <c r="N90" cm="1">
        <f t="array" aca="1" ref="N90" ca="1">INDIRECT("'"&amp;N$2&amp;"'!I"&amp;ROW())</f>
        <v>0</v>
      </c>
      <c r="O90" cm="1">
        <f t="array" aca="1" ref="O90" ca="1">INDIRECT("'"&amp;O$2&amp;"'!I"&amp;ROW())</f>
        <v>106.38</v>
      </c>
      <c r="P90">
        <f>'SECRETARÍA '!I90</f>
        <v>106.38</v>
      </c>
      <c r="Q90" cm="1">
        <f t="array" aca="1" ref="Q90" ca="1">INDIRECT("'"&amp;Q$2&amp;"'!I"&amp;ROW())</f>
        <v>106.38</v>
      </c>
      <c r="R90" cm="1">
        <f t="array" aca="1" ref="R90" ca="1">INDIRECT("'"&amp;R$2&amp;"'!I"&amp;ROW())</f>
        <v>106.38</v>
      </c>
      <c r="S90" cm="1">
        <f t="array" aca="1" ref="S90" ca="1">INDIRECT("'"&amp;S$2&amp;"'!I"&amp;ROW())</f>
        <v>106.38</v>
      </c>
      <c r="T90" cm="1">
        <f t="array" aca="1" ref="T90" ca="1">INDIRECT("'"&amp;T$2&amp;"'!I"&amp;ROW())</f>
        <v>106.38</v>
      </c>
      <c r="U90" cm="1">
        <f t="array" aca="1" ref="U90" ca="1">INDIRECT("'"&amp;U$2&amp;"'!I"&amp;ROW())</f>
        <v>106.38</v>
      </c>
      <c r="V90" cm="1">
        <f t="array" aca="1" ref="V90" ca="1">INDIRECT("'"&amp;V$2&amp;"'!I"&amp;ROW())</f>
        <v>106.38</v>
      </c>
      <c r="W90" cm="1">
        <f t="array" aca="1" ref="W90" ca="1">INDIRECT("'"&amp;W$2&amp;"'!I"&amp;ROW())</f>
        <v>106.38</v>
      </c>
      <c r="X90" cm="1">
        <f t="array" aca="1" ref="X90" ca="1">INDIRECT("'"&amp;X$2&amp;"'!I"&amp;ROW())</f>
        <v>106.38</v>
      </c>
      <c r="Y90" cm="1">
        <f t="array" aca="1" ref="Y90" ca="1">INDIRECT("'"&amp;Y$2&amp;"'!I"&amp;ROW())</f>
        <v>106.38</v>
      </c>
      <c r="Z90" cm="1">
        <f t="array" aca="1" ref="Z90" ca="1">INDIRECT("'"&amp;Z$2&amp;"'!I"&amp;ROW())</f>
        <v>0</v>
      </c>
      <c r="AA90" cm="1">
        <f t="array" aca="1" ref="AA90" ca="1">INDIRECT("'"&amp;AA$2&amp;"'!I"&amp;ROW())</f>
        <v>0</v>
      </c>
      <c r="AB90">
        <f>'SSHH ADM.-HOMBRES'!I90</f>
        <v>0</v>
      </c>
      <c r="AC90" cm="1">
        <f t="array" aca="1" ref="AC90" ca="1">INDIRECT("'"&amp;AC$2&amp;"'!I"&amp;ROW())</f>
        <v>0</v>
      </c>
      <c r="AD90" cm="1">
        <f t="array" aca="1" ref="AD90" ca="1">INDIRECT("'"&amp;AD$2&amp;"'!I"&amp;ROW())</f>
        <v>0</v>
      </c>
      <c r="AE90" cm="1">
        <f t="array" aca="1" ref="AE90" ca="1">INDIRECT("'"&amp;AE$2&amp;"'!I"&amp;ROW())</f>
        <v>0</v>
      </c>
      <c r="AF90" cm="1">
        <f t="array" aca="1" ref="AF90" ca="1">INDIRECT("'"&amp;AF$2&amp;"'!I"&amp;ROW())</f>
        <v>0</v>
      </c>
      <c r="AG90" cm="1">
        <f t="array" aca="1" ref="AG90" ca="1">INDIRECT("'"&amp;AG$2&amp;"'!I"&amp;ROW())</f>
        <v>0</v>
      </c>
      <c r="AH90" cm="1">
        <f t="array" aca="1" ref="AH90" ca="1">INDIRECT("'"&amp;AH$2&amp;"'!I"&amp;ROW())</f>
        <v>0</v>
      </c>
      <c r="AI90" cm="1">
        <f t="array" aca="1" ref="AI90" ca="1">INDIRECT("'"&amp;AI$2&amp;"'!I"&amp;ROW())</f>
        <v>0</v>
      </c>
      <c r="AJ90" cm="1">
        <f t="array" aca="1" ref="AJ90" ca="1">INDIRECT("'"&amp;AJ$2&amp;"'!I"&amp;ROW())</f>
        <v>0</v>
      </c>
      <c r="AK90" cm="1">
        <f t="array" aca="1" ref="AK90" ca="1">INDIRECT("'"&amp;AK$2&amp;"'!I"&amp;ROW())</f>
        <v>0</v>
      </c>
      <c r="AL90" cm="1">
        <f t="array" aca="1" ref="AL90" ca="1">INDIRECT("'"&amp;AL$2&amp;"'!I"&amp;ROW())</f>
        <v>0</v>
      </c>
      <c r="AM90" cm="1">
        <f t="array" aca="1" ref="AM90" ca="1">INDIRECT("'"&amp;AM$2&amp;"'!I"&amp;ROW())</f>
        <v>0</v>
      </c>
      <c r="AN90" cm="1">
        <f t="array" aca="1" ref="AN90" ca="1">INDIRECT("'"&amp;AN$2&amp;"'!I"&amp;ROW())</f>
        <v>0</v>
      </c>
      <c r="AO90" cm="1">
        <f t="array" aca="1" ref="AO90" ca="1">INDIRECT("'"&amp;AO$2&amp;"'!I"&amp;ROW())</f>
        <v>0</v>
      </c>
      <c r="AP90" cm="1">
        <f t="array" aca="1" ref="AP90" ca="1">INDIRECT("'"&amp;AP$2&amp;"'!I"&amp;ROW())</f>
        <v>0</v>
      </c>
      <c r="AQ90" cm="1">
        <f t="array" aca="1" ref="AQ90" ca="1">INDIRECT("'"&amp;AQ$2&amp;"'!I"&amp;ROW())</f>
        <v>0</v>
      </c>
      <c r="AR90" cm="1">
        <f t="array" aca="1" ref="AR90" ca="1">INDIRECT("'"&amp;AR$2&amp;"'!I"&amp;ROW())</f>
        <v>0</v>
      </c>
      <c r="AS90" cm="1">
        <f t="array" aca="1" ref="AS90" ca="1">INDIRECT("'"&amp;AS$2&amp;"'!I"&amp;ROW())</f>
        <v>0</v>
      </c>
      <c r="AT90" cm="1">
        <f t="array" aca="1" ref="AT90" ca="1">INDIRECT("'"&amp;AT$2&amp;"'!I"&amp;ROW())</f>
        <v>0</v>
      </c>
      <c r="AU90" cm="1">
        <f t="array" aca="1" ref="AU90" ca="1">INDIRECT("'"&amp;AU$2&amp;"'!I"&amp;ROW())</f>
        <v>106.38</v>
      </c>
      <c r="AV90" cm="1">
        <f t="array" aca="1" ref="AV90" ca="1">INDIRECT("'"&amp;AV$2&amp;"'!I"&amp;ROW())</f>
        <v>106.38</v>
      </c>
      <c r="AW90" cm="1">
        <f t="array" aca="1" ref="AW90" ca="1">INDIRECT("'"&amp;AW$2&amp;"'!I"&amp;ROW())</f>
        <v>106.38</v>
      </c>
      <c r="AX90" cm="1">
        <f t="array" aca="1" ref="AX90" ca="1">INDIRECT("'"&amp;AX$2&amp;"'!I"&amp;ROW())</f>
        <v>106.38</v>
      </c>
      <c r="AY90" cm="1">
        <f t="array" aca="1" ref="AY90" ca="1">INDIRECT("'"&amp;AY$2&amp;"'!I"&amp;ROW())</f>
        <v>106.38</v>
      </c>
      <c r="AZ90" cm="1">
        <f t="array" aca="1" ref="AZ90" ca="1">INDIRECT("'"&amp;AZ$2&amp;"'!I"&amp;ROW())</f>
        <v>106.38</v>
      </c>
      <c r="BA90" cm="1">
        <f t="array" aca="1" ref="BA90" ca="1">INDIRECT("'"&amp;BA$2&amp;"'!I"&amp;ROW())</f>
        <v>106.38</v>
      </c>
      <c r="BB90" s="17">
        <f>'TALLER EPT '!I90</f>
        <v>106.38</v>
      </c>
      <c r="BC90" cm="1">
        <f t="array" aca="1" ref="BC90" ca="1">INDIRECT("'"&amp;BC$2&amp;"'!I"&amp;ROW())</f>
        <v>0</v>
      </c>
      <c r="BD90" cm="1">
        <f t="array" aca="1" ref="BD90" ca="1">INDIRECT("'"&amp;BD$2&amp;"'!I"&amp;ROW())</f>
        <v>0</v>
      </c>
      <c r="BE90">
        <f>'CIRCULACIÓN '!I90</f>
        <v>0</v>
      </c>
      <c r="BF90" cm="1">
        <f t="array" aca="1" ref="BF90" ca="1">INDIRECT("'"&amp;BF$2&amp;"'!I"&amp;ROW())</f>
        <v>0</v>
      </c>
      <c r="BG90" cm="1">
        <f t="array" aca="1" ref="BG90" ca="1">INDIRECT("'"&amp;BG$2&amp;"'!I"&amp;ROW())</f>
        <v>0</v>
      </c>
      <c r="BH90">
        <f>INGRESO!I90</f>
        <v>0</v>
      </c>
    </row>
    <row r="91" spans="1:60">
      <c r="A91" t="s">
        <v>1179</v>
      </c>
      <c r="G91">
        <f t="shared" ca="1" si="1"/>
        <v>1608.2499999999995</v>
      </c>
      <c r="H91" cm="1">
        <f t="array" aca="1" ref="H91" ca="1">INDIRECT("'"&amp;H$2&amp;"'!I"&amp;ROW())</f>
        <v>64.33</v>
      </c>
      <c r="I91" cm="1">
        <f t="array" aca="1" ref="I91" ca="1">INDIRECT("'"&amp;I$2&amp;"'!I"&amp;ROW())</f>
        <v>64.33</v>
      </c>
      <c r="J91" cm="1">
        <f t="array" aca="1" ref="J91" ca="1">INDIRECT("'"&amp;J$2&amp;"'!I"&amp;ROW())</f>
        <v>64.33</v>
      </c>
      <c r="K91" cm="1">
        <f t="array" aca="1" ref="K91" ca="1">INDIRECT("'"&amp;K$2&amp;"'!I"&amp;ROW())</f>
        <v>64.33</v>
      </c>
      <c r="L91" cm="1">
        <f t="array" aca="1" ref="L91" ca="1">INDIRECT("'"&amp;L$2&amp;"'!I"&amp;ROW())</f>
        <v>64.33</v>
      </c>
      <c r="M91" cm="1">
        <f t="array" aca="1" ref="M91" ca="1">INDIRECT("'"&amp;M$2&amp;"'!I"&amp;ROW())</f>
        <v>64.33</v>
      </c>
      <c r="N91" cm="1">
        <f t="array" aca="1" ref="N91" ca="1">INDIRECT("'"&amp;N$2&amp;"'!I"&amp;ROW())</f>
        <v>0</v>
      </c>
      <c r="O91" cm="1">
        <f t="array" aca="1" ref="O91" ca="1">INDIRECT("'"&amp;O$2&amp;"'!I"&amp;ROW())</f>
        <v>64.33</v>
      </c>
      <c r="P91">
        <f>'SECRETARÍA '!I91</f>
        <v>64.33</v>
      </c>
      <c r="Q91" cm="1">
        <f t="array" aca="1" ref="Q91" ca="1">INDIRECT("'"&amp;Q$2&amp;"'!I"&amp;ROW())</f>
        <v>64.33</v>
      </c>
      <c r="R91" cm="1">
        <f t="array" aca="1" ref="R91" ca="1">INDIRECT("'"&amp;R$2&amp;"'!I"&amp;ROW())</f>
        <v>64.33</v>
      </c>
      <c r="S91" cm="1">
        <f t="array" aca="1" ref="S91" ca="1">INDIRECT("'"&amp;S$2&amp;"'!I"&amp;ROW())</f>
        <v>64.33</v>
      </c>
      <c r="T91" cm="1">
        <f t="array" aca="1" ref="T91" ca="1">INDIRECT("'"&amp;T$2&amp;"'!I"&amp;ROW())</f>
        <v>64.33</v>
      </c>
      <c r="U91" cm="1">
        <f t="array" aca="1" ref="U91" ca="1">INDIRECT("'"&amp;U$2&amp;"'!I"&amp;ROW())</f>
        <v>64.33</v>
      </c>
      <c r="V91" cm="1">
        <f t="array" aca="1" ref="V91" ca="1">INDIRECT("'"&amp;V$2&amp;"'!I"&amp;ROW())</f>
        <v>64.33</v>
      </c>
      <c r="W91" cm="1">
        <f t="array" aca="1" ref="W91" ca="1">INDIRECT("'"&amp;W$2&amp;"'!I"&amp;ROW())</f>
        <v>64.33</v>
      </c>
      <c r="X91" cm="1">
        <f t="array" aca="1" ref="X91" ca="1">INDIRECT("'"&amp;X$2&amp;"'!I"&amp;ROW())</f>
        <v>64.33</v>
      </c>
      <c r="Y91" cm="1">
        <f t="array" aca="1" ref="Y91" ca="1">INDIRECT("'"&amp;Y$2&amp;"'!I"&amp;ROW())</f>
        <v>64.33</v>
      </c>
      <c r="Z91" cm="1">
        <f t="array" aca="1" ref="Z91" ca="1">INDIRECT("'"&amp;Z$2&amp;"'!I"&amp;ROW())</f>
        <v>0</v>
      </c>
      <c r="AA91" cm="1">
        <f t="array" aca="1" ref="AA91" ca="1">INDIRECT("'"&amp;AA$2&amp;"'!I"&amp;ROW())</f>
        <v>0</v>
      </c>
      <c r="AB91">
        <f>'SSHH ADM.-HOMBRES'!I91</f>
        <v>0</v>
      </c>
      <c r="AC91" cm="1">
        <f t="array" aca="1" ref="AC91" ca="1">INDIRECT("'"&amp;AC$2&amp;"'!I"&amp;ROW())</f>
        <v>0</v>
      </c>
      <c r="AD91" cm="1">
        <f t="array" aca="1" ref="AD91" ca="1">INDIRECT("'"&amp;AD$2&amp;"'!I"&amp;ROW())</f>
        <v>0</v>
      </c>
      <c r="AE91" cm="1">
        <f t="array" aca="1" ref="AE91" ca="1">INDIRECT("'"&amp;AE$2&amp;"'!I"&amp;ROW())</f>
        <v>0</v>
      </c>
      <c r="AF91" cm="1">
        <f t="array" aca="1" ref="AF91" ca="1">INDIRECT("'"&amp;AF$2&amp;"'!I"&amp;ROW())</f>
        <v>0</v>
      </c>
      <c r="AG91" cm="1">
        <f t="array" aca="1" ref="AG91" ca="1">INDIRECT("'"&amp;AG$2&amp;"'!I"&amp;ROW())</f>
        <v>0</v>
      </c>
      <c r="AH91" cm="1">
        <f t="array" aca="1" ref="AH91" ca="1">INDIRECT("'"&amp;AH$2&amp;"'!I"&amp;ROW())</f>
        <v>0</v>
      </c>
      <c r="AI91" cm="1">
        <f t="array" aca="1" ref="AI91" ca="1">INDIRECT("'"&amp;AI$2&amp;"'!I"&amp;ROW())</f>
        <v>0</v>
      </c>
      <c r="AJ91" cm="1">
        <f t="array" aca="1" ref="AJ91" ca="1">INDIRECT("'"&amp;AJ$2&amp;"'!I"&amp;ROW())</f>
        <v>0</v>
      </c>
      <c r="AK91" cm="1">
        <f t="array" aca="1" ref="AK91" ca="1">INDIRECT("'"&amp;AK$2&amp;"'!I"&amp;ROW())</f>
        <v>0</v>
      </c>
      <c r="AL91" cm="1">
        <f t="array" aca="1" ref="AL91" ca="1">INDIRECT("'"&amp;AL$2&amp;"'!I"&amp;ROW())</f>
        <v>0</v>
      </c>
      <c r="AM91" cm="1">
        <f t="array" aca="1" ref="AM91" ca="1">INDIRECT("'"&amp;AM$2&amp;"'!I"&amp;ROW())</f>
        <v>0</v>
      </c>
      <c r="AN91" cm="1">
        <f t="array" aca="1" ref="AN91" ca="1">INDIRECT("'"&amp;AN$2&amp;"'!I"&amp;ROW())</f>
        <v>0</v>
      </c>
      <c r="AO91" cm="1">
        <f t="array" aca="1" ref="AO91" ca="1">INDIRECT("'"&amp;AO$2&amp;"'!I"&amp;ROW())</f>
        <v>0</v>
      </c>
      <c r="AP91" cm="1">
        <f t="array" aca="1" ref="AP91" ca="1">INDIRECT("'"&amp;AP$2&amp;"'!I"&amp;ROW())</f>
        <v>0</v>
      </c>
      <c r="AQ91" cm="1">
        <f t="array" aca="1" ref="AQ91" ca="1">INDIRECT("'"&amp;AQ$2&amp;"'!I"&amp;ROW())</f>
        <v>0</v>
      </c>
      <c r="AR91" cm="1">
        <f t="array" aca="1" ref="AR91" ca="1">INDIRECT("'"&amp;AR$2&amp;"'!I"&amp;ROW())</f>
        <v>0</v>
      </c>
      <c r="AS91" cm="1">
        <f t="array" aca="1" ref="AS91" ca="1">INDIRECT("'"&amp;AS$2&amp;"'!I"&amp;ROW())</f>
        <v>0</v>
      </c>
      <c r="AT91" cm="1">
        <f t="array" aca="1" ref="AT91" ca="1">INDIRECT("'"&amp;AT$2&amp;"'!I"&amp;ROW())</f>
        <v>0</v>
      </c>
      <c r="AU91" cm="1">
        <f t="array" aca="1" ref="AU91" ca="1">INDIRECT("'"&amp;AU$2&amp;"'!I"&amp;ROW())</f>
        <v>64.33</v>
      </c>
      <c r="AV91" cm="1">
        <f t="array" aca="1" ref="AV91" ca="1">INDIRECT("'"&amp;AV$2&amp;"'!I"&amp;ROW())</f>
        <v>64.33</v>
      </c>
      <c r="AW91" cm="1">
        <f t="array" aca="1" ref="AW91" ca="1">INDIRECT("'"&amp;AW$2&amp;"'!I"&amp;ROW())</f>
        <v>64.33</v>
      </c>
      <c r="AX91" cm="1">
        <f t="array" aca="1" ref="AX91" ca="1">INDIRECT("'"&amp;AX$2&amp;"'!I"&amp;ROW())</f>
        <v>64.33</v>
      </c>
      <c r="AY91" cm="1">
        <f t="array" aca="1" ref="AY91" ca="1">INDIRECT("'"&amp;AY$2&amp;"'!I"&amp;ROW())</f>
        <v>64.33</v>
      </c>
      <c r="AZ91" cm="1">
        <f t="array" aca="1" ref="AZ91" ca="1">INDIRECT("'"&amp;AZ$2&amp;"'!I"&amp;ROW())</f>
        <v>64.33</v>
      </c>
      <c r="BA91" cm="1">
        <f t="array" aca="1" ref="BA91" ca="1">INDIRECT("'"&amp;BA$2&amp;"'!I"&amp;ROW())</f>
        <v>64.33</v>
      </c>
      <c r="BB91" s="17">
        <f>'TALLER EPT '!I91</f>
        <v>64.33</v>
      </c>
      <c r="BC91" cm="1">
        <f t="array" aca="1" ref="BC91" ca="1">INDIRECT("'"&amp;BC$2&amp;"'!I"&amp;ROW())</f>
        <v>0</v>
      </c>
      <c r="BD91" cm="1">
        <f t="array" aca="1" ref="BD91" ca="1">INDIRECT("'"&amp;BD$2&amp;"'!I"&amp;ROW())</f>
        <v>0</v>
      </c>
      <c r="BE91">
        <f>'CIRCULACIÓN '!I91</f>
        <v>0</v>
      </c>
      <c r="BF91" cm="1">
        <f t="array" aca="1" ref="BF91" ca="1">INDIRECT("'"&amp;BF$2&amp;"'!I"&amp;ROW())</f>
        <v>0</v>
      </c>
      <c r="BG91" cm="1">
        <f t="array" aca="1" ref="BG91" ca="1">INDIRECT("'"&amp;BG$2&amp;"'!I"&amp;ROW())</f>
        <v>0</v>
      </c>
      <c r="BH91">
        <f>INGRESO!I91</f>
        <v>0</v>
      </c>
    </row>
    <row r="165" spans="4:7">
      <c r="D165" s="2"/>
      <c r="E165" s="2"/>
      <c r="F165" s="2"/>
      <c r="G165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647D3-99E2-4676-B30C-945C4E45ECB2}">
  <sheetPr>
    <tabColor rgb="FFFFFF00"/>
  </sheetPr>
  <dimension ref="A2:Q165"/>
  <sheetViews>
    <sheetView workbookViewId="0">
      <selection activeCell="I6" sqref="I6:I91"/>
    </sheetView>
  </sheetViews>
  <sheetFormatPr defaultRowHeight="15"/>
  <cols>
    <col min="4" max="4" width="19.5703125" customWidth="1"/>
    <col min="5" max="6" width="9.140625" bestFit="1" customWidth="1"/>
    <col min="7" max="7" width="12.85546875" customWidth="1"/>
    <col min="8" max="8" width="11.42578125" bestFit="1" customWidth="1"/>
    <col min="9" max="9" width="10.42578125" bestFit="1" customWidth="1"/>
    <col min="10" max="10" width="13.7109375" bestFit="1" customWidth="1"/>
    <col min="11" max="13" width="9.140625" bestFit="1" customWidth="1"/>
  </cols>
  <sheetData>
    <row r="2" spans="1:17">
      <c r="L2" s="25" t="s">
        <v>90</v>
      </c>
      <c r="M2" s="25">
        <f>'Datos iniciales '!D16</f>
        <v>20</v>
      </c>
    </row>
    <row r="3" spans="1:17">
      <c r="D3" s="4"/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25"/>
    </row>
    <row r="4" spans="1:17">
      <c r="A4" s="1"/>
      <c r="E4" s="10"/>
      <c r="F4" s="23"/>
      <c r="G4" s="21"/>
      <c r="H4" s="23"/>
      <c r="J4" s="9">
        <f>SUM(I5:I91)</f>
        <v>21010.889299999999</v>
      </c>
      <c r="L4" s="25" t="s">
        <v>1452</v>
      </c>
      <c r="M4" s="25">
        <f>J4/M2</f>
        <v>1050.5444649999999</v>
      </c>
    </row>
    <row r="5" spans="1:17">
      <c r="A5" s="1" t="s">
        <v>761</v>
      </c>
      <c r="E5" s="10"/>
      <c r="G5" s="21"/>
    </row>
    <row r="6" spans="1:17">
      <c r="A6" t="s">
        <v>763</v>
      </c>
      <c r="E6" s="10">
        <v>0.28999999999999998</v>
      </c>
      <c r="F6" s="63" t="s">
        <v>142</v>
      </c>
      <c r="G6" s="333">
        <f>ROUND(E6*$M$2,2)</f>
        <v>5.8</v>
      </c>
      <c r="H6" s="12">
        <f>ROUND('APUS ARQUITECTURA'!J5,2)</f>
        <v>140.28</v>
      </c>
      <c r="I6" s="10">
        <f>G6*H6</f>
        <v>813.62400000000002</v>
      </c>
    </row>
    <row r="7" spans="1:17">
      <c r="A7" t="s">
        <v>765</v>
      </c>
      <c r="E7" s="10">
        <v>0.23</v>
      </c>
      <c r="F7" s="63" t="s">
        <v>142</v>
      </c>
      <c r="G7" s="21">
        <f>ROUND(E7*$M$2,2)</f>
        <v>4.5999999999999996</v>
      </c>
      <c r="H7" s="12">
        <f>ROUND('APUS ARQUITECTURA'!J32,2)</f>
        <v>166.43</v>
      </c>
      <c r="I7" s="10">
        <f t="shared" ref="I7:I67" si="0">G7*H7</f>
        <v>765.57799999999997</v>
      </c>
    </row>
    <row r="8" spans="1:17">
      <c r="A8" t="s">
        <v>767</v>
      </c>
      <c r="E8" s="10">
        <v>0.08</v>
      </c>
      <c r="F8" s="63" t="s">
        <v>142</v>
      </c>
      <c r="G8" s="21">
        <f>ROUND(E8*$M$2,2)</f>
        <v>1.6</v>
      </c>
      <c r="H8" s="12">
        <f>ROUND('APUS ARQUITECTURA'!J50,2)</f>
        <v>141.08000000000001</v>
      </c>
      <c r="I8" s="10">
        <f t="shared" si="0"/>
        <v>225.72800000000004</v>
      </c>
    </row>
    <row r="9" spans="1:17" ht="15" customHeight="1">
      <c r="A9" t="s">
        <v>1472</v>
      </c>
      <c r="E9">
        <v>0</v>
      </c>
      <c r="F9" s="63" t="s">
        <v>142</v>
      </c>
      <c r="G9" s="21">
        <f t="shared" ref="G9:G10" si="1">ROUND(E9*$M$2,2)</f>
        <v>0</v>
      </c>
      <c r="H9" s="12">
        <f>ROUND('APUS ARQUITECTURA'!J74,2)</f>
        <v>204.42</v>
      </c>
      <c r="I9" s="10">
        <f t="shared" si="0"/>
        <v>0</v>
      </c>
      <c r="Q9" s="12"/>
    </row>
    <row r="10" spans="1:17">
      <c r="A10" t="s">
        <v>771</v>
      </c>
      <c r="E10">
        <v>0</v>
      </c>
      <c r="F10" s="63" t="s">
        <v>142</v>
      </c>
      <c r="G10" s="21">
        <f t="shared" si="1"/>
        <v>0</v>
      </c>
      <c r="H10" s="12">
        <f>ROUND('APUS ARQUITECTURA'!J92,2)</f>
        <v>470.9</v>
      </c>
      <c r="I10" s="10">
        <f t="shared" si="0"/>
        <v>0</v>
      </c>
      <c r="M10" s="12"/>
    </row>
    <row r="11" spans="1:17">
      <c r="A11" s="20" t="s">
        <v>772</v>
      </c>
      <c r="E11" s="22"/>
      <c r="G11" s="21"/>
      <c r="I11" s="10"/>
    </row>
    <row r="12" spans="1:17">
      <c r="A12" s="1" t="s">
        <v>774</v>
      </c>
      <c r="G12" s="21"/>
      <c r="I12" s="10"/>
    </row>
    <row r="13" spans="1:17">
      <c r="A13" t="s">
        <v>776</v>
      </c>
      <c r="E13" s="12">
        <v>0.99</v>
      </c>
      <c r="F13" t="s">
        <v>142</v>
      </c>
      <c r="G13" s="21">
        <f>ROUND(E13*$M$2,2)</f>
        <v>19.8</v>
      </c>
      <c r="H13" s="12">
        <f>ROUND('APUS ARQUITECTURA'!J127,2)</f>
        <v>27.34</v>
      </c>
      <c r="I13" s="10">
        <f t="shared" si="0"/>
        <v>541.33199999999999</v>
      </c>
    </row>
    <row r="14" spans="1:17">
      <c r="A14" t="s">
        <v>778</v>
      </c>
      <c r="E14" s="12">
        <v>0.46</v>
      </c>
      <c r="F14" t="s">
        <v>142</v>
      </c>
      <c r="G14" s="21">
        <f>ROUND(E14*$M$2,2)</f>
        <v>9.1999999999999993</v>
      </c>
      <c r="H14" s="12">
        <f>ROUND('APUS ARQUITECTURA'!J148,2)</f>
        <v>36.090000000000003</v>
      </c>
      <c r="I14" s="10">
        <f t="shared" si="0"/>
        <v>332.02800000000002</v>
      </c>
    </row>
    <row r="15" spans="1:17">
      <c r="A15" s="28" t="s">
        <v>780</v>
      </c>
      <c r="E15" s="12"/>
      <c r="G15" s="21"/>
      <c r="I15" s="10"/>
    </row>
    <row r="16" spans="1:17">
      <c r="A16" t="s">
        <v>782</v>
      </c>
      <c r="E16" s="12">
        <v>0</v>
      </c>
      <c r="F16" t="s">
        <v>142</v>
      </c>
      <c r="G16" s="21">
        <f>ROUND(E16*$M$2,2)</f>
        <v>0</v>
      </c>
      <c r="H16" s="12">
        <f>ROUND('APUS ARQUITECTURA'!J168,2)</f>
        <v>90.83</v>
      </c>
      <c r="I16" s="10">
        <f t="shared" si="0"/>
        <v>0</v>
      </c>
    </row>
    <row r="17" spans="1:9" ht="15" customHeight="1">
      <c r="A17" s="28" t="s">
        <v>784</v>
      </c>
      <c r="D17" s="10"/>
      <c r="F17" s="12"/>
      <c r="G17" s="21"/>
      <c r="I17" s="10"/>
    </row>
    <row r="18" spans="1:9">
      <c r="A18" t="s">
        <v>786</v>
      </c>
      <c r="E18" s="10">
        <v>1</v>
      </c>
      <c r="F18" t="s">
        <v>212</v>
      </c>
      <c r="G18" s="21">
        <f>ROUND(E18*$M$2,2)</f>
        <v>20</v>
      </c>
      <c r="H18" s="12">
        <f>ROUND('APUS ARQUITECTURA'!J188,2)</f>
        <v>213.18</v>
      </c>
      <c r="I18" s="10">
        <f t="shared" si="0"/>
        <v>4263.6000000000004</v>
      </c>
    </row>
    <row r="19" spans="1:9">
      <c r="A19" t="s">
        <v>788</v>
      </c>
      <c r="E19">
        <v>0</v>
      </c>
      <c r="F19" t="s">
        <v>212</v>
      </c>
      <c r="G19" s="21">
        <f>ROUND(E19*$M$2,2)</f>
        <v>0</v>
      </c>
      <c r="H19" s="12">
        <f>ROUND('APUS ARQUITECTURA'!J212,2)</f>
        <v>61.78</v>
      </c>
      <c r="I19" s="10">
        <f t="shared" si="0"/>
        <v>0</v>
      </c>
    </row>
    <row r="20" spans="1:9">
      <c r="A20" s="1" t="s">
        <v>789</v>
      </c>
      <c r="E20" s="10"/>
      <c r="G20" s="21"/>
      <c r="I20" s="10"/>
    </row>
    <row r="21" spans="1:9">
      <c r="A21" t="s">
        <v>791</v>
      </c>
      <c r="E21">
        <v>1</v>
      </c>
      <c r="F21" t="s">
        <v>142</v>
      </c>
      <c r="G21" s="21">
        <f>ROUND(E21*$M$2,2)</f>
        <v>20</v>
      </c>
      <c r="H21" s="12">
        <f>ROUND('APUS ARQUITECTURA'!J232,2)</f>
        <v>49.73</v>
      </c>
      <c r="I21" s="10">
        <f t="shared" si="0"/>
        <v>994.59999999999991</v>
      </c>
    </row>
    <row r="22" spans="1:9" ht="15" customHeight="1">
      <c r="A22" t="s">
        <v>793</v>
      </c>
      <c r="E22">
        <v>1</v>
      </c>
      <c r="F22" t="s">
        <v>142</v>
      </c>
      <c r="G22" s="21">
        <f t="shared" ref="G22:G85" si="2">ROUND(E22*$M$2,2)</f>
        <v>20</v>
      </c>
      <c r="H22" s="12">
        <f>ROUND('APUS ARQUITECTURA'!J252,2)</f>
        <v>206.78</v>
      </c>
      <c r="I22" s="10">
        <f t="shared" si="0"/>
        <v>4135.6000000000004</v>
      </c>
    </row>
    <row r="23" spans="1:9">
      <c r="A23" t="s">
        <v>795</v>
      </c>
      <c r="E23">
        <v>0</v>
      </c>
      <c r="F23" t="s">
        <v>142</v>
      </c>
      <c r="G23" s="21">
        <f t="shared" si="2"/>
        <v>0</v>
      </c>
      <c r="H23" s="12">
        <f>ROUND('APUS ARQUITECTURA'!J272,2)</f>
        <v>102.66</v>
      </c>
      <c r="I23" s="10">
        <f t="shared" si="0"/>
        <v>0</v>
      </c>
    </row>
    <row r="24" spans="1:9" ht="15" customHeight="1">
      <c r="A24" t="s">
        <v>797</v>
      </c>
      <c r="E24">
        <v>0</v>
      </c>
      <c r="F24" t="s">
        <v>142</v>
      </c>
      <c r="G24" s="21">
        <f t="shared" si="2"/>
        <v>0</v>
      </c>
      <c r="H24" s="12">
        <f>ROUND('APUS ARQUITECTURA'!J292,2)</f>
        <v>47.45</v>
      </c>
      <c r="I24" s="10">
        <f t="shared" si="0"/>
        <v>0</v>
      </c>
    </row>
    <row r="25" spans="1:9" ht="15" customHeight="1">
      <c r="A25" t="s">
        <v>799</v>
      </c>
      <c r="E25">
        <v>0</v>
      </c>
      <c r="F25" t="s">
        <v>142</v>
      </c>
      <c r="G25" s="21">
        <f t="shared" si="2"/>
        <v>0</v>
      </c>
      <c r="H25" s="12">
        <f>ROUND('APUS ARQUITECTURA'!J318,2)</f>
        <v>51.99</v>
      </c>
      <c r="I25" s="10">
        <f t="shared" si="0"/>
        <v>0</v>
      </c>
    </row>
    <row r="26" spans="1:9" ht="15" customHeight="1">
      <c r="A26" t="s">
        <v>1473</v>
      </c>
      <c r="E26">
        <v>0</v>
      </c>
      <c r="F26" t="s">
        <v>142</v>
      </c>
      <c r="G26" s="21">
        <f t="shared" si="2"/>
        <v>0</v>
      </c>
      <c r="H26" s="12">
        <f>ROUND('APUS ARQUITECTURA'!J340,2)</f>
        <v>201.23</v>
      </c>
      <c r="I26" s="10">
        <f t="shared" si="0"/>
        <v>0</v>
      </c>
    </row>
    <row r="27" spans="1:9" ht="15" customHeight="1">
      <c r="A27" s="1" t="s">
        <v>802</v>
      </c>
      <c r="G27" s="21"/>
      <c r="I27" s="10"/>
    </row>
    <row r="28" spans="1:9" ht="15" customHeight="1">
      <c r="A28" t="s">
        <v>804</v>
      </c>
      <c r="E28">
        <v>0.04</v>
      </c>
      <c r="F28" t="s">
        <v>153</v>
      </c>
      <c r="G28" s="21">
        <f t="shared" si="2"/>
        <v>0.8</v>
      </c>
      <c r="H28" s="12">
        <f>ROUND('APUS ARQUITECTURA'!J347,2)</f>
        <v>20.58</v>
      </c>
      <c r="I28" s="10">
        <f t="shared" si="0"/>
        <v>16.463999999999999</v>
      </c>
    </row>
    <row r="29" spans="1:9" ht="15" customHeight="1">
      <c r="A29" t="s">
        <v>806</v>
      </c>
      <c r="E29">
        <v>0.41</v>
      </c>
      <c r="F29" t="s">
        <v>153</v>
      </c>
      <c r="G29" s="21">
        <f t="shared" si="2"/>
        <v>8.1999999999999993</v>
      </c>
      <c r="H29" s="12">
        <f>ROUND('APUS ARQUITECTURA'!J364,2)</f>
        <v>26.7</v>
      </c>
      <c r="I29" s="10">
        <f t="shared" si="0"/>
        <v>218.93999999999997</v>
      </c>
    </row>
    <row r="30" spans="1:9" ht="15" customHeight="1">
      <c r="A30" t="s">
        <v>808</v>
      </c>
      <c r="E30">
        <v>0.39</v>
      </c>
      <c r="F30" t="s">
        <v>153</v>
      </c>
      <c r="G30" s="21">
        <f t="shared" si="2"/>
        <v>7.8</v>
      </c>
      <c r="H30" s="12">
        <f>ROUND('APUS ARQUITECTURA'!J383,2)</f>
        <v>36.549999999999997</v>
      </c>
      <c r="I30" s="10">
        <f t="shared" si="0"/>
        <v>285.08999999999997</v>
      </c>
    </row>
    <row r="31" spans="1:9" ht="15" customHeight="1">
      <c r="A31" t="s">
        <v>810</v>
      </c>
      <c r="E31">
        <v>0</v>
      </c>
      <c r="F31" t="s">
        <v>153</v>
      </c>
      <c r="G31" s="21">
        <f t="shared" si="2"/>
        <v>0</v>
      </c>
      <c r="H31" s="12">
        <f>ROUND('APUS ARQUITECTURA'!J403,2)</f>
        <v>25</v>
      </c>
      <c r="I31" s="10">
        <f t="shared" si="0"/>
        <v>0</v>
      </c>
    </row>
    <row r="32" spans="1:9" ht="15" customHeight="1">
      <c r="A32" t="s">
        <v>812</v>
      </c>
      <c r="E32">
        <v>0</v>
      </c>
      <c r="F32" t="s">
        <v>153</v>
      </c>
      <c r="G32" s="21">
        <f t="shared" si="2"/>
        <v>0</v>
      </c>
      <c r="H32" s="12">
        <f>ROUND('APUS ARQUITECTURA'!J410,2)</f>
        <v>44.2</v>
      </c>
      <c r="I32" s="10">
        <f t="shared" si="0"/>
        <v>0</v>
      </c>
    </row>
    <row r="33" spans="1:12" ht="15" customHeight="1">
      <c r="A33" t="s">
        <v>814</v>
      </c>
      <c r="E33">
        <v>0</v>
      </c>
      <c r="F33" t="s">
        <v>153</v>
      </c>
      <c r="G33" s="21">
        <f t="shared" si="2"/>
        <v>0</v>
      </c>
      <c r="H33" s="12">
        <f>ROUND('APUS ARQUITECTURA'!J430,2)</f>
        <v>84.44</v>
      </c>
      <c r="I33" s="10">
        <f t="shared" si="0"/>
        <v>0</v>
      </c>
    </row>
    <row r="34" spans="1:12" ht="15" customHeight="1">
      <c r="A34" s="1" t="s">
        <v>815</v>
      </c>
      <c r="G34" s="21"/>
      <c r="I34" s="10"/>
    </row>
    <row r="35" spans="1:12" ht="15" customHeight="1">
      <c r="A35" t="s">
        <v>817</v>
      </c>
      <c r="E35">
        <v>0.05</v>
      </c>
      <c r="F35" t="s">
        <v>142</v>
      </c>
      <c r="G35" s="21">
        <f t="shared" si="2"/>
        <v>1</v>
      </c>
      <c r="H35" s="12">
        <f>ROUND('APUS ARQUITECTURA'!J449,2)</f>
        <v>560.62</v>
      </c>
      <c r="I35" s="10">
        <f t="shared" si="0"/>
        <v>560.62</v>
      </c>
    </row>
    <row r="36" spans="1:12">
      <c r="A36" t="s">
        <v>819</v>
      </c>
      <c r="E36">
        <v>0.11</v>
      </c>
      <c r="F36" t="s">
        <v>142</v>
      </c>
      <c r="G36" s="21">
        <f t="shared" si="2"/>
        <v>2.2000000000000002</v>
      </c>
      <c r="H36" s="12">
        <f>ROUND('APUS ARQUITECTURA'!J456,2)</f>
        <v>367.87</v>
      </c>
      <c r="I36" s="10">
        <f t="shared" si="0"/>
        <v>809.31400000000008</v>
      </c>
    </row>
    <row r="37" spans="1:12" ht="15" customHeight="1">
      <c r="A37" t="s">
        <v>821</v>
      </c>
      <c r="E37">
        <v>0</v>
      </c>
      <c r="F37" t="s">
        <v>142</v>
      </c>
      <c r="G37" s="21">
        <f t="shared" si="2"/>
        <v>0</v>
      </c>
      <c r="H37" s="12">
        <f>ROUND('APUS ARQUITECTURA'!J463,2)</f>
        <v>514.54</v>
      </c>
      <c r="I37" s="10">
        <f t="shared" si="0"/>
        <v>0</v>
      </c>
      <c r="K37" s="31"/>
    </row>
    <row r="38" spans="1:12">
      <c r="A38" t="s">
        <v>823</v>
      </c>
      <c r="E38">
        <v>0.13</v>
      </c>
      <c r="F38" t="s">
        <v>153</v>
      </c>
      <c r="G38" s="21">
        <f t="shared" si="2"/>
        <v>2.6</v>
      </c>
      <c r="H38" s="12">
        <f>ROUND('APUS ARQUITECTURA'!J470,2)</f>
        <v>622.13</v>
      </c>
      <c r="I38" s="10">
        <f t="shared" si="0"/>
        <v>1617.538</v>
      </c>
      <c r="K38" s="31"/>
    </row>
    <row r="39" spans="1:12" ht="15" customHeight="1">
      <c r="A39" t="s">
        <v>825</v>
      </c>
      <c r="E39">
        <v>0</v>
      </c>
      <c r="F39" t="s">
        <v>142</v>
      </c>
      <c r="G39" s="21">
        <f t="shared" si="2"/>
        <v>0</v>
      </c>
      <c r="H39" s="12">
        <f>ROUND('APUS ARQUITECTURA'!J477,2)</f>
        <v>54.78</v>
      </c>
      <c r="I39" s="10">
        <f t="shared" si="0"/>
        <v>0</v>
      </c>
      <c r="K39" s="31"/>
    </row>
    <row r="40" spans="1:12">
      <c r="A40" s="1" t="s">
        <v>826</v>
      </c>
      <c r="G40" s="21"/>
      <c r="I40" s="10"/>
      <c r="K40" s="31"/>
    </row>
    <row r="41" spans="1:12" ht="15" customHeight="1">
      <c r="A41" t="s">
        <v>828</v>
      </c>
      <c r="E41">
        <v>1.48</v>
      </c>
      <c r="F41" t="s">
        <v>142</v>
      </c>
      <c r="G41" s="21">
        <f t="shared" si="2"/>
        <v>29.6</v>
      </c>
      <c r="H41" s="12">
        <f>ROUND('APUS ARQUITECTURA'!J484,2)</f>
        <v>15.63</v>
      </c>
      <c r="I41" s="10">
        <f t="shared" si="0"/>
        <v>462.64800000000002</v>
      </c>
      <c r="K41" s="31"/>
    </row>
    <row r="42" spans="1:12">
      <c r="A42" t="s">
        <v>830</v>
      </c>
      <c r="B42" s="103"/>
      <c r="C42" s="103"/>
      <c r="D42" s="103"/>
      <c r="E42">
        <v>0.59</v>
      </c>
      <c r="F42" s="103" t="s">
        <v>142</v>
      </c>
      <c r="G42" s="21">
        <f t="shared" si="2"/>
        <v>11.8</v>
      </c>
      <c r="H42" s="12">
        <f>ROUND('APUS ARQUITECTURA'!J504,2)</f>
        <v>15.95</v>
      </c>
      <c r="I42" s="10">
        <f t="shared" si="0"/>
        <v>188.21</v>
      </c>
    </row>
    <row r="43" spans="1:12">
      <c r="A43" s="1" t="s">
        <v>986</v>
      </c>
      <c r="G43" s="21"/>
      <c r="H43" s="12"/>
      <c r="I43" s="10"/>
      <c r="L43" s="12"/>
    </row>
    <row r="44" spans="1:12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</row>
    <row r="45" spans="1:12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</row>
    <row r="46" spans="1:12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</row>
    <row r="47" spans="1:12" ht="15" customHeight="1">
      <c r="A47" t="s">
        <v>995</v>
      </c>
      <c r="F47" t="s">
        <v>158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</row>
    <row r="48" spans="1:12">
      <c r="A48" t="s">
        <v>1474</v>
      </c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</row>
    <row r="49" spans="1:9">
      <c r="A49" t="s">
        <v>1475</v>
      </c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</row>
    <row r="50" spans="1:9">
      <c r="A50" t="s">
        <v>1003</v>
      </c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</row>
    <row r="51" spans="1:9">
      <c r="A51" t="s">
        <v>1004</v>
      </c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</row>
    <row r="52" spans="1:9">
      <c r="A52" t="s">
        <v>1008</v>
      </c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</row>
    <row r="53" spans="1:9">
      <c r="A53" t="s">
        <v>1011</v>
      </c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</row>
    <row r="54" spans="1:9">
      <c r="A54" t="s">
        <v>1013</v>
      </c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</row>
    <row r="55" spans="1:9">
      <c r="A55" t="s">
        <v>1016</v>
      </c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</row>
    <row r="56" spans="1:9">
      <c r="A56" t="s">
        <v>1019</v>
      </c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</row>
    <row r="57" spans="1:9">
      <c r="A57" t="s">
        <v>1021</v>
      </c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</row>
    <row r="58" spans="1:9">
      <c r="A58" s="1" t="s">
        <v>1057</v>
      </c>
      <c r="G58" s="21">
        <f t="shared" si="3"/>
        <v>0</v>
      </c>
      <c r="I58" s="10"/>
    </row>
    <row r="59" spans="1:9">
      <c r="A59" t="s">
        <v>1060</v>
      </c>
      <c r="E59">
        <v>0.24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</row>
    <row r="60" spans="1:9">
      <c r="A60" t="s">
        <v>1062</v>
      </c>
      <c r="E60">
        <v>0.24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</row>
    <row r="61" spans="1:9">
      <c r="A61" t="s">
        <v>1064</v>
      </c>
      <c r="E61">
        <v>0.24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</row>
    <row r="62" spans="1:9">
      <c r="A62" t="s">
        <v>1066</v>
      </c>
      <c r="E62">
        <v>0</v>
      </c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</row>
    <row r="63" spans="1:9">
      <c r="A63" s="1" t="s">
        <v>1067</v>
      </c>
      <c r="G63" s="21">
        <f t="shared" si="3"/>
        <v>0</v>
      </c>
      <c r="I63" s="10"/>
    </row>
    <row r="64" spans="1:9">
      <c r="A64" t="s">
        <v>1069</v>
      </c>
      <c r="F64" t="s">
        <v>158</v>
      </c>
      <c r="G64" s="21">
        <f t="shared" si="3"/>
        <v>0</v>
      </c>
      <c r="H64" s="12">
        <f>'APUS ELECTRICAS'!J74</f>
        <v>396.15000000000003</v>
      </c>
      <c r="I64" s="10">
        <f t="shared" si="0"/>
        <v>0</v>
      </c>
    </row>
    <row r="65" spans="1:11">
      <c r="A65" t="s">
        <v>1071</v>
      </c>
      <c r="F65" t="s">
        <v>158</v>
      </c>
      <c r="G65" s="21">
        <f t="shared" si="3"/>
        <v>0</v>
      </c>
      <c r="H65" s="12">
        <f>'APUS ELECTRICAS'!J88</f>
        <v>125.39000000000001</v>
      </c>
      <c r="I65" s="10">
        <f t="shared" si="0"/>
        <v>0</v>
      </c>
    </row>
    <row r="66" spans="1:11">
      <c r="A66" t="s">
        <v>1073</v>
      </c>
      <c r="E66">
        <v>0.01</v>
      </c>
      <c r="F66" t="s">
        <v>158</v>
      </c>
      <c r="G66" s="21">
        <f t="shared" si="3"/>
        <v>1</v>
      </c>
      <c r="H66" s="12">
        <f>'APUS ELECTRICAS'!J106</f>
        <v>143.11000000000001</v>
      </c>
      <c r="I66" s="10">
        <f t="shared" si="0"/>
        <v>143.11000000000001</v>
      </c>
    </row>
    <row r="67" spans="1:11" ht="15" customHeight="1">
      <c r="A67" t="s">
        <v>1075</v>
      </c>
      <c r="E67">
        <v>0</v>
      </c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</row>
    <row r="68" spans="1:11" ht="15" customHeight="1">
      <c r="G68" s="21">
        <f t="shared" si="3"/>
        <v>0</v>
      </c>
      <c r="I68" s="10"/>
      <c r="K68" s="12"/>
    </row>
    <row r="69" spans="1:11" ht="15" customHeight="1">
      <c r="G69" s="21">
        <f t="shared" si="3"/>
        <v>0</v>
      </c>
      <c r="I69" s="10"/>
    </row>
    <row r="70" spans="1:11" ht="15" customHeight="1">
      <c r="A70" s="1" t="s">
        <v>1107</v>
      </c>
      <c r="G70" s="21">
        <f t="shared" si="3"/>
        <v>0</v>
      </c>
      <c r="H70" s="12"/>
      <c r="I70" s="10"/>
    </row>
    <row r="71" spans="1:11" ht="15" customHeight="1">
      <c r="A71" s="20" t="s">
        <v>1108</v>
      </c>
      <c r="G71" s="21">
        <f t="shared" si="3"/>
        <v>0</v>
      </c>
      <c r="I71" s="10"/>
    </row>
    <row r="72" spans="1:11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</row>
    <row r="73" spans="1:11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</row>
    <row r="74" spans="1:11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</row>
    <row r="75" spans="1:11">
      <c r="A75" t="s">
        <v>1116</v>
      </c>
      <c r="E75">
        <v>3.2491467576791807E-3</v>
      </c>
      <c r="F75" t="s">
        <v>153</v>
      </c>
      <c r="G75" s="332">
        <f>ROUND(E75*$M$2,2)</f>
        <v>0.06</v>
      </c>
      <c r="H75" s="61">
        <f>'APUS COMUNICACIONES'!J59</f>
        <v>26.42</v>
      </c>
      <c r="I75" s="10">
        <f t="shared" si="4"/>
        <v>1.5851999999999999</v>
      </c>
    </row>
    <row r="76" spans="1:11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</row>
    <row r="77" spans="1:11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</row>
    <row r="78" spans="1:11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</row>
    <row r="79" spans="1:11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</row>
    <row r="80" spans="1:11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</row>
    <row r="81" spans="1:9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</row>
    <row r="82" spans="1:9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</row>
    <row r="83" spans="1:9">
      <c r="A83" s="87" t="s">
        <v>1131</v>
      </c>
      <c r="G83" s="21"/>
      <c r="I83" s="10"/>
    </row>
    <row r="84" spans="1:9">
      <c r="A84" s="87" t="s">
        <v>1161</v>
      </c>
      <c r="G84" s="21"/>
      <c r="I84" s="10"/>
    </row>
    <row r="85" spans="1:9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9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9">
      <c r="A87" s="87" t="s">
        <v>1476</v>
      </c>
      <c r="G87" s="21">
        <f t="shared" si="6"/>
        <v>0</v>
      </c>
      <c r="I87" s="10"/>
    </row>
    <row r="88" spans="1:9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9">
      <c r="A89" s="87" t="s">
        <v>1173</v>
      </c>
      <c r="G89" s="21">
        <f t="shared" si="6"/>
        <v>0</v>
      </c>
      <c r="I89" s="10"/>
    </row>
    <row r="90" spans="1:9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9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CF7F-C809-4CC7-B7CD-DD99CB44701D}">
  <sheetPr>
    <tabColor rgb="FFFFFF00"/>
  </sheetPr>
  <dimension ref="A2:T165"/>
  <sheetViews>
    <sheetView workbookViewId="0">
      <selection activeCell="I6" sqref="I6:I91"/>
    </sheetView>
  </sheetViews>
  <sheetFormatPr defaultRowHeight="15"/>
  <cols>
    <col min="4" max="4" width="19.5703125" customWidth="1"/>
    <col min="5" max="5" width="9.28515625" bestFit="1" customWidth="1"/>
    <col min="8" max="8" width="9.28515625" bestFit="1" customWidth="1"/>
    <col min="9" max="9" width="13.42578125" customWidth="1"/>
    <col min="10" max="10" width="12.5703125" bestFit="1" customWidth="1"/>
    <col min="16" max="16" width="9.28515625" bestFit="1" customWidth="1"/>
  </cols>
  <sheetData>
    <row r="2" spans="1:15">
      <c r="L2" s="25" t="s">
        <v>90</v>
      </c>
      <c r="M2" s="25">
        <f>'Datos iniciales '!D17</f>
        <v>20</v>
      </c>
    </row>
    <row r="3" spans="1:15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25"/>
    </row>
    <row r="4" spans="1:15">
      <c r="A4" s="1"/>
      <c r="E4" s="10"/>
      <c r="F4" s="23"/>
      <c r="G4" s="21"/>
      <c r="H4" s="23"/>
      <c r="J4" s="10">
        <f>SUM(I5:I91)</f>
        <v>28290.209300000006</v>
      </c>
      <c r="L4" s="25" t="s">
        <v>1452</v>
      </c>
      <c r="M4" s="25">
        <f>J4/M2</f>
        <v>1414.5104650000003</v>
      </c>
    </row>
    <row r="5" spans="1:15">
      <c r="A5" s="1" t="s">
        <v>761</v>
      </c>
      <c r="E5" s="10"/>
      <c r="G5" s="21"/>
      <c r="O5" s="1"/>
    </row>
    <row r="6" spans="1:15">
      <c r="A6" t="s">
        <v>763</v>
      </c>
      <c r="E6" s="10">
        <v>0.52</v>
      </c>
      <c r="F6" s="63" t="s">
        <v>142</v>
      </c>
      <c r="G6" s="21">
        <f>ROUND(E6*$M$2,2)</f>
        <v>10.4</v>
      </c>
      <c r="H6" s="12">
        <f>'APUS ARQUITECTURA'!J5</f>
        <v>140.28</v>
      </c>
      <c r="I6" s="10">
        <f>G6*H6</f>
        <v>1458.912</v>
      </c>
    </row>
    <row r="7" spans="1:15">
      <c r="A7" t="s">
        <v>765</v>
      </c>
      <c r="E7" s="10">
        <v>0.39</v>
      </c>
      <c r="F7" s="63" t="s">
        <v>142</v>
      </c>
      <c r="G7" s="21">
        <f>ROUND(E7*$M$2,2)</f>
        <v>7.8</v>
      </c>
      <c r="H7" s="12">
        <f>'APUS ARQUITECTURA'!J32</f>
        <v>166.43</v>
      </c>
      <c r="I7" s="10">
        <f t="shared" ref="I7:I67" si="0">G7*H7</f>
        <v>1298.154</v>
      </c>
    </row>
    <row r="8" spans="1:15">
      <c r="A8" t="s">
        <v>767</v>
      </c>
      <c r="E8" s="10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</row>
    <row r="9" spans="1:15">
      <c r="A9" t="s">
        <v>769</v>
      </c>
      <c r="E9" s="10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</row>
    <row r="10" spans="1:15">
      <c r="A10" t="s">
        <v>771</v>
      </c>
      <c r="E10" s="10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</row>
    <row r="11" spans="1:15">
      <c r="A11" s="20" t="s">
        <v>772</v>
      </c>
      <c r="E11" s="22"/>
      <c r="G11" s="21"/>
      <c r="H11" s="12"/>
      <c r="I11" s="10"/>
      <c r="O11" s="20"/>
    </row>
    <row r="12" spans="1:15">
      <c r="A12" s="1" t="s">
        <v>774</v>
      </c>
      <c r="G12" s="21"/>
      <c r="H12" s="12"/>
      <c r="I12" s="10"/>
      <c r="O12" s="1"/>
    </row>
    <row r="13" spans="1:15" ht="15" customHeight="1">
      <c r="A13" t="s">
        <v>776</v>
      </c>
      <c r="E13" s="12">
        <v>0.85</v>
      </c>
      <c r="F13" t="s">
        <v>142</v>
      </c>
      <c r="G13" s="21">
        <f>ROUND(E13*$M$2,2)</f>
        <v>17</v>
      </c>
      <c r="H13" s="12">
        <f>'APUS ARQUITECTURA'!J127</f>
        <v>27.34</v>
      </c>
      <c r="I13" s="10">
        <f t="shared" si="0"/>
        <v>464.78</v>
      </c>
    </row>
    <row r="14" spans="1:15" ht="15" customHeight="1">
      <c r="A14" t="s">
        <v>778</v>
      </c>
      <c r="E14" s="12">
        <v>0.88</v>
      </c>
      <c r="F14" t="s">
        <v>142</v>
      </c>
      <c r="G14" s="21">
        <f>ROUND(E14*$M$2,2)</f>
        <v>17.600000000000001</v>
      </c>
      <c r="H14" s="12">
        <f>'APUS ARQUITECTURA'!J148</f>
        <v>36.090000000000003</v>
      </c>
      <c r="I14" s="10">
        <f t="shared" si="0"/>
        <v>635.18400000000008</v>
      </c>
    </row>
    <row r="15" spans="1:15" ht="15" customHeight="1">
      <c r="A15" s="28" t="s">
        <v>780</v>
      </c>
      <c r="E15" s="12"/>
      <c r="G15" s="21"/>
      <c r="H15" s="12"/>
      <c r="I15" s="10"/>
      <c r="O15" s="28"/>
    </row>
    <row r="16" spans="1:15">
      <c r="A16" t="s">
        <v>782</v>
      </c>
      <c r="E16" s="12">
        <v>0.41</v>
      </c>
      <c r="F16" t="s">
        <v>142</v>
      </c>
      <c r="G16" s="21">
        <f>ROUND(E16*$M$2,2)</f>
        <v>8.1999999999999993</v>
      </c>
      <c r="H16" s="12">
        <f>'APUS ARQUITECTURA'!J168</f>
        <v>90.830000000000013</v>
      </c>
      <c r="I16" s="10">
        <f t="shared" si="0"/>
        <v>744.80600000000004</v>
      </c>
    </row>
    <row r="17" spans="1:20">
      <c r="A17" s="28" t="s">
        <v>784</v>
      </c>
      <c r="D17" s="10"/>
      <c r="F17" s="12"/>
      <c r="G17" s="21"/>
      <c r="H17" s="12"/>
      <c r="I17" s="10"/>
      <c r="O17" s="28"/>
      <c r="T17" s="12"/>
    </row>
    <row r="18" spans="1:20" ht="15" customHeight="1">
      <c r="A18" t="s">
        <v>786</v>
      </c>
      <c r="E18" s="10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</row>
    <row r="19" spans="1:20" ht="15" customHeight="1">
      <c r="A19" t="s">
        <v>788</v>
      </c>
      <c r="E19" s="10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</row>
    <row r="20" spans="1:20">
      <c r="A20" s="1" t="s">
        <v>789</v>
      </c>
      <c r="E20" s="10"/>
      <c r="G20" s="21"/>
      <c r="H20" s="12"/>
      <c r="I20" s="10"/>
      <c r="O20" s="1"/>
    </row>
    <row r="21" spans="1:20" ht="15" customHeight="1">
      <c r="A21" t="s">
        <v>791</v>
      </c>
      <c r="E21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</row>
    <row r="22" spans="1:20" ht="15" customHeight="1">
      <c r="A22" t="s">
        <v>793</v>
      </c>
      <c r="E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</row>
    <row r="23" spans="1:20" ht="15" customHeight="1">
      <c r="A23" t="s">
        <v>795</v>
      </c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</row>
    <row r="24" spans="1:20" ht="15" customHeight="1">
      <c r="A24" t="s">
        <v>797</v>
      </c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</row>
    <row r="25" spans="1:20" ht="15" customHeight="1">
      <c r="A25" t="s">
        <v>799</v>
      </c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</row>
    <row r="26" spans="1:20" ht="15" customHeight="1">
      <c r="A26" t="s">
        <v>1473</v>
      </c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</row>
    <row r="27" spans="1:20" ht="15" customHeight="1">
      <c r="A27" s="1" t="s">
        <v>802</v>
      </c>
      <c r="G27" s="21"/>
      <c r="H27" s="12"/>
      <c r="I27" s="10"/>
      <c r="O27" s="1"/>
    </row>
    <row r="28" spans="1:20" ht="15" customHeight="1">
      <c r="A28" t="s">
        <v>804</v>
      </c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</row>
    <row r="29" spans="1:20" ht="15" customHeight="1">
      <c r="A29" t="s">
        <v>806</v>
      </c>
      <c r="E29">
        <v>0.41</v>
      </c>
      <c r="F29" t="s">
        <v>153</v>
      </c>
      <c r="G29" s="21">
        <f t="shared" si="2"/>
        <v>8.1999999999999993</v>
      </c>
      <c r="H29" s="12">
        <f>'APUS ARQUITECTURA'!J364</f>
        <v>26.700000000000003</v>
      </c>
      <c r="I29" s="10">
        <f t="shared" si="0"/>
        <v>218.94</v>
      </c>
    </row>
    <row r="30" spans="1:20" ht="15" customHeight="1">
      <c r="A30" t="s">
        <v>808</v>
      </c>
      <c r="E30">
        <v>0.24</v>
      </c>
      <c r="F30" t="s">
        <v>153</v>
      </c>
      <c r="G30" s="21">
        <f t="shared" si="2"/>
        <v>4.8</v>
      </c>
      <c r="H30" s="12">
        <f>'APUS ARQUITECTURA'!J383</f>
        <v>36.550000000000004</v>
      </c>
      <c r="I30" s="10">
        <f t="shared" si="0"/>
        <v>175.44000000000003</v>
      </c>
    </row>
    <row r="31" spans="1:20" ht="15" customHeight="1">
      <c r="A31" t="s">
        <v>810</v>
      </c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</row>
    <row r="32" spans="1:20" ht="15" customHeight="1">
      <c r="A32" t="s">
        <v>812</v>
      </c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</row>
    <row r="33" spans="1:20" ht="15" customHeight="1">
      <c r="A33" t="s">
        <v>814</v>
      </c>
      <c r="E33">
        <v>0.4</v>
      </c>
      <c r="F33" t="s">
        <v>153</v>
      </c>
      <c r="G33" s="21">
        <f t="shared" si="2"/>
        <v>8</v>
      </c>
      <c r="H33" s="12">
        <f>'APUS ARQUITECTURA'!J430</f>
        <v>84.440000000000012</v>
      </c>
      <c r="I33" s="10">
        <f t="shared" si="0"/>
        <v>675.5200000000001</v>
      </c>
    </row>
    <row r="34" spans="1:20">
      <c r="A34" s="1" t="s">
        <v>815</v>
      </c>
      <c r="G34" s="21"/>
      <c r="H34" s="12"/>
      <c r="I34" s="10"/>
      <c r="O34" s="1"/>
    </row>
    <row r="35" spans="1:20" ht="15" customHeight="1">
      <c r="A35" t="s">
        <v>817</v>
      </c>
      <c r="E35">
        <v>0.05</v>
      </c>
      <c r="F35" t="s">
        <v>142</v>
      </c>
      <c r="G35" s="21">
        <f t="shared" si="2"/>
        <v>1</v>
      </c>
      <c r="H35" s="12">
        <f>'APUS ARQUITECTURA'!J449</f>
        <v>560.62</v>
      </c>
      <c r="I35" s="10">
        <f t="shared" si="0"/>
        <v>560.62</v>
      </c>
      <c r="K35" s="31"/>
    </row>
    <row r="36" spans="1:20">
      <c r="A36" t="s">
        <v>819</v>
      </c>
      <c r="E36"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K36" s="31"/>
    </row>
    <row r="37" spans="1:20">
      <c r="A37" t="s">
        <v>821</v>
      </c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</row>
    <row r="38" spans="1:20">
      <c r="A38" t="s">
        <v>823</v>
      </c>
      <c r="E3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</row>
    <row r="39" spans="1:20">
      <c r="A39" t="s">
        <v>825</v>
      </c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</row>
    <row r="40" spans="1:20">
      <c r="A40" s="1" t="s">
        <v>826</v>
      </c>
      <c r="G40" s="21"/>
      <c r="H40" s="12"/>
      <c r="I40" s="10"/>
      <c r="O40" s="1"/>
    </row>
    <row r="41" spans="1:20">
      <c r="A41" t="s">
        <v>828</v>
      </c>
      <c r="E41">
        <v>1.85</v>
      </c>
      <c r="F41" t="s">
        <v>142</v>
      </c>
      <c r="G41" s="21">
        <f t="shared" si="2"/>
        <v>37</v>
      </c>
      <c r="H41" s="12">
        <f>'APUS ARQUITECTURA'!J484</f>
        <v>15.63</v>
      </c>
      <c r="I41" s="10">
        <f t="shared" si="0"/>
        <v>578.31000000000006</v>
      </c>
      <c r="L41" s="12"/>
    </row>
    <row r="42" spans="1:20" ht="15" customHeight="1">
      <c r="A42" t="s">
        <v>830</v>
      </c>
      <c r="B42" s="103"/>
      <c r="C42" s="103"/>
      <c r="D42" s="103"/>
      <c r="E42">
        <v>0.88</v>
      </c>
      <c r="F42" s="103" t="s">
        <v>142</v>
      </c>
      <c r="G42" s="21">
        <f t="shared" si="2"/>
        <v>17.600000000000001</v>
      </c>
      <c r="H42" s="12">
        <f>'APUS ARQUITECTURA'!J504</f>
        <v>15.950000000000001</v>
      </c>
      <c r="I42" s="10">
        <f t="shared" si="0"/>
        <v>280.72000000000003</v>
      </c>
      <c r="T42" s="103"/>
    </row>
    <row r="43" spans="1:20" ht="15" customHeight="1">
      <c r="A43" s="1" t="s">
        <v>986</v>
      </c>
      <c r="G43" s="21"/>
      <c r="H43" s="12"/>
      <c r="I43" s="10"/>
      <c r="O43" s="1"/>
    </row>
    <row r="44" spans="1:20">
      <c r="A44" t="s">
        <v>989</v>
      </c>
      <c r="E44">
        <v>7.0000000000000007E-2</v>
      </c>
      <c r="F44" t="s">
        <v>1481</v>
      </c>
      <c r="G44" s="21">
        <f>ROUNDUP(E44*$M$2,0)</f>
        <v>2</v>
      </c>
      <c r="H44" s="12">
        <f>'APUS SANITARIAS'!J5</f>
        <v>193.31</v>
      </c>
      <c r="I44" s="10">
        <f t="shared" si="0"/>
        <v>386.62</v>
      </c>
    </row>
    <row r="45" spans="1:20">
      <c r="A45" t="s">
        <v>991</v>
      </c>
      <c r="E45">
        <v>7.0000000000000007E-2</v>
      </c>
      <c r="F45" t="s">
        <v>1481</v>
      </c>
      <c r="G45" s="21">
        <f t="shared" ref="G45:G74" si="3">ROUNDUP(E45*$M$2,0)</f>
        <v>2</v>
      </c>
      <c r="H45" s="12">
        <f>'APUS SANITARIAS'!J12</f>
        <v>192.4</v>
      </c>
      <c r="I45" s="10">
        <f t="shared" si="0"/>
        <v>384.8</v>
      </c>
    </row>
    <row r="46" spans="1:20">
      <c r="A46" t="s">
        <v>1027</v>
      </c>
      <c r="E46">
        <v>7.0000000000000007E-2</v>
      </c>
      <c r="F46" t="s">
        <v>1481</v>
      </c>
      <c r="G46" s="21">
        <f t="shared" si="3"/>
        <v>2</v>
      </c>
      <c r="H46" s="12">
        <f>'APUS SANITARIAS'!J19</f>
        <v>67.52</v>
      </c>
      <c r="I46" s="10">
        <f t="shared" si="0"/>
        <v>135.04</v>
      </c>
    </row>
    <row r="47" spans="1:20">
      <c r="A47" t="s">
        <v>995</v>
      </c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</row>
    <row r="48" spans="1:20">
      <c r="A48" t="s">
        <v>1474</v>
      </c>
      <c r="E48">
        <v>7.0000000000000007E-2</v>
      </c>
      <c r="F48" t="s">
        <v>223</v>
      </c>
      <c r="G48" s="21">
        <f t="shared" si="3"/>
        <v>2</v>
      </c>
      <c r="H48" s="12">
        <f>'APUS SANITARIAS'!J32</f>
        <v>131.72999999999999</v>
      </c>
      <c r="I48" s="10">
        <f t="shared" si="0"/>
        <v>263.45999999999998</v>
      </c>
    </row>
    <row r="49" spans="1:15">
      <c r="A49" t="s">
        <v>1475</v>
      </c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</row>
    <row r="50" spans="1:15">
      <c r="A50" t="s">
        <v>1003</v>
      </c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</row>
    <row r="51" spans="1:15">
      <c r="A51" t="s">
        <v>1004</v>
      </c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</row>
    <row r="52" spans="1:15">
      <c r="A52" t="s">
        <v>1008</v>
      </c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</row>
    <row r="53" spans="1:15">
      <c r="A53" t="s">
        <v>1011</v>
      </c>
      <c r="E53">
        <v>7.0000000000000007E-2</v>
      </c>
      <c r="F53" t="s">
        <v>223</v>
      </c>
      <c r="G53" s="21">
        <f t="shared" si="3"/>
        <v>2</v>
      </c>
      <c r="H53" s="12">
        <f>'APUS SANITARIAS'!J108</f>
        <v>138.65</v>
      </c>
      <c r="I53" s="10">
        <f t="shared" si="0"/>
        <v>277.3</v>
      </c>
    </row>
    <row r="54" spans="1:15">
      <c r="A54" t="s">
        <v>1013</v>
      </c>
      <c r="E54">
        <v>7.0000000000000007E-2</v>
      </c>
      <c r="F54" t="s">
        <v>223</v>
      </c>
      <c r="G54" s="21">
        <f t="shared" si="3"/>
        <v>2</v>
      </c>
      <c r="H54" s="12">
        <f>'APUS SANITARIAS'!J127</f>
        <v>145.94</v>
      </c>
      <c r="I54" s="10">
        <f t="shared" si="0"/>
        <v>291.88</v>
      </c>
    </row>
    <row r="55" spans="1:15">
      <c r="A55" t="s">
        <v>1016</v>
      </c>
      <c r="E55">
        <v>7.0000000000000007E-2</v>
      </c>
      <c r="F55" t="s">
        <v>223</v>
      </c>
      <c r="G55" s="21">
        <f t="shared" si="3"/>
        <v>2</v>
      </c>
      <c r="H55" s="12">
        <f>'APUS SANITARIAS'!J145</f>
        <v>141.07999999999998</v>
      </c>
      <c r="I55" s="10">
        <f t="shared" si="0"/>
        <v>282.15999999999997</v>
      </c>
    </row>
    <row r="56" spans="1:15">
      <c r="A56" t="s">
        <v>1019</v>
      </c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</row>
    <row r="57" spans="1:15">
      <c r="A57" t="s">
        <v>1021</v>
      </c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</row>
    <row r="58" spans="1:15">
      <c r="A58" s="1" t="s">
        <v>1057</v>
      </c>
      <c r="G58" s="21">
        <f t="shared" si="3"/>
        <v>0</v>
      </c>
      <c r="I58" s="10"/>
      <c r="O58" s="1"/>
    </row>
    <row r="59" spans="1:15">
      <c r="A59" t="s">
        <v>1060</v>
      </c>
      <c r="E59">
        <v>0.38</v>
      </c>
      <c r="F59" t="s">
        <v>223</v>
      </c>
      <c r="G59" s="21">
        <f t="shared" si="3"/>
        <v>8</v>
      </c>
      <c r="H59" s="12">
        <f>'APUS ELECTRICAS'!J5</f>
        <v>121.05000000000001</v>
      </c>
      <c r="I59" s="10">
        <f t="shared" si="0"/>
        <v>968.40000000000009</v>
      </c>
    </row>
    <row r="60" spans="1:15">
      <c r="A60" t="s">
        <v>1062</v>
      </c>
      <c r="E60">
        <v>0.38</v>
      </c>
      <c r="F60" t="s">
        <v>223</v>
      </c>
      <c r="G60" s="21">
        <f t="shared" si="3"/>
        <v>8</v>
      </c>
      <c r="H60" s="12">
        <f>'APUS ELECTRICAS'!J26</f>
        <v>163.75</v>
      </c>
      <c r="I60" s="10">
        <f t="shared" si="0"/>
        <v>1310</v>
      </c>
    </row>
    <row r="61" spans="1:15">
      <c r="A61" t="s">
        <v>1064</v>
      </c>
      <c r="E61">
        <v>0.38</v>
      </c>
      <c r="F61" t="s">
        <v>223</v>
      </c>
      <c r="G61" s="21">
        <f t="shared" si="3"/>
        <v>8</v>
      </c>
      <c r="H61" s="12">
        <f>'APUS ELECTRICAS'!J48</f>
        <v>118.30000000000001</v>
      </c>
      <c r="I61" s="10">
        <f t="shared" si="0"/>
        <v>946.40000000000009</v>
      </c>
    </row>
    <row r="62" spans="1:15">
      <c r="A62" t="s">
        <v>1066</v>
      </c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</row>
    <row r="63" spans="1:15">
      <c r="A63" s="1" t="s">
        <v>1067</v>
      </c>
      <c r="G63" s="21">
        <f t="shared" si="3"/>
        <v>0</v>
      </c>
      <c r="I63" s="10"/>
      <c r="O63" s="1"/>
    </row>
    <row r="64" spans="1:15">
      <c r="A64" t="s">
        <v>1069</v>
      </c>
      <c r="F64" t="s">
        <v>158</v>
      </c>
      <c r="G64" s="21">
        <f t="shared" si="3"/>
        <v>0</v>
      </c>
      <c r="H64" s="12">
        <f>'APUS ELECTRICAS'!J74</f>
        <v>396.15000000000003</v>
      </c>
      <c r="I64" s="10">
        <f t="shared" si="0"/>
        <v>0</v>
      </c>
    </row>
    <row r="65" spans="1:11" ht="15" customHeight="1">
      <c r="A65" t="s">
        <v>1071</v>
      </c>
      <c r="E65">
        <v>0.1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K65" s="12"/>
    </row>
    <row r="66" spans="1:11" ht="15" customHeight="1">
      <c r="A66" t="s">
        <v>1073</v>
      </c>
      <c r="E66">
        <v>0.01</v>
      </c>
      <c r="F66" t="s">
        <v>158</v>
      </c>
      <c r="G66" s="21">
        <f t="shared" si="3"/>
        <v>1</v>
      </c>
      <c r="H66" s="12">
        <f>'APUS ELECTRICAS'!J106</f>
        <v>143.11000000000001</v>
      </c>
      <c r="I66" s="10">
        <f t="shared" si="0"/>
        <v>143.11000000000001</v>
      </c>
      <c r="K66" s="12"/>
    </row>
    <row r="67" spans="1:11" ht="15" customHeight="1">
      <c r="A67" t="s">
        <v>1075</v>
      </c>
      <c r="E67">
        <v>0.02</v>
      </c>
      <c r="F67" t="s">
        <v>158</v>
      </c>
      <c r="G67" s="21">
        <f t="shared" si="3"/>
        <v>1</v>
      </c>
      <c r="H67" s="12">
        <f>'APUS ELECTRICAS'!J114</f>
        <v>86.820000000000007</v>
      </c>
      <c r="I67" s="10">
        <f t="shared" si="0"/>
        <v>86.820000000000007</v>
      </c>
      <c r="K67" s="12"/>
    </row>
    <row r="68" spans="1:11" ht="15" customHeight="1">
      <c r="G68" s="21">
        <f t="shared" si="3"/>
        <v>0</v>
      </c>
      <c r="I68" s="10"/>
    </row>
    <row r="69" spans="1:11" ht="15" customHeight="1">
      <c r="G69" s="21">
        <f t="shared" si="3"/>
        <v>0</v>
      </c>
      <c r="I69" s="10"/>
    </row>
    <row r="70" spans="1:11" ht="15" customHeight="1">
      <c r="A70" s="1" t="s">
        <v>1107</v>
      </c>
      <c r="G70" s="21">
        <f t="shared" si="3"/>
        <v>0</v>
      </c>
      <c r="H70" s="12"/>
      <c r="I70" s="10"/>
    </row>
    <row r="71" spans="1:11" ht="15" customHeight="1">
      <c r="A71" s="20" t="s">
        <v>1108</v>
      </c>
      <c r="G71" s="21">
        <f t="shared" si="3"/>
        <v>0</v>
      </c>
      <c r="I71" s="10"/>
    </row>
    <row r="72" spans="1:11" ht="15" customHeight="1">
      <c r="A72" t="s">
        <v>1110</v>
      </c>
      <c r="E72">
        <v>1.2969283276450499E-2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</row>
    <row r="73" spans="1:11" ht="15" customHeight="1">
      <c r="A73" t="s">
        <v>1112</v>
      </c>
      <c r="E73">
        <v>6.8259385665529002E-3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</row>
    <row r="74" spans="1:11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</row>
    <row r="75" spans="1:11">
      <c r="A75" t="s">
        <v>1116</v>
      </c>
      <c r="E75">
        <v>3.2491467576791807E-3</v>
      </c>
      <c r="F75" t="s">
        <v>153</v>
      </c>
      <c r="G75" s="334">
        <f t="shared" si="2"/>
        <v>0.06</v>
      </c>
      <c r="H75" s="61">
        <f>'APUS COMUNICACIONES'!J59</f>
        <v>26.42</v>
      </c>
      <c r="I75" s="10">
        <f t="shared" si="4"/>
        <v>1.5851999999999999</v>
      </c>
    </row>
    <row r="76" spans="1:11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</row>
    <row r="77" spans="1:11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</row>
    <row r="78" spans="1:11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</row>
    <row r="79" spans="1:11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</row>
    <row r="80" spans="1:11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</row>
    <row r="81" spans="1:9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</row>
    <row r="82" spans="1:9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</row>
    <row r="83" spans="1:9">
      <c r="A83" s="87" t="s">
        <v>1131</v>
      </c>
      <c r="G83" s="21"/>
      <c r="I83" s="10"/>
    </row>
    <row r="84" spans="1:9">
      <c r="A84" s="87" t="s">
        <v>1161</v>
      </c>
      <c r="G84" s="21"/>
      <c r="I84" s="10"/>
    </row>
    <row r="85" spans="1:9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9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9">
      <c r="A87" s="87" t="s">
        <v>1476</v>
      </c>
      <c r="G87" s="21">
        <f t="shared" si="6"/>
        <v>0</v>
      </c>
      <c r="I87" s="10"/>
    </row>
    <row r="88" spans="1:9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9">
      <c r="A89" s="87" t="s">
        <v>1173</v>
      </c>
      <c r="G89" s="21">
        <f t="shared" si="6"/>
        <v>0</v>
      </c>
      <c r="I89" s="10"/>
    </row>
    <row r="90" spans="1:9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9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3561-8533-4A3A-B679-BD34548B4C65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'!D18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18637.835100000008</v>
      </c>
      <c r="L4" s="25" t="s">
        <v>1452</v>
      </c>
      <c r="M4" s="128">
        <f>J4/M2</f>
        <v>931.89175500000033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(((2*3.75)*3)-(0.75*2.1))/30</f>
        <v>0.69750000000000001</v>
      </c>
      <c r="F6" s="277" t="s">
        <v>142</v>
      </c>
      <c r="G6" s="21">
        <f>ROUND(E6*$M$2,2)</f>
        <v>13.95</v>
      </c>
      <c r="H6" s="12">
        <f>'APUS ARQUITECTURA'!J5</f>
        <v>140.28</v>
      </c>
      <c r="I6" s="10">
        <f>G6*H6</f>
        <v>1956.9059999999999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f>(((8/2)*2)*3)/30</f>
        <v>0.8</v>
      </c>
      <c r="F7" s="277" t="s">
        <v>142</v>
      </c>
      <c r="G7" s="21">
        <f>ROUND(E7*$M$2,2)</f>
        <v>16</v>
      </c>
      <c r="H7" s="12">
        <f>'APUS ARQUITECTURA'!J32</f>
        <v>166.43</v>
      </c>
      <c r="I7" s="10">
        <f t="shared" ref="I7:I67" si="0">G7*H7</f>
        <v>2662.88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/>
      <c r="F8" s="277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2"/>
      <c r="F9" s="277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2"/>
      <c r="F10" s="277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F11" s="19"/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F12" s="19"/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((6.95*2*3)+(4.25*2*3)-(2.1*1))/30</f>
        <v>2.1700000000000004</v>
      </c>
      <c r="F13" s="19" t="s">
        <v>142</v>
      </c>
      <c r="G13" s="21">
        <f>ROUND(E13*$M$2,2)</f>
        <v>43.4</v>
      </c>
      <c r="H13" s="12">
        <f>'APUS ARQUITECTURA'!J127</f>
        <v>27.34</v>
      </c>
      <c r="I13" s="10">
        <f t="shared" si="0"/>
        <v>1186.556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(((4.25+0.6)*3.3)+((1.4+0.6)*3))/30</f>
        <v>0.73349999999999993</v>
      </c>
      <c r="F14" s="19" t="s">
        <v>142</v>
      </c>
      <c r="G14" s="21">
        <f>ROUND(E14*$M$2,2)</f>
        <v>14.67</v>
      </c>
      <c r="H14" s="12">
        <f>'APUS ARQUITECTURA'!J148</f>
        <v>36.090000000000003</v>
      </c>
      <c r="I14" s="10">
        <f t="shared" si="0"/>
        <v>529.44030000000009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F15" s="19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s="19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271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s="19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s="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F20" s="19"/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s="19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s="19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s="19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>
        <v>1</v>
      </c>
      <c r="F24" s="19" t="s">
        <v>142</v>
      </c>
      <c r="G24" s="21">
        <f t="shared" si="2"/>
        <v>20</v>
      </c>
      <c r="H24" s="12">
        <f>'APUS ARQUITECTURA'!J292</f>
        <v>47.45</v>
      </c>
      <c r="I24" s="10">
        <f t="shared" si="0"/>
        <v>949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s="19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801</v>
      </c>
      <c r="E26" s="122"/>
      <c r="F26" s="19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F27" s="19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s="19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s="1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s="19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s="19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s="19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s="19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F34" s="19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2">
        <f>2.1*1/30</f>
        <v>7.0000000000000007E-2</v>
      </c>
      <c r="F35" s="19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s="19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3"/>
      <c r="F37" s="19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2">
        <v>0.13</v>
      </c>
      <c r="F38" s="19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s="1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F40" s="19"/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E19+E13</f>
        <v>3.1700000000000004</v>
      </c>
      <c r="F41" s="19" t="s">
        <v>142</v>
      </c>
      <c r="G41" s="21">
        <f t="shared" si="2"/>
        <v>63.4</v>
      </c>
      <c r="H41" s="12">
        <f>'APUS ARQUITECTURA'!J484</f>
        <v>15.63</v>
      </c>
      <c r="I41" s="10">
        <f t="shared" si="0"/>
        <v>990.94200000000001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0.73349999999999993</v>
      </c>
      <c r="F42" s="278" t="s">
        <v>142</v>
      </c>
      <c r="G42" s="21">
        <f t="shared" si="2"/>
        <v>14.67</v>
      </c>
      <c r="H42" s="12">
        <f>'APUS ARQUITECTURA'!J504</f>
        <v>15.950000000000001</v>
      </c>
      <c r="I42" s="10">
        <f t="shared" si="0"/>
        <v>233.98650000000001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F43" s="19"/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s="19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s="19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s="19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s="19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s="19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s="1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s="19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s="19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s="19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s="19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s="19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s="19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s="19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s="19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F58" s="19"/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6/30</f>
        <v>0.2</v>
      </c>
      <c r="F59" s="19" t="s">
        <v>223</v>
      </c>
      <c r="G59" s="21">
        <f t="shared" si="3"/>
        <v>4</v>
      </c>
      <c r="H59" s="12">
        <f>'APUS ELECTRICAS'!J5</f>
        <v>121.05000000000001</v>
      </c>
      <c r="I59" s="10">
        <f t="shared" si="0"/>
        <v>484.20000000000005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6/30</f>
        <v>0.2</v>
      </c>
      <c r="F60" s="19" t="s">
        <v>223</v>
      </c>
      <c r="G60" s="21">
        <f t="shared" si="3"/>
        <v>4</v>
      </c>
      <c r="H60" s="12">
        <f>'APUS ELECTRICAS'!J26</f>
        <v>163.75</v>
      </c>
      <c r="I60" s="10">
        <f t="shared" si="0"/>
        <v>655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6/30</f>
        <v>0.2</v>
      </c>
      <c r="F61" s="19" t="s">
        <v>223</v>
      </c>
      <c r="G61" s="21">
        <f t="shared" si="3"/>
        <v>4</v>
      </c>
      <c r="H61" s="12">
        <f>'APUS ELECTRICAS'!J48</f>
        <v>118.30000000000001</v>
      </c>
      <c r="I61" s="10">
        <f t="shared" si="0"/>
        <v>473.20000000000005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s="19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F63" s="19"/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(30/10)/30</f>
        <v>0.1</v>
      </c>
      <c r="F64" s="19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(30/10)/30</f>
        <v>0.1</v>
      </c>
      <c r="F65" s="19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s="19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s="19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F68" s="19"/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F69" s="19"/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F70" s="19"/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F71" s="19"/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s="19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s="19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s="19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s="19" t="s">
        <v>153</v>
      </c>
      <c r="G75" s="333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s="19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s="19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s="19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s="1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s="19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s="19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s="19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F83" s="19"/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F84" s="19"/>
      <c r="G84" s="21"/>
      <c r="I84" s="10"/>
    </row>
    <row r="85" spans="1:68">
      <c r="A85" t="s">
        <v>1165</v>
      </c>
      <c r="E85">
        <v>2.7303754266211604E-3</v>
      </c>
      <c r="F85" s="19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s="19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F87" s="19"/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s="19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F89" s="19"/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s="19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s="19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92" spans="1:68">
      <c r="F92" s="19"/>
    </row>
    <row r="93" spans="1:68">
      <c r="F93" s="19"/>
    </row>
    <row r="94" spans="1:68">
      <c r="F94" s="19"/>
    </row>
    <row r="95" spans="1:68">
      <c r="F95" s="19"/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A043-DD18-4C4F-A93F-75FCA1635451}">
  <sheetPr>
    <tabColor rgb="FFFFFF00"/>
  </sheetPr>
  <dimension ref="A2:BP165"/>
  <sheetViews>
    <sheetView topLeftCell="A85"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'!D19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22370.827400000006</v>
      </c>
      <c r="L4" s="25" t="s">
        <v>1452</v>
      </c>
      <c r="M4" s="128">
        <f>J4/M2</f>
        <v>1118.5413700000004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6.95*3/(2*150)</f>
        <v>6.9500000000000006E-2</v>
      </c>
      <c r="F6" s="63" t="s">
        <v>142</v>
      </c>
      <c r="G6" s="21">
        <f>ROUND(E6*$M$2,2)</f>
        <v>1.39</v>
      </c>
      <c r="H6" s="12">
        <f>'APUS ARQUITECTURA'!J5</f>
        <v>140.28</v>
      </c>
      <c r="I6" s="10">
        <f>G6*H6</f>
        <v>194.98919999999998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f>((6.95*3)/150)</f>
        <v>0.13900000000000001</v>
      </c>
      <c r="F7" s="63" t="s">
        <v>142</v>
      </c>
      <c r="G7" s="21">
        <f>ROUND(E7*$M$2,2)</f>
        <v>2.78</v>
      </c>
      <c r="H7" s="12">
        <f>'APUS ARQUITECTURA'!J32</f>
        <v>166.43</v>
      </c>
      <c r="I7" s="10">
        <f t="shared" ref="I7:I67" si="0">G7*H7</f>
        <v>462.67539999999997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((2.8*10*3)-(6*1)-(3*2.8*1)-(4*2*2.1))/150</f>
        <v>0.35199999999999998</v>
      </c>
      <c r="F8" s="63" t="s">
        <v>142</v>
      </c>
      <c r="G8" s="21">
        <f>ROUND(E8*$M$2,2)</f>
        <v>7.04</v>
      </c>
      <c r="H8" s="12">
        <f>'APUS ARQUITECTURA'!J50</f>
        <v>141.08000000000001</v>
      </c>
      <c r="I8" s="10">
        <f t="shared" si="0"/>
        <v>993.20320000000004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((21.85*3)+(6.95*3)+(3*6.95/2)-(2.8*10*3)+(20*0.2*3))/150</f>
        <v>0.16550000000000001</v>
      </c>
      <c r="F13" t="s">
        <v>142</v>
      </c>
      <c r="G13" s="21">
        <f>ROUND(E13*$M$2,2)</f>
        <v>3.31</v>
      </c>
      <c r="H13" s="12">
        <f>'APUS ARQUITECTURA'!J127</f>
        <v>27.34</v>
      </c>
      <c r="I13" s="10">
        <f t="shared" si="0"/>
        <v>90.495400000000004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6.95*3.3/150</f>
        <v>0.15289999999999998</v>
      </c>
      <c r="F14" t="s">
        <v>142</v>
      </c>
      <c r="G14" s="21">
        <f>ROUND(E14*$M$2,2)</f>
        <v>3.06</v>
      </c>
      <c r="H14" s="12">
        <f>'APUS ARQUITECTURA'!J148</f>
        <v>36.090000000000003</v>
      </c>
      <c r="I14" s="10">
        <f t="shared" si="0"/>
        <v>110.43540000000002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f>1</f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f>1</f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((21.84*2)+(6.95*2)-(2*4))*2/150</f>
        <v>0.66106666666666669</v>
      </c>
      <c r="F30" t="s">
        <v>153</v>
      </c>
      <c r="G30" s="21">
        <f t="shared" si="2"/>
        <v>13.22</v>
      </c>
      <c r="H30" s="12">
        <f>'APUS ARQUITECTURA'!J383</f>
        <v>36.550000000000004</v>
      </c>
      <c r="I30" s="10">
        <f t="shared" si="0"/>
        <v>483.19100000000009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4*2*2.1/150</f>
        <v>0.112</v>
      </c>
      <c r="F35" t="s">
        <v>142</v>
      </c>
      <c r="G35" s="21">
        <f t="shared" si="2"/>
        <v>2.2400000000000002</v>
      </c>
      <c r="H35" s="12">
        <f>'APUS ARQUITECTURA'!J449</f>
        <v>560.62</v>
      </c>
      <c r="I35" s="10">
        <f t="shared" si="0"/>
        <v>1255.7888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((2*3)+(2.8*3))/150</f>
        <v>9.5999999999999988E-2</v>
      </c>
      <c r="F36" t="s">
        <v>142</v>
      </c>
      <c r="G36" s="21">
        <f t="shared" si="2"/>
        <v>1.92</v>
      </c>
      <c r="H36" s="12">
        <f>'APUS ARQUITECTURA'!J456</f>
        <v>367.87</v>
      </c>
      <c r="I36" s="10">
        <f t="shared" si="0"/>
        <v>706.31039999999996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E18+E19+E13</f>
        <v>1.1655</v>
      </c>
      <c r="F41" t="s">
        <v>142</v>
      </c>
      <c r="G41" s="21">
        <f t="shared" si="2"/>
        <v>23.31</v>
      </c>
      <c r="H41" s="12">
        <f>'APUS ARQUITECTURA'!J484</f>
        <v>15.63</v>
      </c>
      <c r="I41" s="10">
        <f t="shared" si="0"/>
        <v>364.33530000000002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0.15289999999999998</v>
      </c>
      <c r="F42" s="103" t="s">
        <v>142</v>
      </c>
      <c r="G42" s="21">
        <f t="shared" si="2"/>
        <v>3.06</v>
      </c>
      <c r="H42" s="12">
        <f>'APUS ARQUITECTURA'!J504</f>
        <v>15.950000000000001</v>
      </c>
      <c r="I42" s="10">
        <f t="shared" si="0"/>
        <v>48.807000000000002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>
        <f>1/150</f>
        <v>6.6666666666666671E-3</v>
      </c>
      <c r="F44" t="s">
        <v>1481</v>
      </c>
      <c r="G44" s="21">
        <f>ROUNDUP(E44*$M$2,0)</f>
        <v>1</v>
      </c>
      <c r="H44" s="12">
        <f>'APUS SANITARIAS'!J5</f>
        <v>193.31</v>
      </c>
      <c r="I44" s="10">
        <f t="shared" si="0"/>
        <v>193.31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>
        <f>1/150</f>
        <v>6.6666666666666671E-3</v>
      </c>
      <c r="F45" t="s">
        <v>1481</v>
      </c>
      <c r="G45" s="21">
        <f t="shared" ref="G45:G74" si="3">ROUNDUP(E45*$M$2,0)</f>
        <v>1</v>
      </c>
      <c r="H45" s="12">
        <f>'APUS SANITARIAS'!J12</f>
        <v>192.4</v>
      </c>
      <c r="I45" s="10">
        <f t="shared" si="0"/>
        <v>192.4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>
        <f>1/150</f>
        <v>6.6666666666666671E-3</v>
      </c>
      <c r="F46" t="s">
        <v>1481</v>
      </c>
      <c r="G46" s="21">
        <f t="shared" si="3"/>
        <v>1</v>
      </c>
      <c r="H46" s="12">
        <f>'APUS SANITARIAS'!J19</f>
        <v>67.52</v>
      </c>
      <c r="I46" s="10">
        <f t="shared" si="0"/>
        <v>67.52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1/150</f>
        <v>6.6666666666666671E-3</v>
      </c>
      <c r="F48" t="s">
        <v>223</v>
      </c>
      <c r="G48" s="21">
        <f t="shared" si="3"/>
        <v>1</v>
      </c>
      <c r="H48" s="12">
        <f>'APUS SANITARIAS'!J32</f>
        <v>131.72999999999999</v>
      </c>
      <c r="I48" s="10">
        <f t="shared" si="0"/>
        <v>131.72999999999999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1/150</f>
        <v>6.6666666666666671E-3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4">1/150</f>
        <v>6.6666666666666671E-3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4"/>
        <v>6.6666666666666671E-3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29/150</f>
        <v>0.19333333333333333</v>
      </c>
      <c r="F59" t="s">
        <v>223</v>
      </c>
      <c r="G59" s="21">
        <f t="shared" si="3"/>
        <v>4</v>
      </c>
      <c r="H59" s="12">
        <f>'APUS ELECTRICAS'!J5</f>
        <v>121.05000000000001</v>
      </c>
      <c r="I59" s="10">
        <f t="shared" si="0"/>
        <v>484.20000000000005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29/150</f>
        <v>0.19333333333333333</v>
      </c>
      <c r="F60" t="s">
        <v>223</v>
      </c>
      <c r="G60" s="21">
        <f t="shared" si="3"/>
        <v>4</v>
      </c>
      <c r="H60" s="12">
        <f>'APUS ELECTRICAS'!J26</f>
        <v>163.75</v>
      </c>
      <c r="I60" s="10">
        <f t="shared" si="0"/>
        <v>655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29/150</f>
        <v>0.19333333333333333</v>
      </c>
      <c r="F61" t="s">
        <v>223</v>
      </c>
      <c r="G61" s="21">
        <f t="shared" si="3"/>
        <v>4</v>
      </c>
      <c r="H61" s="12">
        <f>'APUS ELECTRICAS'!J48</f>
        <v>118.30000000000001</v>
      </c>
      <c r="I61" s="10">
        <f t="shared" si="0"/>
        <v>473.20000000000005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v>0.1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v>0.1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>
        <f>1/150</f>
        <v>6.6666666666666671E-3</v>
      </c>
      <c r="F66" t="s">
        <v>158</v>
      </c>
      <c r="G66" s="21">
        <f t="shared" si="3"/>
        <v>1</v>
      </c>
      <c r="H66" s="12">
        <f>'APUS ELECTRICAS'!J106</f>
        <v>143.11000000000001</v>
      </c>
      <c r="I66" s="10">
        <f t="shared" si="0"/>
        <v>143.11000000000001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5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5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5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333">
        <f t="shared" si="2"/>
        <v>0.06</v>
      </c>
      <c r="H75" s="61">
        <f>'APUS COMUNICACIONES'!J59</f>
        <v>26.42</v>
      </c>
      <c r="I75" s="10">
        <f t="shared" si="5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5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5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5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6">ROUNDUP(E79*$M$2,0)</f>
        <v>1</v>
      </c>
      <c r="H79" s="61">
        <f>'APUS COMUNICACIONES'!J131</f>
        <v>62.67</v>
      </c>
      <c r="I79" s="10">
        <f t="shared" si="5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6"/>
        <v>1</v>
      </c>
      <c r="H80" s="61">
        <f>'APUS COMUNICACIONES'!J146</f>
        <v>58.85</v>
      </c>
      <c r="I80" s="10">
        <f t="shared" si="5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6"/>
        <v>1</v>
      </c>
      <c r="H81" s="61">
        <f>'APUS COMUNICACIONES'!J161</f>
        <v>57.88</v>
      </c>
      <c r="I81" s="10">
        <f t="shared" si="5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5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7">ROUNDUP(E85*$M$2,0)</f>
        <v>1</v>
      </c>
      <c r="H85" s="12">
        <f>'APUS COMUNICACIONES'!J422</f>
        <v>670.7700000000001</v>
      </c>
      <c r="I85" s="10">
        <f t="shared" si="5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7"/>
        <v>1</v>
      </c>
      <c r="H86" s="12">
        <f>'APUS COMUNICACIONES'!J440</f>
        <v>557.91000000000008</v>
      </c>
      <c r="I86" s="10">
        <f t="shared" si="5"/>
        <v>557.91000000000008</v>
      </c>
    </row>
    <row r="87" spans="1:68">
      <c r="A87" s="87" t="s">
        <v>1476</v>
      </c>
      <c r="G87" s="21">
        <f t="shared" si="7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7"/>
        <v>1</v>
      </c>
      <c r="H88" s="12">
        <f>'APUS COMUNICACIONES'!J469</f>
        <v>404.73999999999995</v>
      </c>
      <c r="I88" s="10">
        <f t="shared" si="5"/>
        <v>404.73999999999995</v>
      </c>
    </row>
    <row r="89" spans="1:68">
      <c r="A89" s="87" t="s">
        <v>1173</v>
      </c>
      <c r="G89" s="21">
        <f t="shared" si="7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7"/>
        <v>1</v>
      </c>
      <c r="H90" s="12">
        <f>'APUS COMUNICACIONES'!J497</f>
        <v>106.38</v>
      </c>
      <c r="I90" s="10">
        <f t="shared" si="5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7"/>
        <v>1</v>
      </c>
      <c r="H91" s="12">
        <f>'APUS COMUNICACIONES'!J513</f>
        <v>64.33</v>
      </c>
      <c r="I91" s="10">
        <f t="shared" si="5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50F1-7D25-48CB-8B59-9AF64A1AF60B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'!D20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27053.825400000005</v>
      </c>
      <c r="L4" s="25" t="s">
        <v>1452</v>
      </c>
      <c r="M4" s="128">
        <f>J4/M2</f>
        <v>1352.6912700000003</v>
      </c>
      <c r="N4">
        <v>1221.5889999999999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(7.55+1.75+1.3+1.3+(7.55/2))*3/33.5</f>
        <v>1.4037313432835823</v>
      </c>
      <c r="F6" s="63" t="s">
        <v>142</v>
      </c>
      <c r="G6" s="21">
        <f>ROUND(E6*$M$2,2)</f>
        <v>28.07</v>
      </c>
      <c r="H6" s="12">
        <f>'APUS ARQUITECTURA'!J5</f>
        <v>140.28</v>
      </c>
      <c r="I6" s="10">
        <f>G6*H6</f>
        <v>3937.6596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v>0</v>
      </c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0.4*3*2/33.5</f>
        <v>7.1641791044776124E-2</v>
      </c>
      <c r="F8" s="63" t="s">
        <v>142</v>
      </c>
      <c r="G8" s="21">
        <f>ROUND(E8*$M$2,2)</f>
        <v>1.43</v>
      </c>
      <c r="H8" s="12">
        <f>'APUS ARQUITECTURA'!J50</f>
        <v>141.08000000000001</v>
      </c>
      <c r="I8" s="10">
        <f t="shared" si="0"/>
        <v>201.74440000000001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((7.3*1.5)+3+4.7+0.45+0.2)*3/33.5</f>
        <v>1.7283582089552236</v>
      </c>
      <c r="F13" t="s">
        <v>142</v>
      </c>
      <c r="G13" s="21">
        <f>ROUND(E13*$M$2,2)</f>
        <v>34.57</v>
      </c>
      <c r="H13" s="12">
        <f>'APUS ARQUITECTURA'!J127</f>
        <v>27.34</v>
      </c>
      <c r="I13" s="10">
        <f t="shared" si="0"/>
        <v>945.14380000000006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(4.9+3+0.6+0.6)*3.3/33.5</f>
        <v>0.89641791044776109</v>
      </c>
      <c r="F14" t="s">
        <v>142</v>
      </c>
      <c r="G14" s="21">
        <f>ROUND(E14*$M$2,2)</f>
        <v>17.93</v>
      </c>
      <c r="H14" s="12">
        <f>'APUS ARQUITECTURA'!J148</f>
        <v>36.090000000000003</v>
      </c>
      <c r="I14" s="10">
        <f t="shared" si="0"/>
        <v>647.09370000000001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((7.3*1.5)+4.7+3+0.45+0.2+0.8)/33.5</f>
        <v>0.6</v>
      </c>
      <c r="F30" t="s">
        <v>153</v>
      </c>
      <c r="G30" s="21">
        <f t="shared" si="2"/>
        <v>12</v>
      </c>
      <c r="H30" s="12">
        <f>'APUS ARQUITECTURA'!J383</f>
        <v>36.550000000000004</v>
      </c>
      <c r="I30" s="10">
        <f t="shared" si="0"/>
        <v>438.6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1*2.1/33.5</f>
        <v>6.2686567164179113E-2</v>
      </c>
      <c r="F35" t="s">
        <v>142</v>
      </c>
      <c r="G35" s="21">
        <f t="shared" si="2"/>
        <v>1.25</v>
      </c>
      <c r="H35" s="12">
        <f>'APUS ARQUITECTURA'!J449</f>
        <v>560.62</v>
      </c>
      <c r="I35" s="10">
        <f t="shared" si="0"/>
        <v>700.77499999999998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v>0</v>
      </c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2.7283582089552239</v>
      </c>
      <c r="F41" t="s">
        <v>142</v>
      </c>
      <c r="G41" s="21">
        <f t="shared" si="2"/>
        <v>54.57</v>
      </c>
      <c r="H41" s="12">
        <f>'APUS ARQUITECTURA'!J484</f>
        <v>15.63</v>
      </c>
      <c r="I41" s="10">
        <f t="shared" si="0"/>
        <v>852.92910000000006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0.89641791044776109</v>
      </c>
      <c r="F42" s="103" t="s">
        <v>142</v>
      </c>
      <c r="G42" s="21">
        <f t="shared" si="2"/>
        <v>17.93</v>
      </c>
      <c r="H42" s="12">
        <f>'APUS ARQUITECTURA'!J504</f>
        <v>15.950000000000001</v>
      </c>
      <c r="I42" s="10">
        <f t="shared" si="0"/>
        <v>285.98349999999999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15/33.5</f>
        <v>0.44776119402985076</v>
      </c>
      <c r="F59" t="s">
        <v>223</v>
      </c>
      <c r="G59" s="21">
        <f t="shared" si="3"/>
        <v>9</v>
      </c>
      <c r="H59" s="12">
        <f>'APUS ELECTRICAS'!J5</f>
        <v>121.05000000000001</v>
      </c>
      <c r="I59" s="10">
        <f t="shared" si="0"/>
        <v>1089.45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15/33.5</f>
        <v>0.44776119402985076</v>
      </c>
      <c r="F60" t="s">
        <v>223</v>
      </c>
      <c r="G60" s="21">
        <f t="shared" si="3"/>
        <v>9</v>
      </c>
      <c r="H60" s="12">
        <f>'APUS ELECTRICAS'!J26</f>
        <v>163.75</v>
      </c>
      <c r="I60" s="10">
        <f t="shared" si="0"/>
        <v>1473.75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15/33.5</f>
        <v>0.44776119402985076</v>
      </c>
      <c r="F61" t="s">
        <v>223</v>
      </c>
      <c r="G61" s="21">
        <f t="shared" si="3"/>
        <v>9</v>
      </c>
      <c r="H61" s="12">
        <f>'APUS ELECTRICAS'!J48</f>
        <v>118.30000000000001</v>
      </c>
      <c r="I61" s="10">
        <f t="shared" si="0"/>
        <v>1064.7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4/33.5</f>
        <v>0.11940298507462686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4/33.5</f>
        <v>0.11940298507462686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334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B62C-E35F-461D-B149-F281A8D46147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'!D21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43880.652299999987</v>
      </c>
      <c r="L4" s="25" t="s">
        <v>1452</v>
      </c>
      <c r="M4" s="128">
        <f>J4/M2</f>
        <v>2194.0326149999992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((3*3.5)-(1.2*1.2))/10.5</f>
        <v>0.86285714285714288</v>
      </c>
      <c r="F6" s="63" t="s">
        <v>142</v>
      </c>
      <c r="G6" s="21">
        <f>ROUND(E6*$M$2,2)</f>
        <v>17.260000000000002</v>
      </c>
      <c r="H6" s="12">
        <f>'APUS ARQUITECTURA'!J5</f>
        <v>140.28</v>
      </c>
      <c r="I6" s="10">
        <f>G6*H6</f>
        <v>2421.2328000000002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(2*(3/2)*3)/10.5</f>
        <v>0.8571428571428571</v>
      </c>
      <c r="F8" s="63" t="s">
        <v>142</v>
      </c>
      <c r="G8" s="21">
        <f>ROUND(E8*$M$2,2)</f>
        <v>17.14</v>
      </c>
      <c r="H8" s="12">
        <f>'APUS ARQUITECTURA'!J50</f>
        <v>141.08000000000001</v>
      </c>
      <c r="I8" s="10">
        <f t="shared" si="0"/>
        <v>2418.1112000000003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v>3.1</v>
      </c>
      <c r="F13" t="s">
        <v>142</v>
      </c>
      <c r="G13" s="21">
        <f>ROUND(E13*$M$2,2)</f>
        <v>62</v>
      </c>
      <c r="H13" s="12">
        <f>'APUS ARQUITECTURA'!J127</f>
        <v>27.34</v>
      </c>
      <c r="I13" s="10">
        <f t="shared" si="0"/>
        <v>1695.08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((3.3*3.5)-(1.2*1.2))/10.5</f>
        <v>0.96285714285714286</v>
      </c>
      <c r="F14" t="s">
        <v>142</v>
      </c>
      <c r="G14" s="21">
        <f>ROUND(E14*$M$2,2)</f>
        <v>19.260000000000002</v>
      </c>
      <c r="H14" s="12">
        <f>'APUS ARQUITECTURA'!J148</f>
        <v>36.090000000000003</v>
      </c>
      <c r="I14" s="10">
        <f t="shared" si="0"/>
        <v>695.09340000000009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f>1</f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f>1</f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(3.5+(3*2))/10.5</f>
        <v>0.90476190476190477</v>
      </c>
      <c r="F30" t="s">
        <v>153</v>
      </c>
      <c r="G30" s="21">
        <f t="shared" si="2"/>
        <v>18.100000000000001</v>
      </c>
      <c r="H30" s="12">
        <f>'APUS ARQUITECTURA'!J383</f>
        <v>36.550000000000004</v>
      </c>
      <c r="I30" s="10">
        <f t="shared" si="0"/>
        <v>661.55500000000018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v>0.14000000000000001</v>
      </c>
      <c r="F35" t="s">
        <v>142</v>
      </c>
      <c r="G35" s="21">
        <f t="shared" si="2"/>
        <v>2.8</v>
      </c>
      <c r="H35" s="12">
        <f>'APUS ARQUITECTURA'!J449</f>
        <v>560.62</v>
      </c>
      <c r="I35" s="10">
        <f t="shared" si="0"/>
        <v>1569.7359999999999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v>0.19</v>
      </c>
      <c r="F36" t="s">
        <v>142</v>
      </c>
      <c r="G36" s="21">
        <f t="shared" si="2"/>
        <v>3.8</v>
      </c>
      <c r="H36" s="12">
        <f>'APUS ARQUITECTURA'!J456</f>
        <v>367.87</v>
      </c>
      <c r="I36" s="10">
        <f t="shared" si="0"/>
        <v>1397.9059999999999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>
        <f>(2.85+2.9+1*2+1.4+3.2)*2.85/(14.6+14.5)</f>
        <v>1.2095360824742269</v>
      </c>
      <c r="F37" t="s">
        <v>142</v>
      </c>
      <c r="G37" s="21">
        <f t="shared" si="2"/>
        <v>24.19</v>
      </c>
      <c r="H37" s="12">
        <f>'APUS ARQUITECTURA'!J463</f>
        <v>514.54</v>
      </c>
      <c r="I37" s="10">
        <f t="shared" si="0"/>
        <v>12446.722599999999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v>3.27</v>
      </c>
      <c r="F41" t="s">
        <v>142</v>
      </c>
      <c r="G41" s="21">
        <f t="shared" si="2"/>
        <v>65.400000000000006</v>
      </c>
      <c r="H41" s="12">
        <f>'APUS ARQUITECTURA'!J484</f>
        <v>15.63</v>
      </c>
      <c r="I41" s="10">
        <f t="shared" si="0"/>
        <v>1022.2020000000001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0.96285714285714286</v>
      </c>
      <c r="F42" s="103" t="s">
        <v>142</v>
      </c>
      <c r="G42" s="21">
        <f t="shared" si="2"/>
        <v>19.260000000000002</v>
      </c>
      <c r="H42" s="12">
        <f>'APUS ARQUITECTURA'!J504</f>
        <v>15.950000000000001</v>
      </c>
      <c r="I42" s="10">
        <f t="shared" si="0"/>
        <v>307.19700000000006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9/10.5</f>
        <v>0.8571428571428571</v>
      </c>
      <c r="F59" t="s">
        <v>223</v>
      </c>
      <c r="G59" s="21">
        <f t="shared" si="3"/>
        <v>18</v>
      </c>
      <c r="H59" s="12">
        <f>'APUS ELECTRICAS'!J5</f>
        <v>121.05000000000001</v>
      </c>
      <c r="I59" s="10">
        <f t="shared" si="0"/>
        <v>2178.9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9/10.5</f>
        <v>0.8571428571428571</v>
      </c>
      <c r="F60" t="s">
        <v>223</v>
      </c>
      <c r="G60" s="21">
        <f t="shared" si="3"/>
        <v>18</v>
      </c>
      <c r="H60" s="12">
        <f>'APUS ELECTRICAS'!J26</f>
        <v>163.75</v>
      </c>
      <c r="I60" s="10">
        <f t="shared" si="0"/>
        <v>2947.5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9/10.5</f>
        <v>0.8571428571428571</v>
      </c>
      <c r="F61" t="s">
        <v>223</v>
      </c>
      <c r="G61" s="21">
        <f t="shared" si="3"/>
        <v>18</v>
      </c>
      <c r="H61" s="12">
        <f>'APUS ELECTRICAS'!J48</f>
        <v>118.30000000000001</v>
      </c>
      <c r="I61" s="10">
        <f t="shared" si="0"/>
        <v>2129.4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1/10.5</f>
        <v>9.5238095238095233E-2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1/10.5</f>
        <v>9.5238095238095233E-2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4B1C-2415-4EB6-9B5B-788469556A0C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'!D22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43880.652299999987</v>
      </c>
      <c r="L4" s="25" t="s">
        <v>1452</v>
      </c>
      <c r="M4" s="128">
        <f>J4/M2</f>
        <v>2194.0326149999992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((3*3.5)-(1.2*1.2))/10.5</f>
        <v>0.86285714285714288</v>
      </c>
      <c r="F6" s="63" t="s">
        <v>142</v>
      </c>
      <c r="G6" s="21">
        <f>ROUND(E6*$M$2,2)</f>
        <v>17.260000000000002</v>
      </c>
      <c r="H6" s="12">
        <f>'APUS ARQUITECTURA'!J5</f>
        <v>140.28</v>
      </c>
      <c r="I6" s="10">
        <f>G6*H6</f>
        <v>2421.2328000000002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(2*(3/2)*3)/10.5</f>
        <v>0.8571428571428571</v>
      </c>
      <c r="F8" s="63" t="s">
        <v>142</v>
      </c>
      <c r="G8" s="21">
        <f>ROUND(E8*$M$2,2)</f>
        <v>17.14</v>
      </c>
      <c r="H8" s="12">
        <f>'APUS ARQUITECTURA'!J50</f>
        <v>141.08000000000001</v>
      </c>
      <c r="I8" s="10">
        <f t="shared" si="0"/>
        <v>2418.1112000000003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v>3.1</v>
      </c>
      <c r="F13" t="s">
        <v>142</v>
      </c>
      <c r="G13" s="21">
        <f>ROUND(E13*$M$2,2)</f>
        <v>62</v>
      </c>
      <c r="H13" s="12">
        <f>'APUS ARQUITECTURA'!J127</f>
        <v>27.34</v>
      </c>
      <c r="I13" s="10">
        <f t="shared" si="0"/>
        <v>1695.08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((3.3*3.5)-(1.2*1.2))/10.5</f>
        <v>0.96285714285714286</v>
      </c>
      <c r="F14" t="s">
        <v>142</v>
      </c>
      <c r="G14" s="21">
        <f>ROUND(E14*$M$2,2)</f>
        <v>19.260000000000002</v>
      </c>
      <c r="H14" s="12">
        <f>'APUS ARQUITECTURA'!J148</f>
        <v>36.090000000000003</v>
      </c>
      <c r="I14" s="10">
        <f t="shared" si="0"/>
        <v>695.09340000000009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f>1</f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f>1</f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(3.5+(3*2))/10.5</f>
        <v>0.90476190476190477</v>
      </c>
      <c r="F30" t="s">
        <v>153</v>
      </c>
      <c r="G30" s="21">
        <f t="shared" si="2"/>
        <v>18.100000000000001</v>
      </c>
      <c r="H30" s="12">
        <f>'APUS ARQUITECTURA'!J383</f>
        <v>36.550000000000004</v>
      </c>
      <c r="I30" s="10">
        <f t="shared" si="0"/>
        <v>661.55500000000018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v>0.14000000000000001</v>
      </c>
      <c r="F35" t="s">
        <v>142</v>
      </c>
      <c r="G35" s="21">
        <f t="shared" si="2"/>
        <v>2.8</v>
      </c>
      <c r="H35" s="12">
        <f>'APUS ARQUITECTURA'!J449</f>
        <v>560.62</v>
      </c>
      <c r="I35" s="10">
        <f t="shared" si="0"/>
        <v>1569.7359999999999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v>0.19</v>
      </c>
      <c r="F36" t="s">
        <v>142</v>
      </c>
      <c r="G36" s="21">
        <f t="shared" si="2"/>
        <v>3.8</v>
      </c>
      <c r="H36" s="12">
        <f>'APUS ARQUITECTURA'!J456</f>
        <v>367.87</v>
      </c>
      <c r="I36" s="10">
        <f t="shared" si="0"/>
        <v>1397.9059999999999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>
        <f>(2.85+2.9+1*2+1.4+3.2)*2.85/(14.6+14.5)</f>
        <v>1.2095360824742269</v>
      </c>
      <c r="F37" t="s">
        <v>142</v>
      </c>
      <c r="G37" s="21">
        <f t="shared" si="2"/>
        <v>24.19</v>
      </c>
      <c r="H37" s="12">
        <f>'APUS ARQUITECTURA'!J463</f>
        <v>514.54</v>
      </c>
      <c r="I37" s="10">
        <f t="shared" si="0"/>
        <v>12446.722599999999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v>3.27</v>
      </c>
      <c r="F41" t="s">
        <v>142</v>
      </c>
      <c r="G41" s="21">
        <f t="shared" si="2"/>
        <v>65.400000000000006</v>
      </c>
      <c r="H41" s="12">
        <f>'APUS ARQUITECTURA'!J484</f>
        <v>15.63</v>
      </c>
      <c r="I41" s="10">
        <f t="shared" si="0"/>
        <v>1022.2020000000001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0.96285714285714286</v>
      </c>
      <c r="F42" s="103" t="s">
        <v>142</v>
      </c>
      <c r="G42" s="21">
        <f t="shared" si="2"/>
        <v>19.260000000000002</v>
      </c>
      <c r="H42" s="12">
        <f>'APUS ARQUITECTURA'!J504</f>
        <v>15.950000000000001</v>
      </c>
      <c r="I42" s="10">
        <f t="shared" si="0"/>
        <v>307.19700000000006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9/10.5</f>
        <v>0.8571428571428571</v>
      </c>
      <c r="F59" t="s">
        <v>223</v>
      </c>
      <c r="G59" s="21">
        <f t="shared" si="3"/>
        <v>18</v>
      </c>
      <c r="H59" s="12">
        <f>'APUS ELECTRICAS'!J5</f>
        <v>121.05000000000001</v>
      </c>
      <c r="I59" s="10">
        <f t="shared" si="0"/>
        <v>2178.9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9/10.5</f>
        <v>0.8571428571428571</v>
      </c>
      <c r="F60" t="s">
        <v>223</v>
      </c>
      <c r="G60" s="21">
        <f t="shared" si="3"/>
        <v>18</v>
      </c>
      <c r="H60" s="12">
        <f>'APUS ELECTRICAS'!J26</f>
        <v>163.75</v>
      </c>
      <c r="I60" s="10">
        <f t="shared" si="0"/>
        <v>2947.5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9/10.5</f>
        <v>0.8571428571428571</v>
      </c>
      <c r="F61" t="s">
        <v>223</v>
      </c>
      <c r="G61" s="21">
        <f t="shared" si="3"/>
        <v>18</v>
      </c>
      <c r="H61" s="12">
        <f>'APUS ELECTRICAS'!J48</f>
        <v>118.30000000000001</v>
      </c>
      <c r="I61" s="10">
        <f t="shared" si="0"/>
        <v>2129.4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1/10.5</f>
        <v>9.5238095238095233E-2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1/10.5</f>
        <v>9.5238095238095233E-2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CB26-305B-4D40-B6EE-94D1A28E98F1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'!D23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29601.301900000002</v>
      </c>
      <c r="L4" s="25" t="s">
        <v>1452</v>
      </c>
      <c r="M4" s="128">
        <f>J4/M2</f>
        <v>1480.0650950000002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(((3.15+4.45+4.2)*3)+(2.8*2))/17.5</f>
        <v>2.3428571428571434</v>
      </c>
      <c r="F6" s="63" t="s">
        <v>142</v>
      </c>
      <c r="G6" s="21">
        <f>ROUND(E6*$M$2,2)</f>
        <v>46.86</v>
      </c>
      <c r="H6" s="12">
        <f>'APUS ARQUITECTURA'!J5</f>
        <v>140.28</v>
      </c>
      <c r="I6" s="10">
        <f>G6*H6</f>
        <v>6573.5208000000002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(((3.15+4.45+4.2+0.8+0.75)*3)+(2.8*2))/17.5</f>
        <v>2.608571428571429</v>
      </c>
      <c r="F13" t="s">
        <v>142</v>
      </c>
      <c r="G13" s="21">
        <f>ROUND(E13*$M$2,2)</f>
        <v>52.17</v>
      </c>
      <c r="H13" s="12">
        <f>'APUS ARQUITECTURA'!J127</f>
        <v>27.34</v>
      </c>
      <c r="I13" s="10">
        <f t="shared" si="0"/>
        <v>1426.3278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2.8*2.3/17.5</f>
        <v>0.36799999999999999</v>
      </c>
      <c r="F14" t="s">
        <v>142</v>
      </c>
      <c r="G14" s="21">
        <f>ROUND(E14*$M$2,2)</f>
        <v>7.36</v>
      </c>
      <c r="H14" s="12">
        <f>'APUS ARQUITECTURA'!J148</f>
        <v>36.090000000000003</v>
      </c>
      <c r="I14" s="10">
        <f t="shared" si="0"/>
        <v>265.62240000000003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(5+(2*3))/17.5</f>
        <v>0.62857142857142856</v>
      </c>
      <c r="F30" t="s">
        <v>153</v>
      </c>
      <c r="G30" s="21">
        <f t="shared" si="2"/>
        <v>12.57</v>
      </c>
      <c r="H30" s="12">
        <f>'APUS ARQUITECTURA'!J383</f>
        <v>36.550000000000004</v>
      </c>
      <c r="I30" s="10">
        <f t="shared" si="0"/>
        <v>459.43350000000004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1*2.1/17.5</f>
        <v>0.12000000000000001</v>
      </c>
      <c r="F35" t="s">
        <v>142</v>
      </c>
      <c r="G35" s="21">
        <f t="shared" si="2"/>
        <v>2.4</v>
      </c>
      <c r="H35" s="12">
        <f>'APUS ARQUITECTURA'!J449</f>
        <v>560.62</v>
      </c>
      <c r="I35" s="10">
        <f t="shared" si="0"/>
        <v>1345.4880000000001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(2.8*1)/17.5</f>
        <v>0.16</v>
      </c>
      <c r="F36" t="s">
        <v>142</v>
      </c>
      <c r="G36" s="21">
        <f t="shared" si="2"/>
        <v>3.2</v>
      </c>
      <c r="H36" s="12">
        <f>'APUS ARQUITECTURA'!J456</f>
        <v>367.87</v>
      </c>
      <c r="I36" s="10">
        <f t="shared" si="0"/>
        <v>1177.184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E13+1</f>
        <v>3.608571428571429</v>
      </c>
      <c r="F41" t="s">
        <v>142</v>
      </c>
      <c r="G41" s="21">
        <f t="shared" si="2"/>
        <v>72.17</v>
      </c>
      <c r="H41" s="12">
        <f>'APUS ARQUITECTURA'!J484</f>
        <v>15.63</v>
      </c>
      <c r="I41" s="10">
        <f t="shared" si="0"/>
        <v>1128.0171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0.36799999999999999</v>
      </c>
      <c r="F42" s="103" t="s">
        <v>142</v>
      </c>
      <c r="G42" s="21">
        <f t="shared" si="2"/>
        <v>7.36</v>
      </c>
      <c r="H42" s="12">
        <f>'APUS ARQUITECTURA'!J504</f>
        <v>15.950000000000001</v>
      </c>
      <c r="I42" s="10">
        <f t="shared" si="0"/>
        <v>117.39200000000001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9/17.5</f>
        <v>0.51428571428571423</v>
      </c>
      <c r="F59" t="s">
        <v>223</v>
      </c>
      <c r="G59" s="21">
        <f t="shared" si="3"/>
        <v>11</v>
      </c>
      <c r="H59" s="12">
        <f>'APUS ELECTRICAS'!J5</f>
        <v>121.05000000000001</v>
      </c>
      <c r="I59" s="10">
        <f t="shared" si="0"/>
        <v>1331.5500000000002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9/17.5</f>
        <v>0.51428571428571423</v>
      </c>
      <c r="F60" t="s">
        <v>223</v>
      </c>
      <c r="G60" s="21">
        <f t="shared" si="3"/>
        <v>11</v>
      </c>
      <c r="H60" s="12">
        <f>'APUS ELECTRICAS'!J26</f>
        <v>163.75</v>
      </c>
      <c r="I60" s="10">
        <f t="shared" si="0"/>
        <v>1801.25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9/17.5</f>
        <v>0.51428571428571423</v>
      </c>
      <c r="F61" t="s">
        <v>223</v>
      </c>
      <c r="G61" s="21">
        <f t="shared" si="3"/>
        <v>11</v>
      </c>
      <c r="H61" s="12">
        <f>'APUS ELECTRICAS'!J48</f>
        <v>118.30000000000001</v>
      </c>
      <c r="I61" s="10">
        <f t="shared" si="0"/>
        <v>1301.3000000000002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2/17.5</f>
        <v>0.11428571428571428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2/17.5</f>
        <v>0.11428571428571428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>
        <f>1/17.5</f>
        <v>5.7142857142857141E-2</v>
      </c>
      <c r="F66" t="s">
        <v>158</v>
      </c>
      <c r="G66" s="21">
        <f t="shared" si="3"/>
        <v>2</v>
      </c>
      <c r="H66" s="12">
        <f>'APUS ELECTRICAS'!J106</f>
        <v>143.11000000000001</v>
      </c>
      <c r="I66" s="10">
        <f t="shared" si="0"/>
        <v>286.22000000000003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2773-61D7-45E2-AC91-8FF367185E41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'!D24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27021.371400000007</v>
      </c>
      <c r="L4" s="25" t="s">
        <v>1452</v>
      </c>
      <c r="M4" s="128">
        <f>J4/M2</f>
        <v>1351.0685700000004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v>0</v>
      </c>
      <c r="F6" s="63" t="s">
        <v>142</v>
      </c>
      <c r="G6" s="21">
        <f>ROUND(E6*$M$2,2)</f>
        <v>0</v>
      </c>
      <c r="H6" s="12">
        <f>'APUS ARQUITECTURA'!J5</f>
        <v>140.28</v>
      </c>
      <c r="I6" s="10">
        <f>G6*H6</f>
        <v>0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(3.25+1.6+1.1+3.3)*3/16.6</f>
        <v>1.6716867469879517</v>
      </c>
      <c r="F8" s="63" t="s">
        <v>142</v>
      </c>
      <c r="G8" s="21">
        <f>ROUND(E8*$M$2,2)</f>
        <v>33.43</v>
      </c>
      <c r="H8" s="12">
        <f>'APUS ARQUITECTURA'!J50</f>
        <v>141.08000000000001</v>
      </c>
      <c r="I8" s="10">
        <f t="shared" si="0"/>
        <v>4716.3044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(1.6+0.4)*3/16.6</f>
        <v>0.36144578313253006</v>
      </c>
      <c r="F13" t="s">
        <v>142</v>
      </c>
      <c r="G13" s="21">
        <f>ROUND(E13*$M$2,2)</f>
        <v>7.23</v>
      </c>
      <c r="H13" s="12">
        <f>'APUS ARQUITECTURA'!J127</f>
        <v>27.34</v>
      </c>
      <c r="I13" s="10">
        <f t="shared" si="0"/>
        <v>197.66820000000001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(2.2*3.3)/16.6</f>
        <v>0.4373493975903614</v>
      </c>
      <c r="F14" t="s">
        <v>142</v>
      </c>
      <c r="G14" s="21">
        <f>ROUND(E14*$M$2,2)</f>
        <v>8.75</v>
      </c>
      <c r="H14" s="12">
        <f>'APUS ARQUITECTURA'!J148</f>
        <v>36.090000000000003</v>
      </c>
      <c r="I14" s="10">
        <f t="shared" si="0"/>
        <v>315.78750000000002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(3.25+1.6+0.4+1.6+0.4+0.7+3.3)/16.6</f>
        <v>0.67771084337349397</v>
      </c>
      <c r="F30" t="s">
        <v>153</v>
      </c>
      <c r="G30" s="21">
        <f t="shared" si="2"/>
        <v>13.55</v>
      </c>
      <c r="H30" s="12">
        <f>'APUS ARQUITECTURA'!J383</f>
        <v>36.550000000000004</v>
      </c>
      <c r="I30" s="10">
        <f t="shared" si="0"/>
        <v>495.25250000000011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1*2.1/16.6</f>
        <v>0.12650602409638553</v>
      </c>
      <c r="F35" t="s">
        <v>142</v>
      </c>
      <c r="G35" s="21">
        <f t="shared" si="2"/>
        <v>2.5299999999999998</v>
      </c>
      <c r="H35" s="12">
        <f>'APUS ARQUITECTURA'!J449</f>
        <v>560.62</v>
      </c>
      <c r="I35" s="10">
        <f t="shared" si="0"/>
        <v>1418.3686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(3*1.2*1.2)/16.6</f>
        <v>0.26024096385542161</v>
      </c>
      <c r="F36" t="s">
        <v>142</v>
      </c>
      <c r="G36" s="21">
        <f t="shared" si="2"/>
        <v>5.2</v>
      </c>
      <c r="H36" s="12">
        <f>'APUS ARQUITECTURA'!J456</f>
        <v>367.87</v>
      </c>
      <c r="I36" s="10">
        <f t="shared" si="0"/>
        <v>1912.924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E13+E14+E19</f>
        <v>1.8987951807228916</v>
      </c>
      <c r="F41" t="s">
        <v>142</v>
      </c>
      <c r="G41" s="21">
        <f t="shared" si="2"/>
        <v>37.979999999999997</v>
      </c>
      <c r="H41" s="12">
        <f>'APUS ARQUITECTURA'!J484</f>
        <v>15.63</v>
      </c>
      <c r="I41" s="10">
        <f t="shared" si="0"/>
        <v>593.62739999999997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0.4373493975903614</v>
      </c>
      <c r="F42" s="103" t="s">
        <v>142</v>
      </c>
      <c r="G42" s="21">
        <f t="shared" si="2"/>
        <v>8.75</v>
      </c>
      <c r="H42" s="12">
        <f>'APUS ARQUITECTURA'!J504</f>
        <v>15.950000000000001</v>
      </c>
      <c r="I42" s="10">
        <f t="shared" si="0"/>
        <v>139.5625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9/16.6</f>
        <v>0.54216867469879515</v>
      </c>
      <c r="F59" t="s">
        <v>223</v>
      </c>
      <c r="G59" s="21">
        <f t="shared" si="3"/>
        <v>11</v>
      </c>
      <c r="H59" s="12">
        <f>'APUS ELECTRICAS'!J5</f>
        <v>121.05000000000001</v>
      </c>
      <c r="I59" s="10">
        <f t="shared" si="0"/>
        <v>1331.5500000000002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9/16.6</f>
        <v>0.54216867469879515</v>
      </c>
      <c r="F60" t="s">
        <v>223</v>
      </c>
      <c r="G60" s="21">
        <f t="shared" si="3"/>
        <v>11</v>
      </c>
      <c r="H60" s="12">
        <f>'APUS ELECTRICAS'!J26</f>
        <v>163.75</v>
      </c>
      <c r="I60" s="10">
        <f t="shared" si="0"/>
        <v>1801.25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9/16.6</f>
        <v>0.54216867469879515</v>
      </c>
      <c r="F61" t="s">
        <v>223</v>
      </c>
      <c r="G61" s="21">
        <f t="shared" si="3"/>
        <v>11</v>
      </c>
      <c r="H61" s="12">
        <f>'APUS ELECTRICAS'!J48</f>
        <v>118.30000000000001</v>
      </c>
      <c r="I61" s="10">
        <f t="shared" si="0"/>
        <v>1301.3000000000002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2/16.6</f>
        <v>0.12048192771084336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2/16.6</f>
        <v>0.12048192771084336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>
        <f>1/16.6</f>
        <v>6.0240963855421679E-2</v>
      </c>
      <c r="F66" t="s">
        <v>158</v>
      </c>
      <c r="G66" s="21">
        <f t="shared" si="3"/>
        <v>2</v>
      </c>
      <c r="H66" s="12">
        <f>'APUS ELECTRICAS'!J106</f>
        <v>143.11000000000001</v>
      </c>
      <c r="I66" s="10">
        <f t="shared" si="0"/>
        <v>286.22000000000003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B691-87BA-45C1-AD12-F8926BA30D23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'!D25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27021.371400000007</v>
      </c>
      <c r="L4" s="25" t="s">
        <v>1452</v>
      </c>
      <c r="M4" s="128">
        <f>J4/M2</f>
        <v>1351.0685700000004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v>0</v>
      </c>
      <c r="F6" s="63" t="s">
        <v>142</v>
      </c>
      <c r="G6" s="21">
        <f>ROUND(E6*$M$2,2)</f>
        <v>0</v>
      </c>
      <c r="H6" s="12">
        <f>'APUS ARQUITECTURA'!J5</f>
        <v>140.28</v>
      </c>
      <c r="I6" s="10">
        <f>G6*H6</f>
        <v>0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(3.25+1.6+1.1+3.3)*3/16.6</f>
        <v>1.6716867469879517</v>
      </c>
      <c r="F8" s="63" t="s">
        <v>142</v>
      </c>
      <c r="G8" s="21">
        <f>ROUND(E8*$M$2,2)</f>
        <v>33.43</v>
      </c>
      <c r="H8" s="12">
        <f>'APUS ARQUITECTURA'!J50</f>
        <v>141.08000000000001</v>
      </c>
      <c r="I8" s="10">
        <f t="shared" si="0"/>
        <v>4716.3044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(1.6+0.4)*3/16.6</f>
        <v>0.36144578313253006</v>
      </c>
      <c r="F13" t="s">
        <v>142</v>
      </c>
      <c r="G13" s="21">
        <f>ROUND(E13*$M$2,2)</f>
        <v>7.23</v>
      </c>
      <c r="H13" s="12">
        <f>'APUS ARQUITECTURA'!J127</f>
        <v>27.34</v>
      </c>
      <c r="I13" s="10">
        <f t="shared" si="0"/>
        <v>197.66820000000001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(2.2*3.3)/16.6</f>
        <v>0.4373493975903614</v>
      </c>
      <c r="F14" t="s">
        <v>142</v>
      </c>
      <c r="G14" s="21">
        <f>ROUND(E14*$M$2,2)</f>
        <v>8.75</v>
      </c>
      <c r="H14" s="12">
        <f>'APUS ARQUITECTURA'!J148</f>
        <v>36.090000000000003</v>
      </c>
      <c r="I14" s="10">
        <f t="shared" si="0"/>
        <v>315.78750000000002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(3.25+1.6+0.4+1.6+0.4+0.7+3.3)/16.6</f>
        <v>0.67771084337349397</v>
      </c>
      <c r="F30" t="s">
        <v>153</v>
      </c>
      <c r="G30" s="21">
        <f t="shared" si="2"/>
        <v>13.55</v>
      </c>
      <c r="H30" s="12">
        <f>'APUS ARQUITECTURA'!J383</f>
        <v>36.550000000000004</v>
      </c>
      <c r="I30" s="10">
        <f t="shared" si="0"/>
        <v>495.25250000000011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1*2.1/16.6</f>
        <v>0.12650602409638553</v>
      </c>
      <c r="F35" t="s">
        <v>142</v>
      </c>
      <c r="G35" s="21">
        <f t="shared" si="2"/>
        <v>2.5299999999999998</v>
      </c>
      <c r="H35" s="12">
        <f>'APUS ARQUITECTURA'!J449</f>
        <v>560.62</v>
      </c>
      <c r="I35" s="10">
        <f t="shared" si="0"/>
        <v>1418.3686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(3*1.2*1.2)/16.6</f>
        <v>0.26024096385542161</v>
      </c>
      <c r="F36" t="s">
        <v>142</v>
      </c>
      <c r="G36" s="21">
        <f t="shared" si="2"/>
        <v>5.2</v>
      </c>
      <c r="H36" s="12">
        <f>'APUS ARQUITECTURA'!J456</f>
        <v>367.87</v>
      </c>
      <c r="I36" s="10">
        <f t="shared" si="0"/>
        <v>1912.924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E13+E14+E19</f>
        <v>1.8987951807228916</v>
      </c>
      <c r="F41" t="s">
        <v>142</v>
      </c>
      <c r="G41" s="21">
        <f t="shared" si="2"/>
        <v>37.979999999999997</v>
      </c>
      <c r="H41" s="12">
        <f>'APUS ARQUITECTURA'!J484</f>
        <v>15.63</v>
      </c>
      <c r="I41" s="10">
        <f t="shared" si="0"/>
        <v>593.62739999999997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0.4373493975903614</v>
      </c>
      <c r="F42" s="103" t="s">
        <v>142</v>
      </c>
      <c r="G42" s="21">
        <f t="shared" si="2"/>
        <v>8.75</v>
      </c>
      <c r="H42" s="12">
        <f>'APUS ARQUITECTURA'!J504</f>
        <v>15.950000000000001</v>
      </c>
      <c r="I42" s="10">
        <f t="shared" si="0"/>
        <v>139.5625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9/16.6</f>
        <v>0.54216867469879515</v>
      </c>
      <c r="F59" t="s">
        <v>223</v>
      </c>
      <c r="G59" s="21">
        <f t="shared" si="3"/>
        <v>11</v>
      </c>
      <c r="H59" s="12">
        <f>'APUS ELECTRICAS'!J5</f>
        <v>121.05000000000001</v>
      </c>
      <c r="I59" s="10">
        <f t="shared" si="0"/>
        <v>1331.5500000000002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9/16.6</f>
        <v>0.54216867469879515</v>
      </c>
      <c r="F60" t="s">
        <v>223</v>
      </c>
      <c r="G60" s="21">
        <f t="shared" si="3"/>
        <v>11</v>
      </c>
      <c r="H60" s="12">
        <f>'APUS ELECTRICAS'!J26</f>
        <v>163.75</v>
      </c>
      <c r="I60" s="10">
        <f t="shared" si="0"/>
        <v>1801.25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9/16.6</f>
        <v>0.54216867469879515</v>
      </c>
      <c r="F61" t="s">
        <v>223</v>
      </c>
      <c r="G61" s="21">
        <f t="shared" si="3"/>
        <v>11</v>
      </c>
      <c r="H61" s="12">
        <f>'APUS ELECTRICAS'!J48</f>
        <v>118.30000000000001</v>
      </c>
      <c r="I61" s="10">
        <f t="shared" si="0"/>
        <v>1301.3000000000002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2/16.6</f>
        <v>0.12048192771084336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2/16.6</f>
        <v>0.12048192771084336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>
        <f>1/16.6</f>
        <v>6.0240963855421679E-2</v>
      </c>
      <c r="F66" t="s">
        <v>158</v>
      </c>
      <c r="G66" s="21">
        <f t="shared" si="3"/>
        <v>2</v>
      </c>
      <c r="H66" s="12">
        <f>'APUS ELECTRICAS'!J106</f>
        <v>143.11000000000001</v>
      </c>
      <c r="I66" s="10">
        <f t="shared" si="0"/>
        <v>286.22000000000003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9F17-6639-447C-B049-807D7F77B4B9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'!D26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16662.268500000006</v>
      </c>
      <c r="L4" s="25" t="s">
        <v>1452</v>
      </c>
      <c r="M4" s="128">
        <f>J4/M2</f>
        <v>833.11342500000023</v>
      </c>
    </row>
    <row r="5" spans="1:68">
      <c r="A5" s="1" t="s">
        <v>761</v>
      </c>
      <c r="E5" s="10"/>
      <c r="G5" s="21"/>
    </row>
    <row r="6" spans="1:68">
      <c r="A6" t="s">
        <v>763</v>
      </c>
      <c r="E6" s="134">
        <f>2.8*2/37</f>
        <v>0.15135135135135133</v>
      </c>
      <c r="F6" s="63" t="s">
        <v>142</v>
      </c>
      <c r="G6" s="21">
        <f>ROUND(E6*$M$2,2)</f>
        <v>3.03</v>
      </c>
      <c r="H6" s="12">
        <f>'APUS ARQUITECTURA'!J5</f>
        <v>140.28</v>
      </c>
      <c r="I6" s="10">
        <f>G6*H6</f>
        <v>425.04839999999996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34">
        <f>3.45*3/37</f>
        <v>0.27972972972972976</v>
      </c>
      <c r="F8" s="63" t="s">
        <v>142</v>
      </c>
      <c r="G8" s="21">
        <f>ROUND(E8*$M$2,2)</f>
        <v>5.59</v>
      </c>
      <c r="H8" s="12">
        <f>'APUS ARQUITECTURA'!J50</f>
        <v>141.08000000000001</v>
      </c>
      <c r="I8" s="10">
        <f t="shared" si="0"/>
        <v>788.63720000000001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24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24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34">
        <f>((1.15+0.65+0.9+1.6+0.65+0.6)*3+(2.8*2))/37</f>
        <v>0.60135135135135132</v>
      </c>
      <c r="F13" t="s">
        <v>142</v>
      </c>
      <c r="G13" s="21">
        <f>ROUND(E13*$M$2,2)</f>
        <v>12.03</v>
      </c>
      <c r="H13" s="12">
        <f>'APUS ARQUITECTURA'!J127</f>
        <v>27.34</v>
      </c>
      <c r="I13" s="10">
        <f t="shared" si="0"/>
        <v>328.90019999999998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34">
        <f>((2.8*2)+((0.65+1.6+0.9)*3))/37</f>
        <v>0.40675675675675671</v>
      </c>
      <c r="F14" t="s">
        <v>142</v>
      </c>
      <c r="G14" s="21">
        <f>ROUND(E14*$M$2,2)</f>
        <v>8.14</v>
      </c>
      <c r="H14" s="12">
        <f>'APUS ARQUITECTURA'!J148</f>
        <v>36.090000000000003</v>
      </c>
      <c r="I14" s="10">
        <f t="shared" si="0"/>
        <v>293.77260000000007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34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34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34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34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34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34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34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34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34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34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34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34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34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34">
        <f>(4.65+3.15+0.15+1.75+0.65+0.2+2.8+0.2+1.6+0.2+0.65+3.3)/37</f>
        <v>0.52162162162162162</v>
      </c>
      <c r="F30" t="s">
        <v>153</v>
      </c>
      <c r="G30" s="21">
        <f t="shared" si="2"/>
        <v>10.43</v>
      </c>
      <c r="H30" s="12">
        <f>'APUS ARQUITECTURA'!J383</f>
        <v>36.550000000000004</v>
      </c>
      <c r="I30" s="10">
        <f t="shared" si="0"/>
        <v>381.21650000000005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34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34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34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7"/>
      <c r="F35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2.8/37</f>
        <v>7.5675675675675666E-2</v>
      </c>
      <c r="F36" t="s">
        <v>142</v>
      </c>
      <c r="G36" s="21">
        <f t="shared" si="2"/>
        <v>1.51</v>
      </c>
      <c r="H36" s="12">
        <f>'APUS ARQUITECTURA'!J456</f>
        <v>367.87</v>
      </c>
      <c r="I36" s="10">
        <f t="shared" si="0"/>
        <v>555.4837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2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E13+E8+E18</f>
        <v>0.88108108108108107</v>
      </c>
      <c r="F41" t="s">
        <v>142</v>
      </c>
      <c r="G41" s="21">
        <f t="shared" si="2"/>
        <v>17.62</v>
      </c>
      <c r="H41" s="12">
        <f>'APUS ARQUITECTURA'!J484</f>
        <v>15.63</v>
      </c>
      <c r="I41" s="10">
        <f t="shared" si="0"/>
        <v>275.40060000000005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0.40675675675675671</v>
      </c>
      <c r="F42" s="103" t="s">
        <v>142</v>
      </c>
      <c r="G42" s="21">
        <f t="shared" si="2"/>
        <v>8.14</v>
      </c>
      <c r="H42" s="12">
        <f>'APUS ARQUITECTURA'!J504</f>
        <v>15.950000000000001</v>
      </c>
      <c r="I42" s="10">
        <f t="shared" si="0"/>
        <v>129.83300000000003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9/37</f>
        <v>0.24324324324324326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9/37</f>
        <v>0.24324324324324326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9/37</f>
        <v>0.24324324324324326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1/37</f>
        <v>2.7027027027027029E-2</v>
      </c>
      <c r="F64" t="s">
        <v>158</v>
      </c>
      <c r="G64" s="21">
        <f t="shared" si="3"/>
        <v>1</v>
      </c>
      <c r="H64" s="12">
        <f>'APUS ELECTRICAS'!J74</f>
        <v>396.15000000000003</v>
      </c>
      <c r="I64" s="10">
        <f t="shared" si="0"/>
        <v>396.15000000000003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1/37</f>
        <v>2.7027027027027029E-2</v>
      </c>
      <c r="F65" t="s">
        <v>158</v>
      </c>
      <c r="G65" s="21">
        <f t="shared" si="3"/>
        <v>1</v>
      </c>
      <c r="H65" s="12">
        <f>'APUS ELECTRICAS'!J88</f>
        <v>125.39000000000001</v>
      </c>
      <c r="I65" s="10">
        <f t="shared" si="0"/>
        <v>125.39000000000001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69BA-F548-4D76-8355-3F6E07DA3A72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9" max="9" width="12" customWidth="1"/>
    <col min="14" max="14" width="37.85546875" customWidth="1"/>
  </cols>
  <sheetData>
    <row r="2" spans="1:68">
      <c r="L2" s="25" t="s">
        <v>90</v>
      </c>
      <c r="M2" s="25">
        <f>'Datos iniciales '!D27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39271.443499999987</v>
      </c>
      <c r="L4" s="25" t="s">
        <v>1452</v>
      </c>
      <c r="M4" s="128">
        <f>J4/M2</f>
        <v>1963.5721749999993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(1.75+1.3+3.3+0.6)*3/6.5</f>
        <v>3.2076923076923074</v>
      </c>
      <c r="F6" s="63" t="s">
        <v>142</v>
      </c>
      <c r="G6" s="21">
        <f>ROUND(E6*$M$2,2)</f>
        <v>64.150000000000006</v>
      </c>
      <c r="H6" s="12">
        <f>'APUS ARQUITECTURA'!J5</f>
        <v>140.28</v>
      </c>
      <c r="I6" s="10">
        <f>G6*H6</f>
        <v>8998.9620000000014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v>0</v>
      </c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2.8*3/6.5</f>
        <v>1.2923076923076922</v>
      </c>
      <c r="F8" s="63" t="s">
        <v>142</v>
      </c>
      <c r="G8" s="21">
        <f>ROUND(E8*$M$2,2)</f>
        <v>25.85</v>
      </c>
      <c r="H8" s="12">
        <f>'APUS ARQUITECTURA'!J50</f>
        <v>141.08000000000001</v>
      </c>
      <c r="I8" s="10">
        <f t="shared" si="0"/>
        <v>3646.9180000000006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(1.75+1.25+3.3+0.6)*3/6.5</f>
        <v>3.1846153846153844</v>
      </c>
      <c r="F13" t="s">
        <v>142</v>
      </c>
      <c r="G13" s="21">
        <f>ROUND(E13*$M$2,2)</f>
        <v>63.69</v>
      </c>
      <c r="H13" s="12">
        <f>'APUS ARQUITECTURA'!J127</f>
        <v>27.34</v>
      </c>
      <c r="I13" s="10">
        <f t="shared" si="0"/>
        <v>1741.2846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1.3*3.3/6.5</f>
        <v>0.66</v>
      </c>
      <c r="F14" t="s">
        <v>142</v>
      </c>
      <c r="G14" s="21">
        <f>ROUND(E14*$M$2,2)</f>
        <v>13.2</v>
      </c>
      <c r="H14" s="12">
        <f>'APUS ARQUITECTURA'!J148</f>
        <v>36.090000000000003</v>
      </c>
      <c r="I14" s="10">
        <f t="shared" si="0"/>
        <v>476.38800000000003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>
        <f>(1.75+1.25+3.3+0.6+4.7)*2/6.5</f>
        <v>3.569230769230769</v>
      </c>
      <c r="F32" t="s">
        <v>153</v>
      </c>
      <c r="G32" s="21">
        <f t="shared" si="2"/>
        <v>71.38</v>
      </c>
      <c r="H32" s="12">
        <f>'APUS ARQUITECTURA'!J410</f>
        <v>44.2</v>
      </c>
      <c r="I32" s="10">
        <f t="shared" si="0"/>
        <v>3154.9960000000001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0.9*2.1/6.5</f>
        <v>0.29076923076923078</v>
      </c>
      <c r="F35" t="s">
        <v>142</v>
      </c>
      <c r="G35" s="21">
        <f t="shared" si="2"/>
        <v>5.82</v>
      </c>
      <c r="H35" s="12">
        <f>'APUS ARQUITECTURA'!J449</f>
        <v>560.62</v>
      </c>
      <c r="I35" s="10">
        <f t="shared" si="0"/>
        <v>3262.8084000000003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E13+E8+E19</f>
        <v>5.476923076923077</v>
      </c>
      <c r="F41" t="s">
        <v>142</v>
      </c>
      <c r="G41" s="21">
        <f t="shared" si="2"/>
        <v>109.54</v>
      </c>
      <c r="H41" s="12">
        <f>'APUS ARQUITECTURA'!J484</f>
        <v>15.63</v>
      </c>
      <c r="I41" s="10">
        <f t="shared" si="0"/>
        <v>1712.1102000000001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0.66</v>
      </c>
      <c r="F42" s="103" t="s">
        <v>142</v>
      </c>
      <c r="G42" s="21">
        <f t="shared" si="2"/>
        <v>13.2</v>
      </c>
      <c r="H42" s="12">
        <f>'APUS ARQUITECTURA'!J504</f>
        <v>15.950000000000001</v>
      </c>
      <c r="I42" s="10">
        <f t="shared" si="0"/>
        <v>210.54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4/6.5</f>
        <v>0.61538461538461542</v>
      </c>
      <c r="F59" t="s">
        <v>223</v>
      </c>
      <c r="G59" s="21">
        <f t="shared" si="3"/>
        <v>13</v>
      </c>
      <c r="H59" s="12">
        <f>'APUS ELECTRICAS'!J5</f>
        <v>121.05000000000001</v>
      </c>
      <c r="I59" s="10">
        <f t="shared" si="0"/>
        <v>1573.65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4/6.5</f>
        <v>0.61538461538461542</v>
      </c>
      <c r="F60" t="s">
        <v>223</v>
      </c>
      <c r="G60" s="21">
        <f t="shared" si="3"/>
        <v>13</v>
      </c>
      <c r="H60" s="12">
        <f>'APUS ELECTRICAS'!J26</f>
        <v>163.75</v>
      </c>
      <c r="I60" s="10">
        <f t="shared" si="0"/>
        <v>2128.75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4/6.5</f>
        <v>0.61538461538461542</v>
      </c>
      <c r="F61" t="s">
        <v>223</v>
      </c>
      <c r="G61" s="21">
        <f t="shared" si="3"/>
        <v>13</v>
      </c>
      <c r="H61" s="12">
        <f>'APUS ELECTRICAS'!J48</f>
        <v>118.30000000000001</v>
      </c>
      <c r="I61" s="10">
        <f t="shared" si="0"/>
        <v>1537.9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1/6.5</f>
        <v>0.15384615384615385</v>
      </c>
      <c r="F64" t="s">
        <v>158</v>
      </c>
      <c r="G64" s="21">
        <f t="shared" si="3"/>
        <v>4</v>
      </c>
      <c r="H64" s="12">
        <f>'APUS ELECTRICAS'!J74</f>
        <v>396.15000000000003</v>
      </c>
      <c r="I64" s="10">
        <f t="shared" si="0"/>
        <v>1584.6000000000001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1/6.5</f>
        <v>0.15384615384615385</v>
      </c>
      <c r="F65" t="s">
        <v>158</v>
      </c>
      <c r="G65" s="21">
        <f t="shared" si="3"/>
        <v>4</v>
      </c>
      <c r="H65" s="12">
        <f>'APUS ELECTRICAS'!J88</f>
        <v>125.39000000000001</v>
      </c>
      <c r="I65" s="10">
        <f t="shared" si="0"/>
        <v>501.56000000000006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335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038F-A7F7-469F-8A97-38D9AB785724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25906.653999999999</v>
      </c>
      <c r="L4" s="25" t="s">
        <v>1452</v>
      </c>
      <c r="M4" s="128">
        <f>J4/M2</f>
        <v>1295.3326999999999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((6.95+12.2+12.2)*3)*0.71/93</f>
        <v>0.71801612903225798</v>
      </c>
      <c r="F6" s="63" t="s">
        <v>142</v>
      </c>
      <c r="G6" s="21">
        <f>ROUND(E6*$M$2,2)</f>
        <v>14.36</v>
      </c>
      <c r="H6" s="12">
        <f>'APUS ARQUITECTURA'!J5</f>
        <v>140.28</v>
      </c>
      <c r="I6" s="10">
        <f>G6*H6</f>
        <v>2014.4207999999999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f>((6.95)*3)/93</f>
        <v>0.22419354838709679</v>
      </c>
      <c r="F7" s="63" t="s">
        <v>142</v>
      </c>
      <c r="G7" s="21">
        <f>ROUND(E7*$M$2,2)</f>
        <v>4.4800000000000004</v>
      </c>
      <c r="H7" s="12">
        <f>'APUS ARQUITECTURA'!J32</f>
        <v>166.43</v>
      </c>
      <c r="I7" s="10">
        <f t="shared" ref="I7:I67" si="0">G7*H7</f>
        <v>745.60640000000012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1">
        <f>(((2*(12.2+6.95))*3)*0.71)/93</f>
        <v>0.87719354838709673</v>
      </c>
      <c r="F13" t="s">
        <v>142</v>
      </c>
      <c r="G13" s="21">
        <f>ROUND(E13*$M$2,2)</f>
        <v>17.54</v>
      </c>
      <c r="H13" s="12">
        <f>'APUS ARQUITECTURA'!J127</f>
        <v>27.34</v>
      </c>
      <c r="I13" s="10">
        <f t="shared" si="0"/>
        <v>479.54359999999997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(((12.2*2*3.3)*0.71))/93</f>
        <v>0.61472258064516128</v>
      </c>
      <c r="F14" t="s">
        <v>142</v>
      </c>
      <c r="G14" s="21">
        <f>ROUND(E14*$M$2,2)</f>
        <v>12.29</v>
      </c>
      <c r="H14" s="12">
        <f>'APUS ARQUITECTURA'!J148</f>
        <v>36.090000000000003</v>
      </c>
      <c r="I14" s="10">
        <f t="shared" si="0"/>
        <v>443.54610000000002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1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1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1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1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1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1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1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1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1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1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(2*(12.2+6.95))/93</f>
        <v>0.41182795698924729</v>
      </c>
      <c r="F30" t="s">
        <v>153</v>
      </c>
      <c r="G30" s="21">
        <f t="shared" si="2"/>
        <v>8.24</v>
      </c>
      <c r="H30" s="12">
        <f>'APUS ARQUITECTURA'!J383</f>
        <v>36.550000000000004</v>
      </c>
      <c r="I30" s="10">
        <f t="shared" si="0"/>
        <v>301.17200000000003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1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1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1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2*2.1/93</f>
        <v>4.5161290322580649E-2</v>
      </c>
      <c r="F35" t="s">
        <v>142</v>
      </c>
      <c r="G35" s="21">
        <f t="shared" si="2"/>
        <v>0.9</v>
      </c>
      <c r="H35" s="12">
        <f>'APUS ARQUITECTURA'!J449</f>
        <v>560.62</v>
      </c>
      <c r="I35" s="10">
        <f t="shared" si="0"/>
        <v>504.55799999999999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1"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1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1">
        <f>((((2*(6.95+12.2))*3)-(93*0.29))+93)/93</f>
        <v>1.945483870967742</v>
      </c>
      <c r="F41" t="s">
        <v>142</v>
      </c>
      <c r="G41" s="21">
        <f t="shared" si="2"/>
        <v>38.909999999999997</v>
      </c>
      <c r="H41" s="12">
        <f>'APUS ARQUITECTURA'!J484</f>
        <v>15.63</v>
      </c>
      <c r="I41" s="10">
        <f t="shared" si="0"/>
        <v>608.16329999999994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1">
        <f>((((12.2*2)+6.95)*3.3)-(93*0.29))/93</f>
        <v>0.82241935483870954</v>
      </c>
      <c r="F42" s="103" t="s">
        <v>142</v>
      </c>
      <c r="G42" s="21">
        <f t="shared" si="2"/>
        <v>16.45</v>
      </c>
      <c r="H42" s="12">
        <f>'APUS ARQUITECTURA'!J504</f>
        <v>15.950000000000001</v>
      </c>
      <c r="I42" s="10">
        <f t="shared" si="0"/>
        <v>262.3775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1">
        <f>2/93</f>
        <v>2.1505376344086023E-2</v>
      </c>
      <c r="F44" t="s">
        <v>1481</v>
      </c>
      <c r="G44" s="21">
        <f>ROUNDUP(E44*$M$2,0)</f>
        <v>1</v>
      </c>
      <c r="H44" s="12">
        <f>'APUS SANITARIAS'!J5</f>
        <v>193.31</v>
      </c>
      <c r="I44" s="10">
        <f t="shared" si="0"/>
        <v>193.31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1">
        <f t="shared" ref="E45:E46" si="3">2/93</f>
        <v>2.1505376344086023E-2</v>
      </c>
      <c r="F45" t="s">
        <v>1481</v>
      </c>
      <c r="G45" s="21">
        <f t="shared" ref="G45:G74" si="4">ROUNDUP(E45*$M$2,0)</f>
        <v>1</v>
      </c>
      <c r="H45" s="12">
        <f>'APUS SANITARIAS'!J12</f>
        <v>192.4</v>
      </c>
      <c r="I45" s="10">
        <f t="shared" si="0"/>
        <v>192.4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1">
        <f t="shared" si="3"/>
        <v>2.1505376344086023E-2</v>
      </c>
      <c r="F46" t="s">
        <v>1481</v>
      </c>
      <c r="G46" s="21">
        <f t="shared" si="4"/>
        <v>1</v>
      </c>
      <c r="H46" s="12">
        <f>'APUS SANITARIAS'!J19</f>
        <v>67.52</v>
      </c>
      <c r="I46" s="10">
        <f t="shared" si="0"/>
        <v>67.52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1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1">
        <f>5/92</f>
        <v>5.434782608695652E-2</v>
      </c>
      <c r="F48" t="s">
        <v>223</v>
      </c>
      <c r="G48" s="21">
        <f t="shared" si="4"/>
        <v>2</v>
      </c>
      <c r="H48" s="12">
        <f>'APUS SANITARIAS'!J32</f>
        <v>131.72999999999999</v>
      </c>
      <c r="I48" s="10">
        <f t="shared" si="0"/>
        <v>263.45999999999998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0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0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0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1">
        <f>6/92</f>
        <v>6.5217391304347824E-2</v>
      </c>
      <c r="F53" t="s">
        <v>223</v>
      </c>
      <c r="G53" s="21">
        <f t="shared" si="4"/>
        <v>2</v>
      </c>
      <c r="H53" s="12">
        <f>'APUS SANITARIAS'!J108</f>
        <v>138.65</v>
      </c>
      <c r="I53" s="10">
        <f t="shared" si="0"/>
        <v>277.3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1">
        <f t="shared" ref="E54:E55" si="5">6/92</f>
        <v>6.5217391304347824E-2</v>
      </c>
      <c r="F54" t="s">
        <v>223</v>
      </c>
      <c r="G54" s="21">
        <f t="shared" si="4"/>
        <v>2</v>
      </c>
      <c r="H54" s="12">
        <f>'APUS SANITARIAS'!J127</f>
        <v>145.94</v>
      </c>
      <c r="I54" s="10">
        <f t="shared" si="0"/>
        <v>291.88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1">
        <f t="shared" si="5"/>
        <v>6.5217391304347824E-2</v>
      </c>
      <c r="F55" t="s">
        <v>223</v>
      </c>
      <c r="G55" s="21">
        <f t="shared" si="4"/>
        <v>2</v>
      </c>
      <c r="H55" s="12">
        <f>'APUS SANITARIAS'!J145</f>
        <v>141.07999999999998</v>
      </c>
      <c r="I55" s="10">
        <f t="shared" si="0"/>
        <v>282.15999999999997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1"/>
      <c r="F56" t="s">
        <v>158</v>
      </c>
      <c r="G56" s="21">
        <f t="shared" si="4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1"/>
      <c r="F57" t="s">
        <v>158</v>
      </c>
      <c r="G57" s="21">
        <f t="shared" si="4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1">
        <f>20/92</f>
        <v>0.21739130434782608</v>
      </c>
      <c r="F59" t="s">
        <v>223</v>
      </c>
      <c r="G59" s="21">
        <f t="shared" si="4"/>
        <v>5</v>
      </c>
      <c r="H59" s="12">
        <f>'APUS ELECTRICAS'!J5</f>
        <v>121.05000000000001</v>
      </c>
      <c r="I59" s="10">
        <f t="shared" si="0"/>
        <v>605.25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1">
        <f>20/92</f>
        <v>0.21739130434782608</v>
      </c>
      <c r="F60" t="s">
        <v>223</v>
      </c>
      <c r="G60" s="21">
        <f t="shared" si="4"/>
        <v>5</v>
      </c>
      <c r="H60" s="12">
        <f>'APUS ELECTRICAS'!J26</f>
        <v>163.75</v>
      </c>
      <c r="I60" s="10">
        <f t="shared" si="0"/>
        <v>818.75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1">
        <f>20/92</f>
        <v>0.21739130434782608</v>
      </c>
      <c r="F61" t="s">
        <v>223</v>
      </c>
      <c r="G61" s="21">
        <f t="shared" si="4"/>
        <v>5</v>
      </c>
      <c r="H61" s="12">
        <f>'APUS ELECTRICAS'!J48</f>
        <v>118.30000000000001</v>
      </c>
      <c r="I61" s="10">
        <f t="shared" si="0"/>
        <v>591.5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1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1">
        <f>(92/10)/92</f>
        <v>9.9999999999999992E-2</v>
      </c>
      <c r="F64" t="s">
        <v>158</v>
      </c>
      <c r="G64" s="21">
        <f t="shared" si="4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1">
        <f>(92/10)/92</f>
        <v>9.9999999999999992E-2</v>
      </c>
      <c r="F65" t="s">
        <v>158</v>
      </c>
      <c r="G65" s="21">
        <f t="shared" si="4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1">
        <f>1/92</f>
        <v>1.0869565217391304E-2</v>
      </c>
      <c r="F66" t="s">
        <v>158</v>
      </c>
      <c r="G66" s="21">
        <f t="shared" si="4"/>
        <v>1</v>
      </c>
      <c r="H66" s="12">
        <f>'APUS ELECTRICAS'!J106</f>
        <v>143.11000000000001</v>
      </c>
      <c r="I66" s="10">
        <f t="shared" si="0"/>
        <v>143.11000000000001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1">
        <f>2/92</f>
        <v>2.1739130434782608E-2</v>
      </c>
      <c r="F67" t="s">
        <v>158</v>
      </c>
      <c r="G67" s="21">
        <f t="shared" si="4"/>
        <v>1</v>
      </c>
      <c r="H67" s="12">
        <f>'APUS ELECTRICAS'!J114</f>
        <v>86.820000000000007</v>
      </c>
      <c r="I67" s="10">
        <f t="shared" si="0"/>
        <v>86.820000000000007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4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4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4"/>
        <v>1</v>
      </c>
      <c r="H72" s="61">
        <f>'APUS COMUNICACIONES'!J5</f>
        <v>279.84999999999997</v>
      </c>
      <c r="I72" s="10">
        <f t="shared" ref="I72:I91" si="6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4"/>
        <v>1</v>
      </c>
      <c r="H73" s="61">
        <f>'APUS COMUNICACIONES'!J23</f>
        <v>95.839999999999989</v>
      </c>
      <c r="I73" s="10">
        <f t="shared" si="6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4"/>
        <v>1</v>
      </c>
      <c r="H74" s="61">
        <f>'APUS COMUNICACIONES'!J41</f>
        <v>95.839999999999989</v>
      </c>
      <c r="I74" s="10">
        <f t="shared" si="6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6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6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6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6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7">ROUNDUP(E79*$M$2,0)</f>
        <v>1</v>
      </c>
      <c r="H79" s="61">
        <f>'APUS COMUNICACIONES'!J131</f>
        <v>62.67</v>
      </c>
      <c r="I79" s="10">
        <f t="shared" si="6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7"/>
        <v>1</v>
      </c>
      <c r="H80" s="61">
        <f>'APUS COMUNICACIONES'!J146</f>
        <v>58.85</v>
      </c>
      <c r="I80" s="10">
        <f t="shared" si="6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7"/>
        <v>1</v>
      </c>
      <c r="H81" s="61">
        <f>'APUS COMUNICACIONES'!J161</f>
        <v>57.88</v>
      </c>
      <c r="I81" s="10">
        <f t="shared" si="6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6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8">ROUNDUP(E85*$M$2,0)</f>
        <v>1</v>
      </c>
      <c r="H85" s="12">
        <f>'APUS COMUNICACIONES'!J422</f>
        <v>670.7700000000001</v>
      </c>
      <c r="I85" s="10">
        <f t="shared" si="6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8"/>
        <v>1</v>
      </c>
      <c r="H86" s="12">
        <f>'APUS COMUNICACIONES'!J440</f>
        <v>557.91000000000008</v>
      </c>
      <c r="I86" s="10">
        <f t="shared" si="6"/>
        <v>557.91000000000008</v>
      </c>
    </row>
    <row r="87" spans="1:68">
      <c r="A87" s="87" t="s">
        <v>1476</v>
      </c>
      <c r="G87" s="21">
        <f t="shared" si="8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8"/>
        <v>1</v>
      </c>
      <c r="H88" s="12">
        <f>'APUS COMUNICACIONES'!J469</f>
        <v>404.73999999999995</v>
      </c>
      <c r="I88" s="10">
        <f t="shared" si="6"/>
        <v>404.73999999999995</v>
      </c>
    </row>
    <row r="89" spans="1:68">
      <c r="A89" s="87" t="s">
        <v>1173</v>
      </c>
      <c r="G89" s="21">
        <f t="shared" si="8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8"/>
        <v>1</v>
      </c>
      <c r="H90" s="12">
        <f>'APUS COMUNICACIONES'!J497</f>
        <v>106.38</v>
      </c>
      <c r="I90" s="10">
        <f t="shared" si="6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8"/>
        <v>1</v>
      </c>
      <c r="H91" s="12">
        <f>'APUS COMUNICACIONES'!J513</f>
        <v>64.33</v>
      </c>
      <c r="I91" s="10">
        <f t="shared" si="6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BD56-DAB6-400E-8BB3-720C8E7A3BF0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'!D29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25906.653999999999</v>
      </c>
      <c r="L4" s="25" t="s">
        <v>1452</v>
      </c>
      <c r="M4" s="128">
        <f>J4/M2</f>
        <v>1295.3326999999999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((6.95+12.2+12.2)*3)*0.71/93</f>
        <v>0.71801612903225798</v>
      </c>
      <c r="F6" s="63" t="s">
        <v>142</v>
      </c>
      <c r="G6" s="21">
        <f>ROUND(E6*$M$2,2)</f>
        <v>14.36</v>
      </c>
      <c r="H6" s="12">
        <f>'APUS ARQUITECTURA'!J5</f>
        <v>140.28</v>
      </c>
      <c r="I6" s="10">
        <f>G6*H6</f>
        <v>2014.4207999999999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f>((6.95)*3)/93</f>
        <v>0.22419354838709679</v>
      </c>
      <c r="F7" s="63" t="s">
        <v>142</v>
      </c>
      <c r="G7" s="21">
        <f>ROUND(E7*$M$2,2)</f>
        <v>4.4800000000000004</v>
      </c>
      <c r="H7" s="12">
        <f>'APUS ARQUITECTURA'!J32</f>
        <v>166.43</v>
      </c>
      <c r="I7" s="10">
        <f t="shared" ref="I7:I67" si="0">G7*H7</f>
        <v>745.60640000000012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1">
        <f>(((2*(12.2+6.95))*3)*0.71)/93</f>
        <v>0.87719354838709673</v>
      </c>
      <c r="F13" t="s">
        <v>142</v>
      </c>
      <c r="G13" s="21">
        <f>ROUND(E13*$M$2,2)</f>
        <v>17.54</v>
      </c>
      <c r="H13" s="12">
        <f>'APUS ARQUITECTURA'!J127</f>
        <v>27.34</v>
      </c>
      <c r="I13" s="10">
        <f t="shared" si="0"/>
        <v>479.54359999999997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(((12.2*2*3.3)*0.71))/93</f>
        <v>0.61472258064516128</v>
      </c>
      <c r="F14" t="s">
        <v>142</v>
      </c>
      <c r="G14" s="21">
        <f>ROUND(E14*$M$2,2)</f>
        <v>12.29</v>
      </c>
      <c r="H14" s="12">
        <f>'APUS ARQUITECTURA'!J148</f>
        <v>36.090000000000003</v>
      </c>
      <c r="I14" s="10">
        <f t="shared" si="0"/>
        <v>443.54610000000002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1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1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1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1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1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1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1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1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1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1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(2*(12.2+6.95))/93</f>
        <v>0.41182795698924729</v>
      </c>
      <c r="F30" t="s">
        <v>153</v>
      </c>
      <c r="G30" s="21">
        <f t="shared" si="2"/>
        <v>8.24</v>
      </c>
      <c r="H30" s="12">
        <f>'APUS ARQUITECTURA'!J383</f>
        <v>36.550000000000004</v>
      </c>
      <c r="I30" s="10">
        <f t="shared" si="0"/>
        <v>301.17200000000003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1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1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1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2*2.1/93</f>
        <v>4.5161290322580649E-2</v>
      </c>
      <c r="F35" t="s">
        <v>142</v>
      </c>
      <c r="G35" s="21">
        <f t="shared" si="2"/>
        <v>0.9</v>
      </c>
      <c r="H35" s="12">
        <f>'APUS ARQUITECTURA'!J449</f>
        <v>560.62</v>
      </c>
      <c r="I35" s="10">
        <f t="shared" si="0"/>
        <v>504.55799999999999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1"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1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1">
        <f>((((2*(6.95+12.2))*3)-(93*0.29))+93)/93</f>
        <v>1.945483870967742</v>
      </c>
      <c r="F41" t="s">
        <v>142</v>
      </c>
      <c r="G41" s="21">
        <f t="shared" si="2"/>
        <v>38.909999999999997</v>
      </c>
      <c r="H41" s="12">
        <f>'APUS ARQUITECTURA'!J484</f>
        <v>15.63</v>
      </c>
      <c r="I41" s="10">
        <f t="shared" si="0"/>
        <v>608.16329999999994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1">
        <f>((((12.2*2)+6.95)*3.3)-(93*0.29))/93</f>
        <v>0.82241935483870954</v>
      </c>
      <c r="F42" s="103" t="s">
        <v>142</v>
      </c>
      <c r="G42" s="21">
        <f t="shared" si="2"/>
        <v>16.45</v>
      </c>
      <c r="H42" s="12">
        <f>'APUS ARQUITECTURA'!J504</f>
        <v>15.950000000000001</v>
      </c>
      <c r="I42" s="10">
        <f t="shared" si="0"/>
        <v>262.3775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1">
        <f>2/93</f>
        <v>2.1505376344086023E-2</v>
      </c>
      <c r="F44" t="s">
        <v>1481</v>
      </c>
      <c r="G44" s="21">
        <f>ROUNDUP(E44*$M$2,0)</f>
        <v>1</v>
      </c>
      <c r="H44" s="12">
        <f>'APUS SANITARIAS'!J5</f>
        <v>193.31</v>
      </c>
      <c r="I44" s="10">
        <f t="shared" si="0"/>
        <v>193.31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1">
        <f t="shared" ref="E45:E46" si="3">2/93</f>
        <v>2.1505376344086023E-2</v>
      </c>
      <c r="F45" t="s">
        <v>1481</v>
      </c>
      <c r="G45" s="21">
        <f t="shared" ref="G45:G74" si="4">ROUNDUP(E45*$M$2,0)</f>
        <v>1</v>
      </c>
      <c r="H45" s="12">
        <f>'APUS SANITARIAS'!J12</f>
        <v>192.4</v>
      </c>
      <c r="I45" s="10">
        <f t="shared" si="0"/>
        <v>192.4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1">
        <f t="shared" si="3"/>
        <v>2.1505376344086023E-2</v>
      </c>
      <c r="F46" t="s">
        <v>1481</v>
      </c>
      <c r="G46" s="21">
        <f t="shared" si="4"/>
        <v>1</v>
      </c>
      <c r="H46" s="12">
        <f>'APUS SANITARIAS'!J19</f>
        <v>67.52</v>
      </c>
      <c r="I46" s="10">
        <f t="shared" si="0"/>
        <v>67.52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1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1">
        <f>5/92</f>
        <v>5.434782608695652E-2</v>
      </c>
      <c r="F48" t="s">
        <v>223</v>
      </c>
      <c r="G48" s="21">
        <f t="shared" si="4"/>
        <v>2</v>
      </c>
      <c r="H48" s="12">
        <f>'APUS SANITARIAS'!J32</f>
        <v>131.72999999999999</v>
      </c>
      <c r="I48" s="10">
        <f t="shared" si="0"/>
        <v>263.45999999999998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0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0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0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1">
        <f>6/92</f>
        <v>6.5217391304347824E-2</v>
      </c>
      <c r="F53" t="s">
        <v>223</v>
      </c>
      <c r="G53" s="21">
        <f t="shared" si="4"/>
        <v>2</v>
      </c>
      <c r="H53" s="12">
        <f>'APUS SANITARIAS'!J108</f>
        <v>138.65</v>
      </c>
      <c r="I53" s="10">
        <f t="shared" si="0"/>
        <v>277.3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1">
        <f t="shared" ref="E54:E55" si="5">6/92</f>
        <v>6.5217391304347824E-2</v>
      </c>
      <c r="F54" t="s">
        <v>223</v>
      </c>
      <c r="G54" s="21">
        <f t="shared" si="4"/>
        <v>2</v>
      </c>
      <c r="H54" s="12">
        <f>'APUS SANITARIAS'!J127</f>
        <v>145.94</v>
      </c>
      <c r="I54" s="10">
        <f t="shared" si="0"/>
        <v>291.88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1">
        <f t="shared" si="5"/>
        <v>6.5217391304347824E-2</v>
      </c>
      <c r="F55" t="s">
        <v>223</v>
      </c>
      <c r="G55" s="21">
        <f t="shared" si="4"/>
        <v>2</v>
      </c>
      <c r="H55" s="12">
        <f>'APUS SANITARIAS'!J145</f>
        <v>141.07999999999998</v>
      </c>
      <c r="I55" s="10">
        <f t="shared" si="0"/>
        <v>282.15999999999997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1"/>
      <c r="F56" t="s">
        <v>158</v>
      </c>
      <c r="G56" s="21">
        <f t="shared" si="4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1"/>
      <c r="F57" t="s">
        <v>158</v>
      </c>
      <c r="G57" s="21">
        <f t="shared" si="4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1">
        <f>20/92</f>
        <v>0.21739130434782608</v>
      </c>
      <c r="F59" t="s">
        <v>223</v>
      </c>
      <c r="G59" s="21">
        <f t="shared" si="4"/>
        <v>5</v>
      </c>
      <c r="H59" s="12">
        <f>'APUS ELECTRICAS'!J5</f>
        <v>121.05000000000001</v>
      </c>
      <c r="I59" s="10">
        <f t="shared" si="0"/>
        <v>605.25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1">
        <f>20/92</f>
        <v>0.21739130434782608</v>
      </c>
      <c r="F60" t="s">
        <v>223</v>
      </c>
      <c r="G60" s="21">
        <f t="shared" si="4"/>
        <v>5</v>
      </c>
      <c r="H60" s="12">
        <f>'APUS ELECTRICAS'!J26</f>
        <v>163.75</v>
      </c>
      <c r="I60" s="10">
        <f t="shared" si="0"/>
        <v>818.75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1">
        <f>20/92</f>
        <v>0.21739130434782608</v>
      </c>
      <c r="F61" t="s">
        <v>223</v>
      </c>
      <c r="G61" s="21">
        <f t="shared" si="4"/>
        <v>5</v>
      </c>
      <c r="H61" s="12">
        <f>'APUS ELECTRICAS'!J48</f>
        <v>118.30000000000001</v>
      </c>
      <c r="I61" s="10">
        <f t="shared" si="0"/>
        <v>591.5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1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1">
        <f>(92/10)/92</f>
        <v>9.9999999999999992E-2</v>
      </c>
      <c r="F64" t="s">
        <v>158</v>
      </c>
      <c r="G64" s="21">
        <f t="shared" si="4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1">
        <f>(92/10)/92</f>
        <v>9.9999999999999992E-2</v>
      </c>
      <c r="F65" t="s">
        <v>158</v>
      </c>
      <c r="G65" s="21">
        <f t="shared" si="4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1">
        <f>1/92</f>
        <v>1.0869565217391304E-2</v>
      </c>
      <c r="F66" t="s">
        <v>158</v>
      </c>
      <c r="G66" s="21">
        <f t="shared" si="4"/>
        <v>1</v>
      </c>
      <c r="H66" s="12">
        <f>'APUS ELECTRICAS'!J106</f>
        <v>143.11000000000001</v>
      </c>
      <c r="I66" s="10">
        <f t="shared" si="0"/>
        <v>143.11000000000001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1">
        <f>2/92</f>
        <v>2.1739130434782608E-2</v>
      </c>
      <c r="F67" t="s">
        <v>158</v>
      </c>
      <c r="G67" s="21">
        <f t="shared" si="4"/>
        <v>1</v>
      </c>
      <c r="H67" s="12">
        <f>'APUS ELECTRICAS'!J114</f>
        <v>86.820000000000007</v>
      </c>
      <c r="I67" s="10">
        <f t="shared" si="0"/>
        <v>86.820000000000007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4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4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4"/>
        <v>1</v>
      </c>
      <c r="H72" s="61">
        <f>'APUS COMUNICACIONES'!J5</f>
        <v>279.84999999999997</v>
      </c>
      <c r="I72" s="10">
        <f t="shared" ref="I72:I91" si="6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4"/>
        <v>1</v>
      </c>
      <c r="H73" s="61">
        <f>'APUS COMUNICACIONES'!J23</f>
        <v>95.839999999999989</v>
      </c>
      <c r="I73" s="10">
        <f t="shared" si="6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4"/>
        <v>1</v>
      </c>
      <c r="H74" s="61">
        <f>'APUS COMUNICACIONES'!J41</f>
        <v>95.839999999999989</v>
      </c>
      <c r="I74" s="10">
        <f t="shared" si="6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6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6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6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6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7">ROUNDUP(E79*$M$2,0)</f>
        <v>1</v>
      </c>
      <c r="H79" s="61">
        <f>'APUS COMUNICACIONES'!J131</f>
        <v>62.67</v>
      </c>
      <c r="I79" s="10">
        <f t="shared" si="6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7"/>
        <v>1</v>
      </c>
      <c r="H80" s="61">
        <f>'APUS COMUNICACIONES'!J146</f>
        <v>58.85</v>
      </c>
      <c r="I80" s="10">
        <f t="shared" si="6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7"/>
        <v>1</v>
      </c>
      <c r="H81" s="61">
        <f>'APUS COMUNICACIONES'!J161</f>
        <v>57.88</v>
      </c>
      <c r="I81" s="10">
        <f t="shared" si="6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6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8">ROUNDUP(E85*$M$2,0)</f>
        <v>1</v>
      </c>
      <c r="H85" s="12">
        <f>'APUS COMUNICACIONES'!J422</f>
        <v>670.7700000000001</v>
      </c>
      <c r="I85" s="10">
        <f t="shared" si="6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8"/>
        <v>1</v>
      </c>
      <c r="H86" s="12">
        <f>'APUS COMUNICACIONES'!J440</f>
        <v>557.91000000000008</v>
      </c>
      <c r="I86" s="10">
        <f t="shared" si="6"/>
        <v>557.91000000000008</v>
      </c>
    </row>
    <row r="87" spans="1:68">
      <c r="A87" s="87" t="s">
        <v>1476</v>
      </c>
      <c r="G87" s="21">
        <f t="shared" si="8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8"/>
        <v>1</v>
      </c>
      <c r="H88" s="12">
        <f>'APUS COMUNICACIONES'!J469</f>
        <v>404.73999999999995</v>
      </c>
      <c r="I88" s="10">
        <f t="shared" si="6"/>
        <v>404.73999999999995</v>
      </c>
    </row>
    <row r="89" spans="1:68">
      <c r="A89" s="87" t="s">
        <v>1173</v>
      </c>
      <c r="G89" s="21">
        <f t="shared" si="8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8"/>
        <v>1</v>
      </c>
      <c r="H90" s="12">
        <f>'APUS COMUNICACIONES'!J497</f>
        <v>106.38</v>
      </c>
      <c r="I90" s="10">
        <f t="shared" si="6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8"/>
        <v>1</v>
      </c>
      <c r="H91" s="12">
        <f>'APUS COMUNICACIONES'!J513</f>
        <v>64.33</v>
      </c>
      <c r="I91" s="10">
        <f t="shared" si="6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2158-9F1C-41D6-BA4F-7CE4A91AD89D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'!D30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36536.639399999985</v>
      </c>
      <c r="L4" s="25" t="s">
        <v>1452</v>
      </c>
      <c r="M4" s="128">
        <f>J4/M2</f>
        <v>1826.8319699999993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2*3/6</f>
        <v>1</v>
      </c>
      <c r="F6" s="63" t="s">
        <v>142</v>
      </c>
      <c r="G6" s="21">
        <f>ROUND(E6*$M$2,2)</f>
        <v>20</v>
      </c>
      <c r="H6" s="12">
        <f>'APUS ARQUITECTURA'!J5</f>
        <v>140.28</v>
      </c>
      <c r="I6" s="10">
        <f>G6*H6</f>
        <v>2805.6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((2*3*3)+(2*3)-(0.75*2.1))/6</f>
        <v>3.7375000000000003</v>
      </c>
      <c r="F8" s="63" t="s">
        <v>142</v>
      </c>
      <c r="G8" s="21">
        <f>ROUND(E8*$M$2,2)</f>
        <v>74.75</v>
      </c>
      <c r="H8" s="12">
        <f>'APUS ARQUITECTURA'!J50</f>
        <v>141.08000000000001</v>
      </c>
      <c r="I8" s="10">
        <f t="shared" si="0"/>
        <v>10545.730000000001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(2*3)/6</f>
        <v>1</v>
      </c>
      <c r="F13" t="s">
        <v>142</v>
      </c>
      <c r="G13" s="21">
        <f>ROUND(E13*$M$2,2)</f>
        <v>20</v>
      </c>
      <c r="H13" s="12">
        <f>'APUS ARQUITECTURA'!J127</f>
        <v>27.34</v>
      </c>
      <c r="I13" s="10">
        <f t="shared" si="0"/>
        <v>546.79999999999995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(2*3.3)/6</f>
        <v>1.0999999999999999</v>
      </c>
      <c r="F14" t="s">
        <v>142</v>
      </c>
      <c r="G14" s="21">
        <f>ROUND(E14*$M$2,2)</f>
        <v>22</v>
      </c>
      <c r="H14" s="12">
        <f>'APUS ARQUITECTURA'!J148</f>
        <v>36.090000000000003</v>
      </c>
      <c r="I14" s="10">
        <f t="shared" si="0"/>
        <v>793.98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>
        <f>((2*3)+(2*2)-(0.75))/6</f>
        <v>1.5416666666666667</v>
      </c>
      <c r="F32" t="s">
        <v>153</v>
      </c>
      <c r="G32" s="21">
        <f t="shared" si="2"/>
        <v>30.83</v>
      </c>
      <c r="H32" s="12">
        <f>'APUS ARQUITECTURA'!J410</f>
        <v>44.2</v>
      </c>
      <c r="I32" s="10">
        <f t="shared" si="0"/>
        <v>1362.6859999999999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1/6</f>
        <v>0.16666666666666666</v>
      </c>
      <c r="F35" t="s">
        <v>142</v>
      </c>
      <c r="G35" s="21">
        <f t="shared" si="2"/>
        <v>3.33</v>
      </c>
      <c r="H35" s="12">
        <f>'APUS ARQUITECTURA'!J449</f>
        <v>560.62</v>
      </c>
      <c r="I35" s="10">
        <f t="shared" si="0"/>
        <v>1866.8646000000001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E13+E8+E19</f>
        <v>5.7375000000000007</v>
      </c>
      <c r="F41" t="s">
        <v>142</v>
      </c>
      <c r="G41" s="21">
        <f t="shared" si="2"/>
        <v>114.75</v>
      </c>
      <c r="H41" s="12">
        <f>'APUS ARQUITECTURA'!J484</f>
        <v>15.63</v>
      </c>
      <c r="I41" s="10">
        <f t="shared" si="0"/>
        <v>1793.5425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1.0999999999999999</v>
      </c>
      <c r="F42" s="103" t="s">
        <v>142</v>
      </c>
      <c r="G42" s="21">
        <f t="shared" si="2"/>
        <v>22</v>
      </c>
      <c r="H42" s="12">
        <f>'APUS ARQUITECTURA'!J504</f>
        <v>15.950000000000001</v>
      </c>
      <c r="I42" s="10">
        <f t="shared" si="0"/>
        <v>350.90000000000003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4/6</f>
        <v>0.66666666666666663</v>
      </c>
      <c r="F59" t="s">
        <v>223</v>
      </c>
      <c r="G59" s="21">
        <f t="shared" si="3"/>
        <v>14</v>
      </c>
      <c r="H59" s="12">
        <f>'APUS ELECTRICAS'!J5</f>
        <v>121.05000000000001</v>
      </c>
      <c r="I59" s="10">
        <f t="shared" si="0"/>
        <v>1694.7000000000003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4/6</f>
        <v>0.66666666666666663</v>
      </c>
      <c r="F60" t="s">
        <v>223</v>
      </c>
      <c r="G60" s="21">
        <f t="shared" si="3"/>
        <v>14</v>
      </c>
      <c r="H60" s="12">
        <f>'APUS ELECTRICAS'!J26</f>
        <v>163.75</v>
      </c>
      <c r="I60" s="10">
        <f t="shared" si="0"/>
        <v>2292.5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4/6</f>
        <v>0.66666666666666663</v>
      </c>
      <c r="F61" t="s">
        <v>223</v>
      </c>
      <c r="G61" s="21">
        <f t="shared" si="3"/>
        <v>14</v>
      </c>
      <c r="H61" s="12">
        <f>'APUS ELECTRICAS'!J48</f>
        <v>118.30000000000001</v>
      </c>
      <c r="I61" s="10">
        <f t="shared" si="0"/>
        <v>1656.2000000000003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1/6</f>
        <v>0.16666666666666666</v>
      </c>
      <c r="F64" t="s">
        <v>158</v>
      </c>
      <c r="G64" s="21">
        <f t="shared" si="3"/>
        <v>4</v>
      </c>
      <c r="H64" s="12">
        <f>'APUS ELECTRICAS'!J74</f>
        <v>396.15000000000003</v>
      </c>
      <c r="I64" s="10">
        <f t="shared" si="0"/>
        <v>1584.6000000000001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1/6</f>
        <v>0.16666666666666666</v>
      </c>
      <c r="F65" t="s">
        <v>158</v>
      </c>
      <c r="G65" s="21">
        <f t="shared" si="3"/>
        <v>4</v>
      </c>
      <c r="H65" s="12">
        <f>'APUS ELECTRICAS'!J88</f>
        <v>125.39000000000001</v>
      </c>
      <c r="I65" s="10">
        <f t="shared" si="0"/>
        <v>501.56000000000006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CE5D-7725-4F03-943B-C7C2ECF5CCD6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'!D31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26482.448800000002</v>
      </c>
      <c r="L4" s="25" t="s">
        <v>1452</v>
      </c>
      <c r="M4" s="128">
        <f>J4/M2</f>
        <v>1324.1224400000001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((6.65*3)-(4*1.2*1.2))/20</f>
        <v>0.70950000000000013</v>
      </c>
      <c r="F6" s="63" t="s">
        <v>142</v>
      </c>
      <c r="G6" s="21">
        <f>ROUND(E6*$M$2,2)</f>
        <v>14.19</v>
      </c>
      <c r="H6" s="12">
        <f>'APUS ARQUITECTURA'!J5</f>
        <v>140.28</v>
      </c>
      <c r="I6" s="10">
        <f>G6*H6</f>
        <v>1990.5732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f>(2*(3/2)*3)/20</f>
        <v>0.45</v>
      </c>
      <c r="F8" s="63" t="s">
        <v>142</v>
      </c>
      <c r="G8" s="21">
        <f>ROUND(E8*$M$2,2)</f>
        <v>9</v>
      </c>
      <c r="H8" s="12">
        <f>'APUS ARQUITECTURA'!J50</f>
        <v>141.08000000000001</v>
      </c>
      <c r="I8" s="10">
        <f t="shared" si="0"/>
        <v>1269.72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(6.65*3)/20</f>
        <v>0.99750000000000016</v>
      </c>
      <c r="F13" t="s">
        <v>142</v>
      </c>
      <c r="G13" s="21">
        <f>ROUND(E13*$M$2,2)</f>
        <v>19.95</v>
      </c>
      <c r="H13" s="12">
        <f>'APUS ARQUITECTURA'!J127</f>
        <v>27.34</v>
      </c>
      <c r="I13" s="10">
        <f t="shared" si="0"/>
        <v>545.43299999999999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((6.65*3.3)-(4*1.2*1.2))/20</f>
        <v>0.80925000000000014</v>
      </c>
      <c r="F14" t="s">
        <v>142</v>
      </c>
      <c r="G14" s="21">
        <f>ROUND(E14*$M$2,2)</f>
        <v>16.190000000000001</v>
      </c>
      <c r="H14" s="12">
        <f>'APUS ARQUITECTURA'!J148</f>
        <v>36.090000000000003</v>
      </c>
      <c r="I14" s="10">
        <f t="shared" si="0"/>
        <v>584.29710000000011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((2*3)+6.66)/20</f>
        <v>0.63300000000000001</v>
      </c>
      <c r="F30" t="s">
        <v>153</v>
      </c>
      <c r="G30" s="21">
        <f t="shared" si="2"/>
        <v>12.66</v>
      </c>
      <c r="H30" s="12">
        <f>'APUS ARQUITECTURA'!J383</f>
        <v>36.550000000000004</v>
      </c>
      <c r="I30" s="10">
        <f t="shared" si="0"/>
        <v>462.72300000000007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v>0.14000000000000001</v>
      </c>
      <c r="F35" t="s">
        <v>142</v>
      </c>
      <c r="G35" s="21">
        <f t="shared" si="2"/>
        <v>2.8</v>
      </c>
      <c r="H35" s="12">
        <f>'APUS ARQUITECTURA'!J449</f>
        <v>560.62</v>
      </c>
      <c r="I35" s="10">
        <f t="shared" si="0"/>
        <v>1569.7359999999999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(4*1.2*1.2)/20</f>
        <v>0.28799999999999998</v>
      </c>
      <c r="F36" t="s">
        <v>142</v>
      </c>
      <c r="G36" s="21">
        <f t="shared" si="2"/>
        <v>5.76</v>
      </c>
      <c r="H36" s="12">
        <f>'APUS ARQUITECTURA'!J456</f>
        <v>367.87</v>
      </c>
      <c r="I36" s="10">
        <f t="shared" si="0"/>
        <v>2118.9312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E13+E8+E18</f>
        <v>1.4475000000000002</v>
      </c>
      <c r="F41" t="s">
        <v>142</v>
      </c>
      <c r="G41" s="21">
        <f t="shared" si="2"/>
        <v>28.95</v>
      </c>
      <c r="H41" s="12">
        <f>'APUS ARQUITECTURA'!J484</f>
        <v>15.63</v>
      </c>
      <c r="I41" s="10">
        <f t="shared" si="0"/>
        <v>452.48849999999999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0.80925000000000014</v>
      </c>
      <c r="F42" s="103" t="s">
        <v>142</v>
      </c>
      <c r="G42" s="21">
        <f t="shared" si="2"/>
        <v>16.190000000000001</v>
      </c>
      <c r="H42" s="12">
        <f>'APUS ARQUITECTURA'!J504</f>
        <v>15.950000000000001</v>
      </c>
      <c r="I42" s="10">
        <f t="shared" si="0"/>
        <v>258.23050000000006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13/20</f>
        <v>0.65</v>
      </c>
      <c r="F59" t="s">
        <v>223</v>
      </c>
      <c r="G59" s="21">
        <f t="shared" si="3"/>
        <v>13</v>
      </c>
      <c r="H59" s="12">
        <f>'APUS ELECTRICAS'!J5</f>
        <v>121.05000000000001</v>
      </c>
      <c r="I59" s="10">
        <f t="shared" si="0"/>
        <v>1573.65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13/20</f>
        <v>0.65</v>
      </c>
      <c r="F60" t="s">
        <v>223</v>
      </c>
      <c r="G60" s="21">
        <f t="shared" si="3"/>
        <v>13</v>
      </c>
      <c r="H60" s="12">
        <f>'APUS ELECTRICAS'!J26</f>
        <v>163.75</v>
      </c>
      <c r="I60" s="10">
        <f t="shared" si="0"/>
        <v>2128.75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13/20</f>
        <v>0.65</v>
      </c>
      <c r="F61" t="s">
        <v>223</v>
      </c>
      <c r="G61" s="21">
        <f t="shared" si="3"/>
        <v>13</v>
      </c>
      <c r="H61" s="12">
        <f>'APUS ELECTRICAS'!J48</f>
        <v>118.30000000000001</v>
      </c>
      <c r="I61" s="10">
        <f t="shared" si="0"/>
        <v>1537.9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2/20</f>
        <v>0.1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2/20</f>
        <v>0.1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662C-DBE6-4176-B09F-8F177566145F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'!D32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38915.402399999977</v>
      </c>
      <c r="L4" s="25" t="s">
        <v>1452</v>
      </c>
      <c r="M4" s="128">
        <f>J4/M2</f>
        <v>1945.7701199999988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(2.8+2.2+1.45+0.25)*3/12.3</f>
        <v>1.6341463414634148</v>
      </c>
      <c r="F6" s="63" t="s">
        <v>142</v>
      </c>
      <c r="G6" s="21">
        <f>ROUND(E6*$M$2,2)</f>
        <v>32.68</v>
      </c>
      <c r="H6" s="12">
        <f>'APUS ARQUITECTURA'!J5</f>
        <v>140.28</v>
      </c>
      <c r="I6" s="10">
        <f>G6*H6</f>
        <v>4584.3504000000003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f>2.6*3/12.3</f>
        <v>0.63414634146341464</v>
      </c>
      <c r="F7" s="63" t="s">
        <v>142</v>
      </c>
      <c r="G7" s="21">
        <f>ROUND(E7*$M$2,2)</f>
        <v>12.68</v>
      </c>
      <c r="H7" s="12">
        <f>'APUS ARQUITECTURA'!J32</f>
        <v>166.43</v>
      </c>
      <c r="I7" s="10">
        <f t="shared" ref="I7:I67" si="0">G7*H7</f>
        <v>2110.3324000000002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>
        <v>0</v>
      </c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E6+E7</f>
        <v>2.2682926829268295</v>
      </c>
      <c r="F13" t="s">
        <v>142</v>
      </c>
      <c r="G13" s="21">
        <f>ROUND(E13*$M$2,2)</f>
        <v>45.37</v>
      </c>
      <c r="H13" s="12">
        <f>'APUS ARQUITECTURA'!J127</f>
        <v>27.34</v>
      </c>
      <c r="I13" s="10">
        <f t="shared" si="0"/>
        <v>1240.4158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(2.6+2.8)*3.3/12.3</f>
        <v>1.448780487804878</v>
      </c>
      <c r="F14" t="s">
        <v>142</v>
      </c>
      <c r="G14" s="21">
        <f>ROUND(E14*$M$2,2)</f>
        <v>28.98</v>
      </c>
      <c r="H14" s="12">
        <f>'APUS ARQUITECTURA'!J148</f>
        <v>36.090000000000003</v>
      </c>
      <c r="I14" s="10">
        <f t="shared" si="0"/>
        <v>1045.8882000000001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>
        <f>E13</f>
        <v>2.2682926829268295</v>
      </c>
      <c r="F16" t="s">
        <v>142</v>
      </c>
      <c r="G16" s="21">
        <f>ROUND(E16*$M$2,2)</f>
        <v>45.37</v>
      </c>
      <c r="H16" s="12">
        <f>'APUS ARQUITECTURA'!J168</f>
        <v>90.830000000000013</v>
      </c>
      <c r="I16" s="10">
        <f t="shared" si="0"/>
        <v>4120.9571000000005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>
        <f>(2.6+4.4+1.45+0.25)*0.1/12.3</f>
        <v>7.0731707317073164E-2</v>
      </c>
      <c r="F32" t="s">
        <v>153</v>
      </c>
      <c r="G32" s="21">
        <f t="shared" si="2"/>
        <v>1.41</v>
      </c>
      <c r="H32" s="12">
        <f>'APUS ARQUITECTURA'!J410</f>
        <v>44.2</v>
      </c>
      <c r="I32" s="10">
        <f t="shared" si="0"/>
        <v>62.322000000000003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0.9*2.1/12.3</f>
        <v>0.15365853658536585</v>
      </c>
      <c r="F35" t="s">
        <v>142</v>
      </c>
      <c r="G35" s="21">
        <f t="shared" si="2"/>
        <v>3.07</v>
      </c>
      <c r="H35" s="12">
        <f>'APUS ARQUITECTURA'!J449</f>
        <v>560.62</v>
      </c>
      <c r="I35" s="10">
        <f t="shared" si="0"/>
        <v>1721.1034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v>0</v>
      </c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E16+(1.7*3/12.3)</f>
        <v>2.6829268292682928</v>
      </c>
      <c r="F41" t="s">
        <v>142</v>
      </c>
      <c r="G41" s="21">
        <f t="shared" si="2"/>
        <v>53.66</v>
      </c>
      <c r="H41" s="12">
        <f>'APUS ARQUITECTURA'!J484</f>
        <v>15.63</v>
      </c>
      <c r="I41" s="10">
        <f t="shared" si="0"/>
        <v>838.70579999999995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1.448780487804878</v>
      </c>
      <c r="F42" s="103" t="s">
        <v>142</v>
      </c>
      <c r="G42" s="21">
        <f t="shared" si="2"/>
        <v>28.98</v>
      </c>
      <c r="H42" s="12">
        <f>'APUS ARQUITECTURA'!J504</f>
        <v>15.950000000000001</v>
      </c>
      <c r="I42" s="10">
        <f t="shared" si="0"/>
        <v>462.23100000000005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>
        <f>1/12.3</f>
        <v>8.1300813008130079E-2</v>
      </c>
      <c r="F44" t="s">
        <v>1481</v>
      </c>
      <c r="G44" s="21">
        <f>ROUNDUP(E44*$M$2,0)</f>
        <v>2</v>
      </c>
      <c r="H44" s="12">
        <f>'APUS SANITARIAS'!J5</f>
        <v>193.31</v>
      </c>
      <c r="I44" s="10">
        <f t="shared" si="0"/>
        <v>386.62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>
        <f t="shared" ref="E45:E46" si="3">1/12.3</f>
        <v>8.1300813008130079E-2</v>
      </c>
      <c r="F45" t="s">
        <v>1481</v>
      </c>
      <c r="G45" s="21">
        <f t="shared" ref="G45:G74" si="4">ROUNDUP(E45*$M$2,0)</f>
        <v>2</v>
      </c>
      <c r="H45" s="12">
        <f>'APUS SANITARIAS'!J12</f>
        <v>192.4</v>
      </c>
      <c r="I45" s="10">
        <f t="shared" si="0"/>
        <v>384.8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>
        <f t="shared" si="3"/>
        <v>8.1300813008130079E-2</v>
      </c>
      <c r="F46" t="s">
        <v>1481</v>
      </c>
      <c r="G46" s="21">
        <f t="shared" si="4"/>
        <v>2</v>
      </c>
      <c r="H46" s="12">
        <f>'APUS SANITARIAS'!J19</f>
        <v>67.52</v>
      </c>
      <c r="I46" s="10">
        <f t="shared" si="0"/>
        <v>135.04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1/12.3</f>
        <v>8.1300813008130079E-2</v>
      </c>
      <c r="F48" t="s">
        <v>223</v>
      </c>
      <c r="G48" s="21">
        <f t="shared" si="4"/>
        <v>2</v>
      </c>
      <c r="H48" s="12">
        <f>'APUS SANITARIAS'!J32</f>
        <v>131.72999999999999</v>
      </c>
      <c r="I48" s="10">
        <f t="shared" si="0"/>
        <v>263.45999999999998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1/12.3</f>
        <v>8.1300813008130079E-2</v>
      </c>
      <c r="F53" t="s">
        <v>223</v>
      </c>
      <c r="G53" s="21">
        <f t="shared" si="4"/>
        <v>2</v>
      </c>
      <c r="H53" s="12">
        <f>'APUS SANITARIAS'!J108</f>
        <v>138.65</v>
      </c>
      <c r="I53" s="10">
        <f t="shared" si="0"/>
        <v>277.3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5">1/12.3</f>
        <v>8.1300813008130079E-2</v>
      </c>
      <c r="F54" t="s">
        <v>223</v>
      </c>
      <c r="G54" s="21">
        <f t="shared" si="4"/>
        <v>2</v>
      </c>
      <c r="H54" s="12">
        <f>'APUS SANITARIAS'!J127</f>
        <v>145.94</v>
      </c>
      <c r="I54" s="10">
        <f t="shared" si="0"/>
        <v>291.88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5"/>
        <v>8.1300813008130079E-2</v>
      </c>
      <c r="F55" t="s">
        <v>223</v>
      </c>
      <c r="G55" s="21">
        <f t="shared" si="4"/>
        <v>2</v>
      </c>
      <c r="H55" s="12">
        <f>'APUS SANITARIAS'!J145</f>
        <v>141.07999999999998</v>
      </c>
      <c r="I55" s="10">
        <f t="shared" si="0"/>
        <v>282.15999999999997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4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4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10/12.3</f>
        <v>0.81300813008130079</v>
      </c>
      <c r="F59" t="s">
        <v>223</v>
      </c>
      <c r="G59" s="21">
        <f t="shared" si="4"/>
        <v>17</v>
      </c>
      <c r="H59" s="12">
        <f>'APUS ELECTRICAS'!J5</f>
        <v>121.05000000000001</v>
      </c>
      <c r="I59" s="10">
        <f t="shared" si="0"/>
        <v>2057.8500000000004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10/12.3</f>
        <v>0.81300813008130079</v>
      </c>
      <c r="F60" t="s">
        <v>223</v>
      </c>
      <c r="G60" s="21">
        <f t="shared" si="4"/>
        <v>17</v>
      </c>
      <c r="H60" s="12">
        <f>'APUS ELECTRICAS'!J26</f>
        <v>163.75</v>
      </c>
      <c r="I60" s="10">
        <f t="shared" si="0"/>
        <v>2783.75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10/12.3</f>
        <v>0.81300813008130079</v>
      </c>
      <c r="F61" t="s">
        <v>223</v>
      </c>
      <c r="G61" s="21">
        <f t="shared" si="4"/>
        <v>17</v>
      </c>
      <c r="H61" s="12">
        <f>'APUS ELECTRICAS'!J48</f>
        <v>118.30000000000001</v>
      </c>
      <c r="I61" s="10">
        <f t="shared" si="0"/>
        <v>2011.1000000000001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2/12.3</f>
        <v>0.16260162601626016</v>
      </c>
      <c r="F64" t="s">
        <v>158</v>
      </c>
      <c r="G64" s="21">
        <f t="shared" si="4"/>
        <v>4</v>
      </c>
      <c r="H64" s="12">
        <f>'APUS ELECTRICAS'!J74</f>
        <v>396.15000000000003</v>
      </c>
      <c r="I64" s="10">
        <f t="shared" si="0"/>
        <v>1584.6000000000001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2/12.3</f>
        <v>0.16260162601626016</v>
      </c>
      <c r="F65" t="s">
        <v>158</v>
      </c>
      <c r="G65" s="21">
        <f t="shared" si="4"/>
        <v>4</v>
      </c>
      <c r="H65" s="12">
        <f>'APUS ELECTRICAS'!J88</f>
        <v>125.39000000000001</v>
      </c>
      <c r="I65" s="10">
        <f t="shared" si="0"/>
        <v>501.56000000000006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4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4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4"/>
        <v>1</v>
      </c>
      <c r="H72" s="61">
        <f>'APUS COMUNICACIONES'!J5</f>
        <v>279.84999999999997</v>
      </c>
      <c r="I72" s="10">
        <f t="shared" ref="I72:I91" si="6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4"/>
        <v>1</v>
      </c>
      <c r="H73" s="61">
        <f>'APUS COMUNICACIONES'!J23</f>
        <v>95.839999999999989</v>
      </c>
      <c r="I73" s="10">
        <f t="shared" si="6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4"/>
        <v>1</v>
      </c>
      <c r="H74" s="61">
        <f>'APUS COMUNICACIONES'!J41</f>
        <v>95.839999999999989</v>
      </c>
      <c r="I74" s="10">
        <f t="shared" si="6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6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6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6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6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7">ROUNDUP(E79*$M$2,0)</f>
        <v>1</v>
      </c>
      <c r="H79" s="61">
        <f>'APUS COMUNICACIONES'!J131</f>
        <v>62.67</v>
      </c>
      <c r="I79" s="10">
        <f t="shared" si="6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7"/>
        <v>1</v>
      </c>
      <c r="H80" s="61">
        <f>'APUS COMUNICACIONES'!J146</f>
        <v>58.85</v>
      </c>
      <c r="I80" s="10">
        <f t="shared" si="6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7"/>
        <v>1</v>
      </c>
      <c r="H81" s="61">
        <f>'APUS COMUNICACIONES'!J161</f>
        <v>57.88</v>
      </c>
      <c r="I81" s="10">
        <f t="shared" si="6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6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8">ROUNDUP(E85*$M$2,0)</f>
        <v>1</v>
      </c>
      <c r="H85" s="12">
        <f>'APUS COMUNICACIONES'!J422</f>
        <v>670.7700000000001</v>
      </c>
      <c r="I85" s="10">
        <f t="shared" si="6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8"/>
        <v>1</v>
      </c>
      <c r="H86" s="12">
        <f>'APUS COMUNICACIONES'!J440</f>
        <v>557.91000000000008</v>
      </c>
      <c r="I86" s="10">
        <f t="shared" si="6"/>
        <v>557.91000000000008</v>
      </c>
    </row>
    <row r="87" spans="1:68">
      <c r="A87" s="87" t="s">
        <v>1476</v>
      </c>
      <c r="G87" s="21">
        <f t="shared" si="8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8"/>
        <v>1</v>
      </c>
      <c r="H88" s="12">
        <f>'APUS COMUNICACIONES'!J469</f>
        <v>404.73999999999995</v>
      </c>
      <c r="I88" s="10">
        <f t="shared" si="6"/>
        <v>404.73999999999995</v>
      </c>
    </row>
    <row r="89" spans="1:68">
      <c r="A89" s="87" t="s">
        <v>1173</v>
      </c>
      <c r="G89" s="21">
        <f t="shared" si="8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8"/>
        <v>1</v>
      </c>
      <c r="H90" s="12">
        <f>'APUS COMUNICACIONES'!J497</f>
        <v>106.38</v>
      </c>
      <c r="I90" s="10">
        <f t="shared" si="6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8"/>
        <v>1</v>
      </c>
      <c r="H91" s="12">
        <f>'APUS COMUNICACIONES'!J513</f>
        <v>64.33</v>
      </c>
      <c r="I91" s="10">
        <f t="shared" si="6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F965-A8BB-4191-A4E2-4469F64CB1AF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14" max="14" width="37.85546875" customWidth="1"/>
  </cols>
  <sheetData>
    <row r="2" spans="1:68">
      <c r="L2" s="25" t="s">
        <v>90</v>
      </c>
      <c r="M2" s="25">
        <f>'Datos iniciales '!D33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20923.704200000004</v>
      </c>
      <c r="L4" s="25" t="s">
        <v>1452</v>
      </c>
      <c r="M4" s="128">
        <f>J4/M2</f>
        <v>1046.1852100000001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((((2.8*4)+(6.95))*3)-(0.2*60.3)-(1*2.1))/60.3</f>
        <v>0.66815920398009943</v>
      </c>
      <c r="F6" s="63" t="s">
        <v>142</v>
      </c>
      <c r="G6" s="21">
        <f>ROUND(E6*$M$2,2)</f>
        <v>13.36</v>
      </c>
      <c r="H6" s="12">
        <f>'APUS ARQUITECTURA'!J5</f>
        <v>140.28</v>
      </c>
      <c r="I6" s="10">
        <f>G6*H6</f>
        <v>1874.1407999999999</v>
      </c>
      <c r="O6" s="122"/>
      <c r="P6" s="122"/>
      <c r="Q6" s="122"/>
      <c r="R6" s="122"/>
      <c r="S6" s="122"/>
      <c r="T6" s="122"/>
      <c r="U6" s="134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34"/>
      <c r="AI6" s="134"/>
      <c r="AJ6" s="134"/>
      <c r="AK6" s="134"/>
      <c r="AL6" s="123"/>
      <c r="AM6" s="134"/>
      <c r="AN6" s="134"/>
      <c r="AO6" s="122"/>
      <c r="AP6" s="122"/>
      <c r="AR6" s="122"/>
      <c r="AS6" s="122"/>
      <c r="AT6" s="122"/>
      <c r="AU6" s="122"/>
      <c r="AV6" s="122"/>
      <c r="AW6" s="122"/>
      <c r="AX6" s="122"/>
      <c r="AY6" s="122"/>
    </row>
    <row r="7" spans="1:68">
      <c r="A7" t="s">
        <v>765</v>
      </c>
      <c r="E7" s="122">
        <v>0</v>
      </c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34"/>
      <c r="AI7" s="134"/>
      <c r="AJ7" s="134"/>
      <c r="AK7" s="134"/>
      <c r="AL7" s="123"/>
      <c r="AM7" s="134"/>
      <c r="AN7" s="134"/>
      <c r="AO7" s="122"/>
      <c r="AP7" s="122"/>
      <c r="AR7" s="122"/>
      <c r="AS7" s="122"/>
      <c r="AT7" s="122"/>
      <c r="AU7" s="122"/>
      <c r="AV7" s="122"/>
      <c r="AW7" s="122"/>
      <c r="AX7" s="122"/>
      <c r="AY7" s="122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22"/>
      <c r="P8" s="122"/>
      <c r="Q8" s="122"/>
      <c r="R8" s="122"/>
      <c r="S8" s="122"/>
      <c r="T8" s="122"/>
      <c r="U8" s="134"/>
      <c r="V8" s="122"/>
      <c r="W8" s="122"/>
      <c r="X8" s="122"/>
      <c r="Y8" s="122"/>
      <c r="Z8" s="122"/>
      <c r="AA8" s="122"/>
      <c r="AB8" s="122"/>
      <c r="AC8" s="122"/>
      <c r="AD8" s="134"/>
      <c r="AE8" s="134"/>
      <c r="AF8" s="122"/>
      <c r="AG8" s="122"/>
      <c r="AH8" s="134"/>
      <c r="AI8" s="134"/>
      <c r="AJ8" s="134"/>
      <c r="AK8" s="134"/>
      <c r="AL8" s="123"/>
      <c r="AM8" s="134"/>
      <c r="AN8" s="134"/>
      <c r="AO8" s="122"/>
      <c r="AP8" s="122"/>
      <c r="AR8" s="122"/>
      <c r="AS8" s="122"/>
      <c r="AT8" s="122"/>
      <c r="AU8" s="122"/>
      <c r="AV8" s="122"/>
      <c r="AW8" s="122"/>
      <c r="AX8" s="122"/>
      <c r="AY8" s="122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32"/>
      <c r="P9" s="135"/>
      <c r="Q9" s="135"/>
      <c r="R9" s="135"/>
      <c r="S9" s="135"/>
      <c r="T9" s="135"/>
      <c r="U9" s="124"/>
      <c r="V9" s="135"/>
      <c r="W9" s="135"/>
      <c r="X9" s="135"/>
      <c r="Y9" s="135"/>
      <c r="Z9" s="135"/>
      <c r="AA9" s="135"/>
      <c r="AB9" s="135"/>
      <c r="AC9" s="135"/>
      <c r="AD9" s="124"/>
      <c r="AE9" s="124"/>
      <c r="AF9" s="135"/>
      <c r="AG9" s="135"/>
      <c r="AH9" s="124"/>
      <c r="AI9" s="124"/>
      <c r="AJ9" s="124"/>
      <c r="AK9" s="124"/>
      <c r="AL9" s="125"/>
      <c r="AM9" s="124"/>
      <c r="AN9" s="124"/>
      <c r="AO9" s="135"/>
      <c r="AP9" s="135"/>
      <c r="AR9" s="135"/>
      <c r="AS9" s="135"/>
      <c r="AT9" s="135"/>
      <c r="AU9" s="135"/>
      <c r="AV9" s="135"/>
      <c r="AW9" s="132"/>
      <c r="AX9" s="132"/>
      <c r="AY9" s="132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32"/>
      <c r="P10" s="135"/>
      <c r="Q10" s="135"/>
      <c r="R10" s="135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5"/>
      <c r="AM10" s="124"/>
      <c r="AN10" s="124"/>
      <c r="AO10" s="124"/>
      <c r="AP10" s="124"/>
      <c r="AQ10" s="51"/>
      <c r="AR10" s="124"/>
      <c r="AS10" s="124"/>
      <c r="AT10" s="124"/>
      <c r="AU10" s="124"/>
      <c r="AV10" s="124"/>
      <c r="AW10" s="124"/>
      <c r="AX10" s="124"/>
      <c r="AY10" s="124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E6+E8+((0.85*4+1.8*2)*3/60.3)</f>
        <v>1.0164179104477611</v>
      </c>
      <c r="F13" t="s">
        <v>142</v>
      </c>
      <c r="G13" s="21">
        <f>ROUND(E13*$M$2,2)</f>
        <v>20.329999999999998</v>
      </c>
      <c r="H13" s="12">
        <f>'APUS ARQUITECTURA'!J127</f>
        <v>27.34</v>
      </c>
      <c r="I13" s="10">
        <f t="shared" si="0"/>
        <v>555.82219999999995</v>
      </c>
      <c r="O13" s="122"/>
      <c r="P13" s="122"/>
      <c r="Q13" s="122"/>
      <c r="R13" s="122"/>
      <c r="S13" s="134"/>
      <c r="T13" s="134"/>
      <c r="U13" s="134"/>
      <c r="V13" s="134"/>
      <c r="W13" s="123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41"/>
      <c r="AJ13" s="141"/>
      <c r="AK13" s="134"/>
      <c r="AL13" s="123"/>
      <c r="AM13" s="134"/>
      <c r="AN13" s="134"/>
      <c r="AO13" s="134"/>
      <c r="AP13" s="134"/>
      <c r="AQ13" s="51"/>
      <c r="AR13" s="134"/>
      <c r="AS13" s="134"/>
      <c r="AT13" s="134"/>
      <c r="AU13" s="134"/>
      <c r="AV13" s="141"/>
      <c r="AW13" s="134"/>
      <c r="AX13" s="134"/>
      <c r="AY13" s="13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((2.8*4*3.3)+(2.2*4*3.3)-(2.8*2*1)-(2.1*1))/60.3</f>
        <v>0.96683250414593702</v>
      </c>
      <c r="F14" t="s">
        <v>142</v>
      </c>
      <c r="G14" s="21">
        <f>ROUND(E14*$M$2,2)</f>
        <v>19.34</v>
      </c>
      <c r="H14" s="12">
        <f>'APUS ARQUITECTURA'!J148</f>
        <v>36.090000000000003</v>
      </c>
      <c r="I14" s="10">
        <f t="shared" si="0"/>
        <v>697.98060000000009</v>
      </c>
      <c r="O14" s="122"/>
      <c r="P14" s="122"/>
      <c r="Q14" s="122"/>
      <c r="R14" s="122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23"/>
      <c r="AM14" s="134"/>
      <c r="AN14" s="134"/>
      <c r="AO14" s="134"/>
      <c r="AP14" s="134"/>
      <c r="AQ14" s="51"/>
      <c r="AR14" s="134"/>
      <c r="AS14" s="134"/>
      <c r="AT14" s="134"/>
      <c r="AU14" s="134"/>
      <c r="AV14" s="134"/>
      <c r="AW14" s="134"/>
      <c r="AX14" s="134"/>
      <c r="AY14" s="13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22"/>
      <c r="P15" s="122"/>
      <c r="Q15" s="122"/>
      <c r="R15" s="122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23"/>
      <c r="AM15" s="134"/>
      <c r="AN15" s="134"/>
      <c r="AO15" s="134"/>
      <c r="AP15" s="134"/>
      <c r="AQ15" s="51"/>
      <c r="AR15" s="134"/>
      <c r="AS15" s="134"/>
      <c r="AT15" s="134"/>
      <c r="AU15" s="134"/>
      <c r="AV15" s="134"/>
      <c r="AW15" s="134"/>
      <c r="AX15" s="134"/>
      <c r="AY15" s="13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22"/>
      <c r="P16" s="122"/>
      <c r="Q16" s="122"/>
      <c r="R16" s="122"/>
      <c r="S16" s="134"/>
      <c r="T16" s="134"/>
      <c r="U16" s="134"/>
      <c r="V16" s="134"/>
      <c r="W16" s="123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23"/>
      <c r="AM16" s="134"/>
      <c r="AN16" s="134"/>
      <c r="AO16" s="134"/>
      <c r="AP16" s="134"/>
      <c r="AQ16" s="51"/>
      <c r="AR16" s="134"/>
      <c r="AS16" s="134"/>
      <c r="AT16" s="134"/>
      <c r="AU16" s="134"/>
      <c r="AV16" s="134"/>
      <c r="AW16" s="134"/>
      <c r="AX16" s="134"/>
      <c r="AY16" s="13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22"/>
      <c r="P18" s="122"/>
      <c r="Q18" s="122"/>
      <c r="R18" s="122"/>
      <c r="S18" s="134"/>
      <c r="T18" s="134"/>
      <c r="U18" s="134"/>
      <c r="V18" s="134"/>
      <c r="W18" s="123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23"/>
      <c r="AM18" s="134"/>
      <c r="AN18" s="134"/>
      <c r="AO18" s="134"/>
      <c r="AP18" s="134"/>
      <c r="AQ18" s="51"/>
      <c r="AR18" s="134"/>
      <c r="AS18" s="134"/>
      <c r="AT18" s="134"/>
      <c r="AU18" s="134"/>
      <c r="AV18" s="134"/>
      <c r="AW18" s="134"/>
      <c r="AX18" s="134"/>
      <c r="AY18" s="13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22"/>
      <c r="P19" s="122"/>
      <c r="Q19" s="122"/>
      <c r="R19" s="122"/>
      <c r="S19" s="134"/>
      <c r="T19" s="134"/>
      <c r="U19" s="134"/>
      <c r="V19" s="134"/>
      <c r="W19" s="123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23"/>
      <c r="AM19" s="134"/>
      <c r="AN19" s="134"/>
      <c r="AO19" s="134"/>
      <c r="AP19" s="134"/>
      <c r="AQ19" s="51"/>
      <c r="AR19" s="134"/>
      <c r="AS19" s="134"/>
      <c r="AT19" s="134"/>
      <c r="AU19" s="134"/>
      <c r="AV19" s="134"/>
      <c r="AW19" s="134"/>
      <c r="AX19" s="134"/>
      <c r="AY19" s="13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22"/>
      <c r="P21" s="122"/>
      <c r="Q21" s="122"/>
      <c r="R21" s="122"/>
      <c r="S21" s="134"/>
      <c r="T21" s="134"/>
      <c r="U21" s="134"/>
      <c r="V21" s="134"/>
      <c r="W21" s="123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23"/>
      <c r="AM21" s="134"/>
      <c r="AN21" s="134"/>
      <c r="AO21" s="134"/>
      <c r="AP21" s="134"/>
      <c r="AQ21" s="51"/>
      <c r="AR21" s="134"/>
      <c r="AS21" s="134"/>
      <c r="AT21" s="134"/>
      <c r="AU21" s="134"/>
      <c r="AV21" s="134"/>
      <c r="AW21" s="134"/>
      <c r="AX21" s="134"/>
      <c r="AY21" s="13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22"/>
      <c r="P22" s="122"/>
      <c r="Q22" s="122"/>
      <c r="R22" s="122"/>
      <c r="S22" s="134"/>
      <c r="T22" s="134"/>
      <c r="U22" s="134"/>
      <c r="V22" s="134"/>
      <c r="W22" s="123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23"/>
      <c r="AM22" s="134"/>
      <c r="AN22" s="134"/>
      <c r="AO22" s="134"/>
      <c r="AP22" s="134"/>
      <c r="AQ22" s="51"/>
      <c r="AR22" s="134"/>
      <c r="AS22" s="134"/>
      <c r="AT22" s="134"/>
      <c r="AU22" s="134"/>
      <c r="AV22" s="134"/>
      <c r="AW22" s="134"/>
      <c r="AX22" s="134"/>
      <c r="AY22" s="13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22"/>
      <c r="P23" s="122"/>
      <c r="Q23" s="122"/>
      <c r="R23" s="122"/>
      <c r="S23" s="134"/>
      <c r="T23" s="134"/>
      <c r="U23" s="134"/>
      <c r="V23" s="134"/>
      <c r="W23" s="123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23"/>
      <c r="AM23" s="134"/>
      <c r="AN23" s="134"/>
      <c r="AO23" s="134"/>
      <c r="AP23" s="134"/>
      <c r="AQ23" s="51"/>
      <c r="AR23" s="134"/>
      <c r="AS23" s="134"/>
      <c r="AT23" s="134"/>
      <c r="AU23" s="134"/>
      <c r="AV23" s="134"/>
      <c r="AW23" s="134"/>
      <c r="AX23" s="134"/>
      <c r="AY23" s="13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22"/>
      <c r="P24" s="122"/>
      <c r="Q24" s="122"/>
      <c r="R24" s="122"/>
      <c r="S24" s="134"/>
      <c r="T24" s="134"/>
      <c r="U24" s="134"/>
      <c r="V24" s="134"/>
      <c r="W24" s="123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23"/>
      <c r="AM24" s="134"/>
      <c r="AN24" s="134"/>
      <c r="AO24" s="134"/>
      <c r="AP24" s="134"/>
      <c r="AQ24" s="51"/>
      <c r="AR24" s="134"/>
      <c r="AS24" s="134"/>
      <c r="AT24" s="134"/>
      <c r="AU24" s="134"/>
      <c r="AV24" s="134"/>
      <c r="AW24" s="134"/>
      <c r="AX24" s="134"/>
      <c r="AY24" s="13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22"/>
      <c r="P25" s="122"/>
      <c r="Q25" s="122"/>
      <c r="R25" s="122"/>
      <c r="S25" s="134"/>
      <c r="T25" s="134"/>
      <c r="U25" s="134"/>
      <c r="V25" s="134"/>
      <c r="W25" s="123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23"/>
      <c r="AM25" s="134"/>
      <c r="AN25" s="134"/>
      <c r="AO25" s="134"/>
      <c r="AP25" s="134"/>
      <c r="AQ25" s="51"/>
      <c r="AR25" s="134"/>
      <c r="AS25" s="134"/>
      <c r="AT25" s="134"/>
      <c r="AU25" s="134"/>
      <c r="AV25" s="134"/>
      <c r="AW25" s="134"/>
      <c r="AX25" s="134"/>
      <c r="AY25" s="13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22"/>
      <c r="P26" s="122"/>
      <c r="Q26" s="122"/>
      <c r="R26" s="122"/>
      <c r="S26" s="134"/>
      <c r="T26" s="134"/>
      <c r="U26" s="134"/>
      <c r="V26" s="134"/>
      <c r="W26" s="123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23"/>
      <c r="AM26" s="134"/>
      <c r="AN26" s="134"/>
      <c r="AO26" s="134"/>
      <c r="AP26" s="134"/>
      <c r="AQ26" s="51"/>
      <c r="AR26" s="134"/>
      <c r="AS26" s="134"/>
      <c r="AT26" s="134"/>
      <c r="AU26" s="134"/>
      <c r="AV26" s="134"/>
      <c r="AW26" s="134"/>
      <c r="AX26" s="134"/>
      <c r="AY26" s="13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22"/>
      <c r="P27" s="122"/>
      <c r="Q27" s="122"/>
      <c r="R27" s="122"/>
      <c r="S27" s="134"/>
      <c r="T27" s="134"/>
      <c r="U27" s="134"/>
      <c r="V27" s="134"/>
      <c r="W27" s="123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23"/>
      <c r="AM27" s="134"/>
      <c r="AN27" s="134"/>
      <c r="AO27" s="134"/>
      <c r="AP27" s="134"/>
      <c r="AQ27" s="51"/>
      <c r="AR27" s="134"/>
      <c r="AS27" s="134"/>
      <c r="AT27" s="134"/>
      <c r="AU27" s="134"/>
      <c r="AV27" s="134"/>
      <c r="AW27" s="134"/>
      <c r="AX27" s="134"/>
      <c r="AY27" s="13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22"/>
      <c r="P28" s="122"/>
      <c r="Q28" s="122"/>
      <c r="R28" s="122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23"/>
      <c r="AM28" s="134"/>
      <c r="AN28" s="134"/>
      <c r="AO28" s="134"/>
      <c r="AP28" s="134"/>
      <c r="AQ28" s="51"/>
      <c r="AR28" s="134"/>
      <c r="AS28" s="134"/>
      <c r="AT28" s="134"/>
      <c r="AU28" s="134"/>
      <c r="AV28" s="134"/>
      <c r="AW28" s="134"/>
      <c r="AX28" s="134"/>
      <c r="AY28" s="13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22"/>
      <c r="P29" s="122"/>
      <c r="Q29" s="122"/>
      <c r="R29" s="122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23"/>
      <c r="AM29" s="134"/>
      <c r="AN29" s="134"/>
      <c r="AO29" s="134"/>
      <c r="AP29" s="134"/>
      <c r="AQ29" s="51"/>
      <c r="AR29" s="134"/>
      <c r="AS29" s="134"/>
      <c r="AT29" s="134"/>
      <c r="AU29" s="134"/>
      <c r="AV29" s="134"/>
      <c r="AW29" s="134"/>
      <c r="AX29" s="134"/>
      <c r="AY29" s="13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((((2*(8.65+0.4)+(2*6.95)))-(1))/60.3)</f>
        <v>0.51409618573797677</v>
      </c>
      <c r="F30" t="s">
        <v>153</v>
      </c>
      <c r="G30" s="21">
        <f t="shared" si="2"/>
        <v>10.28</v>
      </c>
      <c r="H30" s="12">
        <f>'APUS ARQUITECTURA'!J383</f>
        <v>36.550000000000004</v>
      </c>
      <c r="I30" s="10">
        <f t="shared" si="0"/>
        <v>375.73400000000004</v>
      </c>
      <c r="O30" s="122"/>
      <c r="P30" s="122"/>
      <c r="Q30" s="122"/>
      <c r="R30" s="122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23"/>
      <c r="AM30" s="134"/>
      <c r="AN30" s="134"/>
      <c r="AO30" s="134"/>
      <c r="AP30" s="134"/>
      <c r="AQ30" s="51"/>
      <c r="AR30" s="134"/>
      <c r="AS30" s="134"/>
      <c r="AT30" s="134"/>
      <c r="AU30" s="134"/>
      <c r="AV30" s="134"/>
      <c r="AW30" s="134"/>
      <c r="AX30" s="134"/>
      <c r="AY30" s="13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22"/>
      <c r="P31" s="122"/>
      <c r="Q31" s="122"/>
      <c r="R31" s="122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23"/>
      <c r="AM31" s="134"/>
      <c r="AN31" s="134"/>
      <c r="AO31" s="134"/>
      <c r="AP31" s="134"/>
      <c r="AQ31" s="51"/>
      <c r="AR31" s="134"/>
      <c r="AS31" s="134"/>
      <c r="AT31" s="134"/>
      <c r="AU31" s="134"/>
      <c r="AV31" s="134"/>
      <c r="AW31" s="134"/>
      <c r="AX31" s="134"/>
      <c r="AY31" s="13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22"/>
      <c r="P32" s="122"/>
      <c r="Q32" s="122"/>
      <c r="R32" s="122"/>
      <c r="S32" s="134"/>
      <c r="T32" s="134"/>
      <c r="U32" s="134"/>
      <c r="V32" s="134"/>
      <c r="W32" s="123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23"/>
      <c r="AM32" s="134"/>
      <c r="AN32" s="134"/>
      <c r="AO32" s="134"/>
      <c r="AP32" s="134"/>
      <c r="AQ32" s="51"/>
      <c r="AR32" s="134"/>
      <c r="AS32" s="134"/>
      <c r="AT32" s="134"/>
      <c r="AU32" s="134"/>
      <c r="AV32" s="134"/>
      <c r="AW32" s="134"/>
      <c r="AX32" s="134"/>
      <c r="AY32" s="13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22"/>
      <c r="P33" s="122"/>
      <c r="Q33" s="122"/>
      <c r="R33" s="122"/>
      <c r="S33" s="134"/>
      <c r="T33" s="134"/>
      <c r="U33" s="134"/>
      <c r="V33" s="134"/>
      <c r="W33" s="123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23"/>
      <c r="AM33" s="134"/>
      <c r="AN33" s="134"/>
      <c r="AO33" s="134"/>
      <c r="AP33" s="134"/>
      <c r="AQ33" s="51"/>
      <c r="AR33" s="134"/>
      <c r="AS33" s="134"/>
      <c r="AT33" s="134"/>
      <c r="AU33" s="134"/>
      <c r="AV33" s="134"/>
      <c r="AW33" s="134"/>
      <c r="AX33" s="134"/>
      <c r="AY33" s="13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22"/>
      <c r="P34" s="122"/>
      <c r="Q34" s="122"/>
      <c r="R34" s="122"/>
      <c r="S34" s="134"/>
      <c r="T34" s="134"/>
      <c r="U34" s="134"/>
      <c r="V34" s="134"/>
      <c r="W34" s="123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23"/>
      <c r="AM34" s="134"/>
      <c r="AN34" s="134"/>
      <c r="AO34" s="134"/>
      <c r="AP34" s="134"/>
      <c r="AQ34" s="51"/>
      <c r="AR34" s="134"/>
      <c r="AS34" s="134"/>
      <c r="AT34" s="134"/>
      <c r="AU34" s="134"/>
      <c r="AV34" s="134"/>
      <c r="AW34" s="134"/>
      <c r="AX34" s="134"/>
      <c r="AY34" s="13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1*2.1/60.3</f>
        <v>3.482587064676617E-2</v>
      </c>
      <c r="F35" t="s">
        <v>142</v>
      </c>
      <c r="G35" s="21">
        <f t="shared" si="2"/>
        <v>0.7</v>
      </c>
      <c r="H35" s="12">
        <f>'APUS ARQUITECTURA'!J449</f>
        <v>560.62</v>
      </c>
      <c r="I35" s="10">
        <f t="shared" si="0"/>
        <v>392.43399999999997</v>
      </c>
      <c r="O35" s="132"/>
      <c r="P35" s="136"/>
      <c r="Q35" s="136"/>
      <c r="R35" s="13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9"/>
      <c r="AE35" s="126"/>
      <c r="AF35" s="126"/>
      <c r="AG35" s="126"/>
      <c r="AH35" s="126"/>
      <c r="AI35" s="126"/>
      <c r="AJ35" s="126"/>
      <c r="AK35" s="126"/>
      <c r="AL35" s="125"/>
      <c r="AM35" s="126"/>
      <c r="AN35" s="126"/>
      <c r="AO35" s="126"/>
      <c r="AP35" s="126"/>
      <c r="AQ35" s="51"/>
      <c r="AR35" s="126"/>
      <c r="AS35" s="126"/>
      <c r="AT35" s="126"/>
      <c r="AU35" s="126"/>
      <c r="AV35" s="126"/>
      <c r="AW35" s="126"/>
      <c r="AX35" s="126"/>
      <c r="AY35" s="126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((3*2.8*1)+1)/60.3</f>
        <v>0.15588723051409617</v>
      </c>
      <c r="F36" t="s">
        <v>142</v>
      </c>
      <c r="G36" s="21">
        <f t="shared" si="2"/>
        <v>3.12</v>
      </c>
      <c r="H36" s="12">
        <f>'APUS ARQUITECTURA'!J456</f>
        <v>367.87</v>
      </c>
      <c r="I36" s="10">
        <f t="shared" si="0"/>
        <v>1147.7544</v>
      </c>
      <c r="O36" s="122"/>
      <c r="P36" s="122"/>
      <c r="Q36" s="122"/>
      <c r="R36" s="122"/>
      <c r="S36" s="134"/>
      <c r="T36" s="134"/>
      <c r="U36" s="134"/>
      <c r="V36" s="134"/>
      <c r="W36" s="123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23"/>
      <c r="AM36" s="134"/>
      <c r="AN36" s="134"/>
      <c r="AO36" s="134"/>
      <c r="AP36" s="134"/>
      <c r="AQ36" s="51"/>
      <c r="AR36" s="134"/>
      <c r="AS36" s="134"/>
      <c r="AT36" s="134"/>
      <c r="AU36" s="134"/>
      <c r="AV36" s="134"/>
      <c r="AW36" s="134"/>
      <c r="AX36" s="134"/>
      <c r="AY36" s="13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33"/>
      <c r="P37" s="138"/>
      <c r="Q37" s="138"/>
      <c r="R37" s="138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51"/>
      <c r="AR37" s="127"/>
      <c r="AS37" s="127"/>
      <c r="AT37" s="127"/>
      <c r="AU37" s="127"/>
      <c r="AV37" s="127"/>
      <c r="AW37" s="127"/>
      <c r="AX37" s="127"/>
      <c r="AY37" s="127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32"/>
      <c r="P38" s="135"/>
      <c r="Q38" s="135"/>
      <c r="R38" s="135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51"/>
      <c r="AR38" s="124"/>
      <c r="AS38" s="124"/>
      <c r="AT38" s="124"/>
      <c r="AU38" s="124"/>
      <c r="AV38" s="124"/>
      <c r="AW38" s="124"/>
      <c r="AX38" s="124"/>
      <c r="AY38" s="124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22"/>
      <c r="P39" s="122"/>
      <c r="Q39" s="122"/>
      <c r="R39" s="122"/>
      <c r="S39" s="134"/>
      <c r="T39" s="134"/>
      <c r="U39" s="134"/>
      <c r="V39" s="134"/>
      <c r="W39" s="123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23"/>
      <c r="AM39" s="134"/>
      <c r="AN39" s="134"/>
      <c r="AO39" s="134"/>
      <c r="AP39" s="134"/>
      <c r="AQ39" s="51"/>
      <c r="AR39" s="134"/>
      <c r="AS39" s="134"/>
      <c r="AT39" s="134"/>
      <c r="AU39" s="134"/>
      <c r="AV39" s="134"/>
      <c r="AW39" s="134"/>
      <c r="AX39" s="134"/>
      <c r="AY39" s="13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E19+E13</f>
        <v>2.0164179104477613</v>
      </c>
      <c r="F41" t="s">
        <v>142</v>
      </c>
      <c r="G41" s="21">
        <f t="shared" si="2"/>
        <v>40.33</v>
      </c>
      <c r="H41" s="12">
        <f>'APUS ARQUITECTURA'!J484</f>
        <v>15.63</v>
      </c>
      <c r="I41" s="10">
        <f t="shared" si="0"/>
        <v>630.35789999999997</v>
      </c>
      <c r="K41" s="31"/>
      <c r="O41" s="122"/>
      <c r="P41" s="122"/>
      <c r="Q41" s="122"/>
      <c r="R41" s="122"/>
      <c r="S41" s="134"/>
      <c r="T41" s="134"/>
      <c r="U41" s="134"/>
      <c r="V41" s="134"/>
      <c r="W41" s="123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23"/>
      <c r="AM41" s="134"/>
      <c r="AN41" s="134"/>
      <c r="AO41" s="134"/>
      <c r="AP41" s="134"/>
      <c r="AQ41" s="51"/>
      <c r="AR41" s="134"/>
      <c r="AS41" s="134"/>
      <c r="AT41" s="134"/>
      <c r="AU41" s="134"/>
      <c r="AV41" s="134"/>
      <c r="AW41" s="134"/>
      <c r="AX41" s="134"/>
      <c r="AY41" s="13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((((2.8+2.8+(2*6.95/2))*3.3))/60.3)-E35-E36</f>
        <v>0.49610281923714772</v>
      </c>
      <c r="F42" s="103" t="s">
        <v>142</v>
      </c>
      <c r="G42" s="21">
        <f t="shared" si="2"/>
        <v>9.92</v>
      </c>
      <c r="H42" s="12">
        <f>'APUS ARQUITECTURA'!J504</f>
        <v>15.950000000000001</v>
      </c>
      <c r="I42" s="10">
        <f t="shared" si="0"/>
        <v>158.22400000000002</v>
      </c>
      <c r="O42" s="122"/>
      <c r="P42" s="122"/>
      <c r="Q42" s="122"/>
      <c r="R42" s="122"/>
      <c r="S42" s="134"/>
      <c r="T42" s="134"/>
      <c r="U42" s="134"/>
      <c r="V42" s="134"/>
      <c r="W42" s="123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23"/>
      <c r="AM42" s="134"/>
      <c r="AN42" s="134"/>
      <c r="AO42" s="134"/>
      <c r="AP42" s="134"/>
      <c r="AQ42" s="51"/>
      <c r="AR42" s="134"/>
      <c r="AS42" s="134"/>
      <c r="AT42" s="134"/>
      <c r="AU42" s="134"/>
      <c r="AV42" s="134"/>
      <c r="AW42" s="134"/>
      <c r="AX42" s="134"/>
      <c r="AY42" s="13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22"/>
      <c r="P44" s="122"/>
      <c r="Q44" s="122"/>
      <c r="R44" s="122"/>
      <c r="S44" s="134"/>
      <c r="T44" s="134"/>
      <c r="U44" s="134"/>
      <c r="V44" s="134"/>
      <c r="W44" s="123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23"/>
      <c r="AM44" s="134"/>
      <c r="AN44" s="134"/>
      <c r="AO44" s="134"/>
      <c r="AP44" s="134"/>
      <c r="AQ44" s="51"/>
      <c r="AR44" s="134"/>
      <c r="AS44" s="134"/>
      <c r="AT44" s="134"/>
      <c r="AU44" s="134"/>
      <c r="AV44" s="134"/>
      <c r="AW44" s="134"/>
      <c r="AX44" s="134"/>
      <c r="AY44" s="13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22"/>
      <c r="P45" s="122"/>
      <c r="Q45" s="122"/>
      <c r="R45" s="122"/>
      <c r="S45" s="134"/>
      <c r="T45" s="134"/>
      <c r="U45" s="134"/>
      <c r="V45" s="134"/>
      <c r="W45" s="123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23"/>
      <c r="AM45" s="134"/>
      <c r="AN45" s="134"/>
      <c r="AO45" s="134"/>
      <c r="AP45" s="134"/>
      <c r="AQ45" s="51"/>
      <c r="AR45" s="134"/>
      <c r="AS45" s="134"/>
      <c r="AT45" s="134"/>
      <c r="AU45" s="134"/>
      <c r="AV45" s="134"/>
      <c r="AW45" s="134"/>
      <c r="AX45" s="134"/>
      <c r="AY45" s="13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22"/>
      <c r="P46" s="122"/>
      <c r="Q46" s="122"/>
      <c r="R46" s="122"/>
      <c r="S46" s="134"/>
      <c r="T46" s="134"/>
      <c r="U46" s="134"/>
      <c r="V46" s="134"/>
      <c r="W46" s="123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23"/>
      <c r="AM46" s="134"/>
      <c r="AN46" s="134"/>
      <c r="AO46" s="134"/>
      <c r="AP46" s="134"/>
      <c r="AQ46" s="51"/>
      <c r="AR46" s="134"/>
      <c r="AS46" s="134"/>
      <c r="AT46" s="134"/>
      <c r="AU46" s="134"/>
      <c r="AV46" s="134"/>
      <c r="AW46" s="134"/>
      <c r="AX46" s="134"/>
      <c r="AY46" s="13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22"/>
      <c r="P47" s="122"/>
      <c r="Q47" s="122"/>
      <c r="R47" s="122"/>
      <c r="S47" s="134"/>
      <c r="T47" s="134"/>
      <c r="U47" s="134"/>
      <c r="V47" s="134"/>
      <c r="W47" s="123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23"/>
      <c r="AM47" s="134"/>
      <c r="AN47" s="134"/>
      <c r="AO47" s="134"/>
      <c r="AP47" s="134"/>
      <c r="AQ47" s="51"/>
      <c r="AR47" s="134"/>
      <c r="AS47" s="134"/>
      <c r="AT47" s="134"/>
      <c r="AU47" s="134"/>
      <c r="AV47" s="134"/>
      <c r="AW47" s="134"/>
      <c r="AX47" s="134"/>
      <c r="AY47" s="13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22"/>
      <c r="P48" s="122"/>
      <c r="Q48" s="122"/>
      <c r="R48" s="122"/>
      <c r="S48" s="134"/>
      <c r="T48" s="134"/>
      <c r="U48" s="134"/>
      <c r="V48" s="134"/>
      <c r="W48" s="123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23"/>
      <c r="AM48" s="134"/>
      <c r="AN48" s="134"/>
      <c r="AO48" s="134"/>
      <c r="AP48" s="134"/>
      <c r="AQ48" s="51"/>
      <c r="AR48" s="134"/>
      <c r="AS48" s="134"/>
      <c r="AT48" s="134"/>
      <c r="AU48" s="134"/>
      <c r="AV48" s="134"/>
      <c r="AW48" s="134"/>
      <c r="AX48" s="134"/>
      <c r="AY48" s="13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22"/>
      <c r="P49" s="122"/>
      <c r="Q49" s="122"/>
      <c r="R49" s="122"/>
      <c r="S49" s="134"/>
      <c r="T49" s="134"/>
      <c r="U49" s="134"/>
      <c r="V49" s="134"/>
      <c r="W49" s="142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23"/>
      <c r="AM49" s="134"/>
      <c r="AN49" s="134"/>
      <c r="AO49" s="134"/>
      <c r="AP49" s="134"/>
      <c r="AQ49" s="51"/>
      <c r="AR49" s="134"/>
      <c r="AS49" s="134"/>
      <c r="AT49" s="134"/>
      <c r="AU49" s="134"/>
      <c r="AV49" s="134"/>
      <c r="AW49" s="134"/>
      <c r="AX49" s="134"/>
      <c r="AY49" s="13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22"/>
      <c r="P50" s="122"/>
      <c r="Q50" s="122"/>
      <c r="R50" s="122"/>
      <c r="S50" s="134"/>
      <c r="T50" s="134"/>
      <c r="U50" s="134"/>
      <c r="V50" s="134"/>
      <c r="W50" s="142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23"/>
      <c r="AM50" s="134"/>
      <c r="AN50" s="134"/>
      <c r="AO50" s="134"/>
      <c r="AP50" s="134"/>
      <c r="AQ50" s="51"/>
      <c r="AR50" s="134"/>
      <c r="AS50" s="134"/>
      <c r="AT50" s="134"/>
      <c r="AU50" s="134"/>
      <c r="AV50" s="134"/>
      <c r="AW50" s="134"/>
      <c r="AX50" s="134"/>
      <c r="AY50" s="13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22"/>
      <c r="P51" s="122"/>
      <c r="Q51" s="122"/>
      <c r="R51" s="122"/>
      <c r="S51" s="134"/>
      <c r="T51" s="134"/>
      <c r="U51" s="134"/>
      <c r="V51" s="134"/>
      <c r="W51" s="142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23"/>
      <c r="AM51" s="134"/>
      <c r="AN51" s="134"/>
      <c r="AO51" s="134"/>
      <c r="AP51" s="134"/>
      <c r="AQ51" s="51"/>
      <c r="AR51" s="134"/>
      <c r="AS51" s="134"/>
      <c r="AT51" s="134"/>
      <c r="AU51" s="134"/>
      <c r="AV51" s="134"/>
      <c r="AW51" s="134"/>
      <c r="AX51" s="134"/>
      <c r="AY51" s="13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22"/>
      <c r="P52" s="122"/>
      <c r="Q52" s="122"/>
      <c r="R52" s="122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51"/>
      <c r="AR52" s="134"/>
      <c r="AS52" s="134"/>
      <c r="AT52" s="134"/>
      <c r="AU52" s="134"/>
      <c r="AV52" s="134"/>
      <c r="AW52" s="134"/>
      <c r="AX52" s="134"/>
      <c r="AY52" s="13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22"/>
      <c r="P53" s="122"/>
      <c r="Q53" s="122"/>
      <c r="R53" s="122"/>
      <c r="S53" s="134"/>
      <c r="T53" s="134"/>
      <c r="U53" s="134"/>
      <c r="V53" s="134"/>
      <c r="W53" s="123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23"/>
      <c r="AM53" s="134"/>
      <c r="AN53" s="134"/>
      <c r="AO53" s="134"/>
      <c r="AP53" s="134"/>
      <c r="AQ53" s="51"/>
      <c r="AR53" s="134"/>
      <c r="AS53" s="134"/>
      <c r="AT53" s="134"/>
      <c r="AU53" s="134"/>
      <c r="AV53" s="134"/>
      <c r="AW53" s="134"/>
      <c r="AX53" s="134"/>
      <c r="AY53" s="13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22"/>
      <c r="P54" s="122"/>
      <c r="Q54" s="122"/>
      <c r="R54" s="122"/>
      <c r="S54" s="134"/>
      <c r="T54" s="134"/>
      <c r="U54" s="134"/>
      <c r="V54" s="134"/>
      <c r="W54" s="123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23"/>
      <c r="AM54" s="134"/>
      <c r="AN54" s="134"/>
      <c r="AO54" s="134"/>
      <c r="AP54" s="134"/>
      <c r="AQ54" s="51"/>
      <c r="AR54" s="134"/>
      <c r="AS54" s="134"/>
      <c r="AT54" s="134"/>
      <c r="AU54" s="134"/>
      <c r="AV54" s="134"/>
      <c r="AW54" s="134"/>
      <c r="AX54" s="134"/>
      <c r="AY54" s="13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22"/>
      <c r="P55" s="122"/>
      <c r="Q55" s="122"/>
      <c r="R55" s="122"/>
      <c r="S55" s="134"/>
      <c r="T55" s="134"/>
      <c r="U55" s="134"/>
      <c r="V55" s="134"/>
      <c r="W55" s="123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23"/>
      <c r="AM55" s="134"/>
      <c r="AN55" s="134"/>
      <c r="AO55" s="134"/>
      <c r="AP55" s="134"/>
      <c r="AQ55" s="51"/>
      <c r="AR55" s="134"/>
      <c r="AS55" s="134"/>
      <c r="AT55" s="134"/>
      <c r="AU55" s="134"/>
      <c r="AV55" s="134"/>
      <c r="AW55" s="134"/>
      <c r="AX55" s="134"/>
      <c r="AY55" s="13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22"/>
      <c r="P56" s="122"/>
      <c r="Q56" s="122"/>
      <c r="R56" s="122"/>
      <c r="S56" s="134"/>
      <c r="T56" s="134"/>
      <c r="U56" s="134"/>
      <c r="V56" s="134"/>
      <c r="W56" s="123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23"/>
      <c r="AM56" s="134"/>
      <c r="AN56" s="134"/>
      <c r="AO56" s="134"/>
      <c r="AP56" s="134"/>
      <c r="AQ56" s="51"/>
      <c r="AR56" s="134"/>
      <c r="AS56" s="134"/>
      <c r="AT56" s="134"/>
      <c r="AU56" s="134"/>
      <c r="AV56" s="134"/>
      <c r="AW56" s="134"/>
      <c r="AX56" s="134"/>
      <c r="AY56" s="13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22"/>
      <c r="P57" s="122"/>
      <c r="Q57" s="122"/>
      <c r="R57" s="122"/>
      <c r="S57" s="134"/>
      <c r="T57" s="134"/>
      <c r="U57" s="134"/>
      <c r="V57" s="134"/>
      <c r="W57" s="123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23"/>
      <c r="AM57" s="134"/>
      <c r="AN57" s="134"/>
      <c r="AO57" s="134"/>
      <c r="AP57" s="134"/>
      <c r="AQ57" s="51"/>
      <c r="AR57" s="134"/>
      <c r="AS57" s="134"/>
      <c r="AT57" s="134"/>
      <c r="AU57" s="134"/>
      <c r="AV57" s="134"/>
      <c r="AW57" s="134"/>
      <c r="AX57" s="134"/>
      <c r="AY57" s="13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23/60.3</f>
        <v>0.38142620232172475</v>
      </c>
      <c r="F59" t="s">
        <v>223</v>
      </c>
      <c r="G59" s="21">
        <f t="shared" si="3"/>
        <v>8</v>
      </c>
      <c r="H59" s="12">
        <f>'APUS ELECTRICAS'!J5</f>
        <v>121.05000000000001</v>
      </c>
      <c r="I59" s="10">
        <f t="shared" si="0"/>
        <v>968.40000000000009</v>
      </c>
      <c r="O59" s="122"/>
      <c r="P59" s="122"/>
      <c r="Q59" s="122"/>
      <c r="R59" s="122"/>
      <c r="S59" s="134"/>
      <c r="T59" s="134"/>
      <c r="U59" s="134"/>
      <c r="V59" s="134"/>
      <c r="W59" s="123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23"/>
      <c r="AM59" s="134"/>
      <c r="AN59" s="134"/>
      <c r="AO59" s="134"/>
      <c r="AP59" s="134"/>
      <c r="AQ59" s="51"/>
      <c r="AR59" s="134"/>
      <c r="AS59" s="134"/>
      <c r="AT59" s="134"/>
      <c r="AU59" s="134"/>
      <c r="AV59" s="134"/>
      <c r="AW59" s="134"/>
      <c r="AX59" s="134"/>
      <c r="AY59" s="13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23/60.3</f>
        <v>0.38142620232172475</v>
      </c>
      <c r="F60" t="s">
        <v>223</v>
      </c>
      <c r="G60" s="21">
        <f t="shared" si="3"/>
        <v>8</v>
      </c>
      <c r="H60" s="12">
        <f>'APUS ELECTRICAS'!J26</f>
        <v>163.75</v>
      </c>
      <c r="I60" s="10">
        <f t="shared" si="0"/>
        <v>1310</v>
      </c>
      <c r="O60" s="122"/>
      <c r="P60" s="122"/>
      <c r="Q60" s="122"/>
      <c r="R60" s="122"/>
      <c r="S60" s="134"/>
      <c r="T60" s="134"/>
      <c r="U60" s="134"/>
      <c r="V60" s="134"/>
      <c r="W60" s="123"/>
      <c r="X60" s="134"/>
      <c r="Y60" s="134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23"/>
      <c r="AM60" s="134"/>
      <c r="AN60" s="134"/>
      <c r="AO60" s="134"/>
      <c r="AP60" s="134"/>
      <c r="AQ60" s="51"/>
      <c r="AR60" s="134"/>
      <c r="AS60" s="134"/>
      <c r="AT60" s="134"/>
      <c r="AU60" s="134"/>
      <c r="AV60" s="134"/>
      <c r="AW60" s="134"/>
      <c r="AX60" s="134"/>
      <c r="AY60" s="13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23/60.3</f>
        <v>0.38142620232172475</v>
      </c>
      <c r="F61" t="s">
        <v>223</v>
      </c>
      <c r="G61" s="21">
        <f t="shared" si="3"/>
        <v>8</v>
      </c>
      <c r="H61" s="12">
        <f>'APUS ELECTRICAS'!J48</f>
        <v>118.30000000000001</v>
      </c>
      <c r="I61" s="10">
        <f t="shared" si="0"/>
        <v>946.40000000000009</v>
      </c>
      <c r="O61" s="122"/>
      <c r="P61" s="122"/>
      <c r="Q61" s="122"/>
      <c r="R61" s="122"/>
      <c r="S61" s="134"/>
      <c r="T61" s="134"/>
      <c r="U61" s="134"/>
      <c r="V61" s="134"/>
      <c r="W61" s="123"/>
      <c r="X61" s="134"/>
      <c r="Y61" s="134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23"/>
      <c r="AM61" s="134"/>
      <c r="AN61" s="134"/>
      <c r="AO61" s="134"/>
      <c r="AP61" s="134"/>
      <c r="AQ61" s="51"/>
      <c r="AR61" s="134"/>
      <c r="AS61" s="134"/>
      <c r="AT61" s="134"/>
      <c r="AU61" s="134"/>
      <c r="AV61" s="134"/>
      <c r="AW61" s="134"/>
      <c r="AX61" s="134"/>
      <c r="AY61" s="13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22"/>
      <c r="P62" s="122"/>
      <c r="Q62" s="122"/>
      <c r="R62" s="122"/>
      <c r="S62" s="134"/>
      <c r="T62" s="134"/>
      <c r="U62" s="134"/>
      <c r="V62" s="134"/>
      <c r="W62" s="123"/>
      <c r="X62" s="134"/>
      <c r="Y62" s="134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23"/>
      <c r="AM62" s="134"/>
      <c r="AN62" s="134"/>
      <c r="AO62" s="134"/>
      <c r="AP62" s="134"/>
      <c r="AQ62" s="51"/>
      <c r="AR62" s="134"/>
      <c r="AS62" s="134"/>
      <c r="AT62" s="134"/>
      <c r="AU62" s="134"/>
      <c r="AV62" s="134"/>
      <c r="AW62" s="134"/>
      <c r="AX62" s="134"/>
      <c r="AY62" s="13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6/62.5</f>
        <v>9.6000000000000002E-2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22"/>
      <c r="P64" s="122"/>
      <c r="Q64" s="122"/>
      <c r="R64" s="122"/>
      <c r="S64" s="134"/>
      <c r="T64" s="134"/>
      <c r="U64" s="134"/>
      <c r="V64" s="134"/>
      <c r="W64" s="123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23"/>
      <c r="AM64" s="134"/>
      <c r="AN64" s="134"/>
      <c r="AO64" s="134"/>
      <c r="AP64" s="134"/>
      <c r="AQ64" s="51"/>
      <c r="AR64" s="134"/>
      <c r="AS64" s="134"/>
      <c r="AT64" s="134"/>
      <c r="AU64" s="134"/>
      <c r="AV64" s="134"/>
      <c r="AW64" s="134"/>
      <c r="AX64" s="134"/>
      <c r="AY64" s="13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6/62.5</f>
        <v>9.6000000000000002E-2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22"/>
      <c r="P65" s="122"/>
      <c r="Q65" s="122"/>
      <c r="R65" s="122"/>
      <c r="S65" s="134"/>
      <c r="T65" s="134"/>
      <c r="U65" s="134"/>
      <c r="V65" s="134"/>
      <c r="W65" s="123"/>
      <c r="X65" s="134"/>
      <c r="Y65" s="134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23"/>
      <c r="AM65" s="134"/>
      <c r="AN65" s="134"/>
      <c r="AO65" s="134"/>
      <c r="AP65" s="134"/>
      <c r="AQ65" s="51"/>
      <c r="AR65" s="134"/>
      <c r="AS65" s="134"/>
      <c r="AT65" s="134"/>
      <c r="AU65" s="134"/>
      <c r="AV65" s="134"/>
      <c r="AW65" s="134"/>
      <c r="AX65" s="134"/>
      <c r="AY65" s="13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22"/>
      <c r="P66" s="122"/>
      <c r="Q66" s="122"/>
      <c r="R66" s="122"/>
      <c r="S66" s="134"/>
      <c r="T66" s="134"/>
      <c r="U66" s="134"/>
      <c r="V66" s="134"/>
      <c r="W66" s="123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23"/>
      <c r="AM66" s="134"/>
      <c r="AN66" s="134"/>
      <c r="AO66" s="134"/>
      <c r="AP66" s="134"/>
      <c r="AQ66" s="51"/>
      <c r="AR66" s="134"/>
      <c r="AS66" s="134"/>
      <c r="AT66" s="134"/>
      <c r="AU66" s="134"/>
      <c r="AV66" s="134"/>
      <c r="AW66" s="134"/>
      <c r="AX66" s="134"/>
      <c r="AY66" s="13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22"/>
      <c r="P67" s="122"/>
      <c r="Q67" s="122"/>
      <c r="R67" s="122"/>
      <c r="S67" s="134"/>
      <c r="T67" s="134"/>
      <c r="U67" s="134"/>
      <c r="V67" s="134"/>
      <c r="W67" s="123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23"/>
      <c r="AM67" s="134"/>
      <c r="AN67" s="134"/>
      <c r="AO67" s="134"/>
      <c r="AP67" s="134"/>
      <c r="AQ67" s="51"/>
      <c r="AR67" s="134"/>
      <c r="AS67" s="134"/>
      <c r="AT67" s="134"/>
      <c r="AU67" s="134"/>
      <c r="AV67" s="134"/>
      <c r="AW67" s="134"/>
      <c r="AX67" s="134"/>
      <c r="AY67" s="13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22"/>
      <c r="P68" s="122"/>
      <c r="Q68" s="122"/>
      <c r="R68" s="122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51"/>
      <c r="AR68" s="134"/>
      <c r="AS68" s="134"/>
      <c r="AT68" s="134"/>
      <c r="AU68" s="134"/>
      <c r="AV68" s="134"/>
      <c r="AW68" s="134"/>
      <c r="AX68" s="134"/>
      <c r="AY68" s="13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22"/>
      <c r="P69" s="122"/>
      <c r="Q69" s="122"/>
      <c r="R69" s="122"/>
      <c r="S69" s="134"/>
      <c r="T69" s="134"/>
      <c r="U69" s="134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51"/>
      <c r="AR69" s="134"/>
      <c r="AS69" s="134"/>
      <c r="AT69" s="134"/>
      <c r="AU69" s="134"/>
      <c r="AV69" s="134"/>
      <c r="AW69" s="134"/>
      <c r="AX69" s="134"/>
      <c r="AY69" s="13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22"/>
      <c r="P70" s="122"/>
      <c r="Q70" s="122"/>
      <c r="R70" s="122"/>
      <c r="S70" s="134"/>
      <c r="T70" s="134"/>
      <c r="U70" s="134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51"/>
      <c r="AR70" s="134"/>
      <c r="AS70" s="134"/>
      <c r="AT70" s="134"/>
      <c r="AU70" s="134"/>
      <c r="AV70" s="134"/>
      <c r="AW70" s="134"/>
      <c r="AX70" s="134"/>
      <c r="AY70" s="13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22"/>
      <c r="P71" s="122"/>
      <c r="Q71" s="122"/>
      <c r="R71" s="122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51"/>
      <c r="AR71" s="134"/>
      <c r="AS71" s="134"/>
      <c r="AT71" s="134"/>
      <c r="AU71" s="134"/>
      <c r="AV71" s="134"/>
      <c r="AW71" s="134"/>
      <c r="AX71" s="134"/>
      <c r="AY71" s="13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22"/>
      <c r="P72" s="122"/>
      <c r="Q72" s="122"/>
      <c r="R72" s="122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51"/>
      <c r="AG72" s="134"/>
      <c r="AH72" s="134"/>
      <c r="AI72" s="134"/>
      <c r="AJ72" s="134"/>
      <c r="AK72" s="134"/>
      <c r="AL72" s="51"/>
      <c r="AM72" s="134"/>
      <c r="AN72" s="134"/>
      <c r="AO72" s="134"/>
      <c r="AP72" s="134"/>
      <c r="AQ72" s="51"/>
      <c r="AR72" s="134"/>
      <c r="AS72" s="134"/>
      <c r="AT72" s="134"/>
      <c r="AU72" s="134"/>
      <c r="AV72" s="134"/>
      <c r="AW72" s="134"/>
      <c r="AX72" s="134"/>
      <c r="AY72" s="13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22"/>
      <c r="P73" s="122"/>
      <c r="Q73" s="122"/>
      <c r="R73" s="122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51"/>
      <c r="AD73" s="134"/>
      <c r="AE73" s="51"/>
      <c r="AF73" s="51"/>
      <c r="AG73" s="134"/>
      <c r="AH73" s="134"/>
      <c r="AI73" s="134"/>
      <c r="AJ73" s="134"/>
      <c r="AK73" s="134"/>
      <c r="AL73" s="51"/>
      <c r="AM73" s="134"/>
      <c r="AN73" s="51"/>
      <c r="AO73" s="134"/>
      <c r="AP73" s="134"/>
      <c r="AQ73" s="51"/>
      <c r="AR73" s="134"/>
      <c r="AS73" s="134"/>
      <c r="AT73" s="134"/>
      <c r="AU73" s="134"/>
      <c r="AV73" s="51"/>
      <c r="AW73" s="134"/>
      <c r="AX73" s="51"/>
      <c r="AY73" s="13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30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31"/>
      <c r="AS74" s="131"/>
      <c r="AT74" s="51"/>
      <c r="AU74" s="51"/>
      <c r="AV74" s="51"/>
      <c r="AW74" s="51"/>
      <c r="AX74" s="51"/>
      <c r="AY74" s="130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3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23"/>
      <c r="AT75" s="51"/>
      <c r="AU75" s="51"/>
      <c r="AV75" s="51"/>
      <c r="AW75" s="51"/>
      <c r="AX75" s="51"/>
      <c r="AY75" s="13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3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23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3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23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3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23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3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23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3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23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3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23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3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23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3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23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0AB9-E5AB-4A33-A443-1CA83FE24E13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'!D34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35591.107600000003</v>
      </c>
      <c r="L4" s="25" t="s">
        <v>1452</v>
      </c>
      <c r="M4" s="128">
        <f>J4/M2</f>
        <v>1779.5553800000002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((4.4/2+1.05)*3+(2.8*1))/8.8</f>
        <v>1.4261363636363635</v>
      </c>
      <c r="F6" s="63" t="s">
        <v>142</v>
      </c>
      <c r="G6" s="21">
        <f>ROUND(E6*$M$2,2)</f>
        <v>28.52</v>
      </c>
      <c r="H6" s="12">
        <f>'APUS ARQUITECTURA'!J5</f>
        <v>140.28</v>
      </c>
      <c r="I6" s="10">
        <f>G6*H6</f>
        <v>4000.7856000000002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1.95*3/8.8</f>
        <v>0.66477272727272718</v>
      </c>
      <c r="F7" s="63" t="s">
        <v>142</v>
      </c>
      <c r="G7" s="21">
        <f>ROUND(E7*$M$2,2)</f>
        <v>13.3</v>
      </c>
      <c r="H7" s="12">
        <f>'APUS ARQUITECTURA'!J32</f>
        <v>166.43</v>
      </c>
      <c r="I7" s="10">
        <f t="shared" ref="I7:I67" si="0">G7*H7</f>
        <v>2213.5190000000002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0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0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E7+((1.05*3)/8.8)</f>
        <v>1.0227272727272727</v>
      </c>
      <c r="F14" t="s">
        <v>142</v>
      </c>
      <c r="G14" s="21">
        <f>ROUND(E14*$M$2,2)</f>
        <v>20.45</v>
      </c>
      <c r="H14" s="12">
        <f>'APUS ARQUITECTURA'!J148</f>
        <v>36.090000000000003</v>
      </c>
      <c r="I14" s="10">
        <f t="shared" si="0"/>
        <v>738.04050000000007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((1.05+1.8+2.2)*3+(2.8*1))/8.8</f>
        <v>2.0397727272727275</v>
      </c>
      <c r="F16" t="s">
        <v>142</v>
      </c>
      <c r="G16" s="21">
        <f>ROUND(E16*$M$2,2)</f>
        <v>40.799999999999997</v>
      </c>
      <c r="H16" s="12">
        <f>'APUS ARQUITECTURA'!J168</f>
        <v>90.830000000000013</v>
      </c>
      <c r="I16" s="10">
        <f t="shared" si="0"/>
        <v>3705.864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1">
        <f>0.9*2.1/8.8</f>
        <v>0.21477272727272728</v>
      </c>
      <c r="F35" t="s">
        <v>142</v>
      </c>
      <c r="G35" s="21">
        <f t="shared" si="2"/>
        <v>4.3</v>
      </c>
      <c r="H35" s="12">
        <f>'APUS ARQUITECTURA'!J449</f>
        <v>560.62</v>
      </c>
      <c r="I35" s="10">
        <f t="shared" si="0"/>
        <v>2410.6659999999997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2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0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>
        <f>((4+3)*3)/12</f>
        <v>1.75</v>
      </c>
      <c r="F39" t="s">
        <v>142</v>
      </c>
      <c r="G39" s="21">
        <f t="shared" si="2"/>
        <v>35</v>
      </c>
      <c r="H39" s="12">
        <f>'APUS ARQUITECTURA'!J477</f>
        <v>54.78</v>
      </c>
      <c r="I39" s="10">
        <f t="shared" si="0"/>
        <v>1917.3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6.09</v>
      </c>
      <c r="F41" t="s">
        <v>142</v>
      </c>
      <c r="G41" s="21">
        <f t="shared" si="2"/>
        <v>121.8</v>
      </c>
      <c r="H41" s="12">
        <f>'APUS ARQUITECTURA'!J484</f>
        <v>15.63</v>
      </c>
      <c r="I41" s="10">
        <f t="shared" si="0"/>
        <v>1903.7340000000002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1.0227272727272727</v>
      </c>
      <c r="F42" s="103" t="s">
        <v>142</v>
      </c>
      <c r="G42" s="21">
        <f t="shared" si="2"/>
        <v>20.45</v>
      </c>
      <c r="H42" s="12">
        <f>'APUS ARQUITECTURA'!J504</f>
        <v>15.950000000000001</v>
      </c>
      <c r="I42" s="10">
        <f t="shared" si="0"/>
        <v>326.17750000000001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1/8.8</f>
        <v>0.11363636363636363</v>
      </c>
      <c r="F44" t="s">
        <v>1481</v>
      </c>
      <c r="G44" s="21">
        <f>ROUNDUP(E44*$M$2,0)</f>
        <v>3</v>
      </c>
      <c r="H44" s="12">
        <f>'APUS SANITARIAS'!J5</f>
        <v>193.31</v>
      </c>
      <c r="I44" s="10">
        <f t="shared" si="0"/>
        <v>579.93000000000006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 t="shared" ref="E45:E46" si="3">1/8.8</f>
        <v>0.11363636363636363</v>
      </c>
      <c r="F45" t="s">
        <v>1481</v>
      </c>
      <c r="G45" s="21">
        <f t="shared" ref="G45:G74" si="4">ROUNDUP(E45*$M$2,0)</f>
        <v>3</v>
      </c>
      <c r="H45" s="12">
        <f>'APUS SANITARIAS'!J12</f>
        <v>192.4</v>
      </c>
      <c r="I45" s="10">
        <f t="shared" si="0"/>
        <v>577.20000000000005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 t="shared" si="3"/>
        <v>0.11363636363636363</v>
      </c>
      <c r="F46" t="s">
        <v>1481</v>
      </c>
      <c r="G46" s="21">
        <f t="shared" si="4"/>
        <v>3</v>
      </c>
      <c r="H46" s="12">
        <f>'APUS SANITARIAS'!J19</f>
        <v>67.52</v>
      </c>
      <c r="I46" s="10">
        <f t="shared" si="0"/>
        <v>202.56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1/8.8</f>
        <v>0.11363636363636363</v>
      </c>
      <c r="F48" t="s">
        <v>223</v>
      </c>
      <c r="G48" s="21">
        <f t="shared" si="4"/>
        <v>3</v>
      </c>
      <c r="H48" s="12">
        <f>'APUS SANITARIAS'!J32</f>
        <v>131.72999999999999</v>
      </c>
      <c r="I48" s="10">
        <f t="shared" si="0"/>
        <v>395.18999999999994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1/8.8</f>
        <v>0.11363636363636363</v>
      </c>
      <c r="F53" t="s">
        <v>223</v>
      </c>
      <c r="G53" s="21">
        <f t="shared" si="4"/>
        <v>3</v>
      </c>
      <c r="H53" s="12">
        <f>'APUS SANITARIAS'!J108</f>
        <v>138.65</v>
      </c>
      <c r="I53" s="10">
        <f t="shared" si="0"/>
        <v>415.95000000000005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1/8.8</f>
        <v>0.11363636363636363</v>
      </c>
      <c r="F54" t="s">
        <v>223</v>
      </c>
      <c r="G54" s="21">
        <f t="shared" si="4"/>
        <v>3</v>
      </c>
      <c r="H54" s="12">
        <f>'APUS SANITARIAS'!J127</f>
        <v>145.94</v>
      </c>
      <c r="I54" s="10">
        <f t="shared" si="0"/>
        <v>437.82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1/8.8</f>
        <v>0.11363636363636363</v>
      </c>
      <c r="F55" t="s">
        <v>223</v>
      </c>
      <c r="G55" s="21">
        <f t="shared" si="4"/>
        <v>3</v>
      </c>
      <c r="H55" s="12">
        <f>'APUS SANITARIAS'!J145</f>
        <v>141.07999999999998</v>
      </c>
      <c r="I55" s="10">
        <f t="shared" si="0"/>
        <v>423.23999999999995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4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4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8/8.8</f>
        <v>0.90909090909090906</v>
      </c>
      <c r="F59" t="s">
        <v>223</v>
      </c>
      <c r="G59" s="21">
        <f t="shared" si="4"/>
        <v>19</v>
      </c>
      <c r="H59" s="12">
        <f>'APUS ELECTRICAS'!J5</f>
        <v>121.05000000000001</v>
      </c>
      <c r="I59" s="10">
        <f t="shared" si="0"/>
        <v>2299.9500000000003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8/8.8</f>
        <v>0.90909090909090906</v>
      </c>
      <c r="F60" t="s">
        <v>223</v>
      </c>
      <c r="G60" s="21">
        <f t="shared" si="4"/>
        <v>19</v>
      </c>
      <c r="H60" s="12">
        <f>'APUS ELECTRICAS'!J26</f>
        <v>163.75</v>
      </c>
      <c r="I60" s="10">
        <f t="shared" si="0"/>
        <v>3111.25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8/8.8</f>
        <v>0.90909090909090906</v>
      </c>
      <c r="F61" t="s">
        <v>223</v>
      </c>
      <c r="G61" s="21">
        <f t="shared" si="4"/>
        <v>19</v>
      </c>
      <c r="H61" s="12">
        <f>'APUS ELECTRICAS'!J48</f>
        <v>118.30000000000001</v>
      </c>
      <c r="I61" s="10">
        <f t="shared" si="0"/>
        <v>2247.7000000000003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f>1/8.8</f>
        <v>0.11363636363636363</v>
      </c>
      <c r="F64" t="s">
        <v>158</v>
      </c>
      <c r="G64" s="21">
        <f t="shared" si="4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f>1/8.8</f>
        <v>0.11363636363636363</v>
      </c>
      <c r="F65" t="s">
        <v>158</v>
      </c>
      <c r="G65" s="21">
        <f t="shared" si="4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4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4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4"/>
        <v>0</v>
      </c>
      <c r="H72" s="61"/>
      <c r="I72" s="10">
        <f t="shared" ref="I72:I91" si="5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4"/>
        <v>0</v>
      </c>
      <c r="H73" s="61"/>
      <c r="I73" s="10">
        <f t="shared" si="5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4"/>
        <v>0</v>
      </c>
      <c r="H74" s="61"/>
      <c r="I74" s="10">
        <f t="shared" si="5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5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5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5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5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6">ROUNDUP(E79*$M$2,0)</f>
        <v>0</v>
      </c>
      <c r="H79" s="61"/>
      <c r="I79" s="10">
        <f t="shared" si="5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6"/>
        <v>0</v>
      </c>
      <c r="H80" s="61"/>
      <c r="I80" s="10">
        <f t="shared" si="5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6"/>
        <v>0</v>
      </c>
      <c r="H81" s="61"/>
      <c r="I81" s="10">
        <f t="shared" si="5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5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7">ROUNDUP(E85*$M$2,0)</f>
        <v>0</v>
      </c>
      <c r="H85" s="12"/>
      <c r="I85" s="10">
        <f t="shared" si="5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7"/>
        <v>0</v>
      </c>
      <c r="H86" s="12"/>
      <c r="I86" s="10">
        <f t="shared" si="5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7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7"/>
        <v>0</v>
      </c>
      <c r="H88" s="12"/>
      <c r="I88" s="10">
        <f t="shared" si="5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7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7"/>
        <v>0</v>
      </c>
      <c r="H90" s="12"/>
      <c r="I90" s="10">
        <f t="shared" si="5"/>
        <v>0</v>
      </c>
    </row>
    <row r="91" spans="1:68">
      <c r="G91" s="21">
        <f t="shared" si="7"/>
        <v>0</v>
      </c>
      <c r="H91" s="12"/>
      <c r="I91" s="10">
        <f t="shared" si="5"/>
        <v>0</v>
      </c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AF-DB8D-4236-B8F6-0F555FF1BBB2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'!D35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12453.796899999999</v>
      </c>
      <c r="L4" s="25" t="s">
        <v>1452</v>
      </c>
      <c r="M4" s="128">
        <f>J4/M2</f>
        <v>622.68984499999999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((((6.95/2)+2.8+2.8+1.4+4.4)+3)-(0.75*2.1))/45</f>
        <v>0.36222222222222222</v>
      </c>
      <c r="F6" s="63" t="s">
        <v>142</v>
      </c>
      <c r="G6" s="21">
        <f>ROUND(E6*$M$2,2)</f>
        <v>7.24</v>
      </c>
      <c r="H6" s="12">
        <f>'APUS ARQUITECTURA'!J5</f>
        <v>140.28</v>
      </c>
      <c r="I6" s="10">
        <f>G6*H6</f>
        <v>1015.6272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((6.95/2)*3)/45</f>
        <v>0.23166666666666669</v>
      </c>
      <c r="F7" s="63" t="s">
        <v>142</v>
      </c>
      <c r="G7" s="21">
        <f>ROUND(E7*$M$2,2)</f>
        <v>4.63</v>
      </c>
      <c r="H7" s="12">
        <f>'APUS ARQUITECTURA'!J32</f>
        <v>166.43</v>
      </c>
      <c r="I7" s="10">
        <f t="shared" ref="I7:I67" si="0">G7*H7</f>
        <v>770.57090000000005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0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0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>
        <f>((2*6.95*3)+(2*(2.8)*3))/45</f>
        <v>1.3</v>
      </c>
      <c r="F13" t="s">
        <v>142</v>
      </c>
      <c r="G13" s="21">
        <f>ROUND(E13*$M$2,2)</f>
        <v>26</v>
      </c>
      <c r="H13" s="12">
        <f>'APUS ARQUITECTURA'!J127</f>
        <v>27.34</v>
      </c>
      <c r="I13" s="10">
        <f t="shared" si="0"/>
        <v>710.84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((((2.8*2)+6.95)*3.3)-(0.75*2.1))/45</f>
        <v>0.88533333333333331</v>
      </c>
      <c r="F14" t="s">
        <v>142</v>
      </c>
      <c r="G14" s="21">
        <f>ROUND(E14*$M$2,2)</f>
        <v>17.71</v>
      </c>
      <c r="H14" s="12">
        <f>'APUS ARQUITECTURA'!J148</f>
        <v>36.090000000000003</v>
      </c>
      <c r="I14" s="10">
        <f t="shared" si="0"/>
        <v>639.15390000000014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>
        <v>1</v>
      </c>
      <c r="F24" t="s">
        <v>142</v>
      </c>
      <c r="G24" s="21">
        <f t="shared" si="2"/>
        <v>20</v>
      </c>
      <c r="H24" s="12">
        <f>'APUS ARQUITECTURA'!J292</f>
        <v>47.45</v>
      </c>
      <c r="I24" s="10">
        <f t="shared" si="0"/>
        <v>949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1">
        <f>2*2.1/45</f>
        <v>9.3333333333333338E-2</v>
      </c>
      <c r="F35" t="s">
        <v>142</v>
      </c>
      <c r="G35" s="21">
        <f t="shared" si="2"/>
        <v>1.87</v>
      </c>
      <c r="H35" s="12">
        <f>'APUS ARQUITECTURA'!J449</f>
        <v>560.62</v>
      </c>
      <c r="I35" s="10">
        <f t="shared" si="0"/>
        <v>1048.3594000000001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2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0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E19+E13</f>
        <v>2.2999999999999998</v>
      </c>
      <c r="F41" t="s">
        <v>142</v>
      </c>
      <c r="G41" s="21">
        <f t="shared" si="2"/>
        <v>46</v>
      </c>
      <c r="H41" s="12">
        <f>'APUS ARQUITECTURA'!J484</f>
        <v>15.63</v>
      </c>
      <c r="I41" s="10">
        <f t="shared" si="0"/>
        <v>718.98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0.88533333333333331</v>
      </c>
      <c r="F42" s="103" t="s">
        <v>142</v>
      </c>
      <c r="G42" s="21">
        <f t="shared" si="2"/>
        <v>17.71</v>
      </c>
      <c r="H42" s="12">
        <f>'APUS ARQUITECTURA'!J504</f>
        <v>15.950000000000001</v>
      </c>
      <c r="I42" s="10">
        <f t="shared" si="0"/>
        <v>282.47450000000003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/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/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6/45</f>
        <v>0.13333333333333333</v>
      </c>
      <c r="F59" t="s">
        <v>223</v>
      </c>
      <c r="G59" s="21">
        <f t="shared" si="3"/>
        <v>3</v>
      </c>
      <c r="H59" s="12">
        <f>'APUS ELECTRICAS'!J5</f>
        <v>121.05000000000001</v>
      </c>
      <c r="I59" s="10">
        <f t="shared" si="0"/>
        <v>363.15000000000003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6/45</f>
        <v>0.13333333333333333</v>
      </c>
      <c r="F60" t="s">
        <v>223</v>
      </c>
      <c r="G60" s="21">
        <f t="shared" si="3"/>
        <v>3</v>
      </c>
      <c r="H60" s="12">
        <f>'APUS ELECTRICAS'!J26</f>
        <v>163.75</v>
      </c>
      <c r="I60" s="10">
        <f t="shared" si="0"/>
        <v>491.25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6/45</f>
        <v>0.13333333333333333</v>
      </c>
      <c r="F61" t="s">
        <v>223</v>
      </c>
      <c r="G61" s="21">
        <f t="shared" si="3"/>
        <v>3</v>
      </c>
      <c r="H61" s="12">
        <f>'APUS ELECTRICAS'!J48</f>
        <v>118.30000000000001</v>
      </c>
      <c r="I61" s="10">
        <f t="shared" si="0"/>
        <v>354.90000000000003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f>(30/10)/45</f>
        <v>6.6666666666666666E-2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f>(30/10)/45</f>
        <v>6.6666666666666666E-2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A384-0D24-428C-A2B4-8EF591624C95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'!D36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61553.294500000018</v>
      </c>
      <c r="L4" s="25" t="s">
        <v>1452</v>
      </c>
      <c r="M4" s="128">
        <f>J4/M2</f>
        <v>3077.664725000001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(((4.8+2.05+2.8)*3)-2.8)/20.7</f>
        <v>1.2632850241545892</v>
      </c>
      <c r="F6" s="63" t="s">
        <v>142</v>
      </c>
      <c r="G6" s="21">
        <f>ROUND(E6*$M$2,2)</f>
        <v>25.27</v>
      </c>
      <c r="H6" s="12">
        <f>'APUS ARQUITECTURA'!J5</f>
        <v>140.28</v>
      </c>
      <c r="I6" s="10">
        <f>G6*H6</f>
        <v>3544.8755999999998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((6.95+2.4)*3)/20.7</f>
        <v>1.3550724637681157</v>
      </c>
      <c r="F7" s="63" t="s">
        <v>142</v>
      </c>
      <c r="G7" s="21">
        <f>ROUND(E7*$M$2,2)</f>
        <v>27.1</v>
      </c>
      <c r="H7" s="12">
        <f>'APUS ARQUITECTURA'!J32</f>
        <v>166.43</v>
      </c>
      <c r="I7" s="10">
        <f t="shared" ref="I7:I67" si="0">G7*H7</f>
        <v>4510.2530000000006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3">
        <f>((2.14+0.25+0.6)*1.9)/20.7</f>
        <v>0.27444444444444444</v>
      </c>
      <c r="F9" s="63" t="s">
        <v>142</v>
      </c>
      <c r="G9" s="21">
        <f t="shared" ref="G9:G10" si="1">ROUND(E9*$M$2,2)</f>
        <v>5.49</v>
      </c>
      <c r="H9" s="12">
        <f>'APUS ARQUITECTURA'!J74</f>
        <v>204.42</v>
      </c>
      <c r="I9" s="10">
        <f t="shared" si="0"/>
        <v>1122.2657999999999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3">
        <f>(2*1.5*0.6)/20.7</f>
        <v>8.6956521739130432E-2</v>
      </c>
      <c r="F10" s="63" t="s">
        <v>142</v>
      </c>
      <c r="G10" s="21">
        <f t="shared" si="1"/>
        <v>1.74</v>
      </c>
      <c r="H10" s="12">
        <f>'APUS ARQUITECTURA'!J92</f>
        <v>470.9</v>
      </c>
      <c r="I10" s="10">
        <f t="shared" si="0"/>
        <v>819.36599999999999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((2.8*3.3)-2.8)/20.7</f>
        <v>0.31111111111111106</v>
      </c>
      <c r="F14" t="s">
        <v>142</v>
      </c>
      <c r="G14" s="21">
        <f>ROUND(E14*$M$2,2)</f>
        <v>6.22</v>
      </c>
      <c r="H14" s="12">
        <f>'APUS ARQUITECTURA'!J148</f>
        <v>36.090000000000003</v>
      </c>
      <c r="I14" s="10">
        <f t="shared" si="0"/>
        <v>224.47980000000001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E7+E6</f>
        <v>2.618357487922705</v>
      </c>
      <c r="F16" t="s">
        <v>142</v>
      </c>
      <c r="G16" s="21">
        <f>ROUND(E16*$M$2,2)</f>
        <v>52.37</v>
      </c>
      <c r="H16" s="12">
        <f>'APUS ARQUITECTURA'!J168</f>
        <v>90.830000000000013</v>
      </c>
      <c r="I16" s="10">
        <f t="shared" si="0"/>
        <v>4756.7671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4">
        <f>((0.9+0.6)*1.9+(1*2.1))/20.7</f>
        <v>0.23913043478260868</v>
      </c>
      <c r="F35" t="s">
        <v>142</v>
      </c>
      <c r="G35" s="21">
        <f t="shared" si="2"/>
        <v>4.78</v>
      </c>
      <c r="H35" s="12">
        <f>'APUS ARQUITECTURA'!J449</f>
        <v>560.62</v>
      </c>
      <c r="I35" s="10">
        <f t="shared" si="0"/>
        <v>2679.7636000000002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(2.8*1)/12.5</f>
        <v>0.22399999999999998</v>
      </c>
      <c r="F36" t="s">
        <v>142</v>
      </c>
      <c r="G36" s="21">
        <f t="shared" si="2"/>
        <v>4.4800000000000004</v>
      </c>
      <c r="H36" s="12">
        <f>'APUS ARQUITECTURA'!J456</f>
        <v>367.87</v>
      </c>
      <c r="I36" s="10">
        <f t="shared" si="0"/>
        <v>1648.0576000000001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5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3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E19+E13</f>
        <v>1</v>
      </c>
      <c r="F41" t="s">
        <v>142</v>
      </c>
      <c r="G41" s="21">
        <f t="shared" si="2"/>
        <v>20</v>
      </c>
      <c r="H41" s="12">
        <f>'APUS ARQUITECTURA'!J484</f>
        <v>15.63</v>
      </c>
      <c r="I41" s="10">
        <f t="shared" si="0"/>
        <v>312.60000000000002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0.31111111111111106</v>
      </c>
      <c r="F42" s="103" t="s">
        <v>142</v>
      </c>
      <c r="G42" s="21">
        <f t="shared" si="2"/>
        <v>6.22</v>
      </c>
      <c r="H42" s="12">
        <f>'APUS ARQUITECTURA'!J504</f>
        <v>15.950000000000001</v>
      </c>
      <c r="I42" s="10">
        <f t="shared" si="0"/>
        <v>99.209000000000003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 t="shared" ref="E45:E46" si="3">30/42.5</f>
        <v>0.70588235294117652</v>
      </c>
      <c r="F45" t="s">
        <v>1481</v>
      </c>
      <c r="G45" s="21">
        <f t="shared" ref="G45:G74" si="4">ROUNDUP(E45*$M$2,0)</f>
        <v>15</v>
      </c>
      <c r="H45" s="12">
        <f>'APUS SANITARIAS'!J12</f>
        <v>192.4</v>
      </c>
      <c r="I45" s="10">
        <f t="shared" si="0"/>
        <v>2886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 t="shared" si="3"/>
        <v>0.70588235294117652</v>
      </c>
      <c r="F46" t="s">
        <v>1481</v>
      </c>
      <c r="G46" s="21">
        <f t="shared" si="4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4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4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8/42.5</f>
        <v>0.18823529411764706</v>
      </c>
      <c r="F49" t="s">
        <v>223</v>
      </c>
      <c r="G49" s="21">
        <f t="shared" si="4"/>
        <v>4</v>
      </c>
      <c r="H49" s="12">
        <f>'APUS SANITARIAS'!J50</f>
        <v>210.6</v>
      </c>
      <c r="I49" s="10">
        <f t="shared" si="0"/>
        <v>842.4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4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4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4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4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4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7/42.5</f>
        <v>0.16470588235294117</v>
      </c>
      <c r="F56" t="s">
        <v>158</v>
      </c>
      <c r="G56" s="21">
        <f t="shared" si="4"/>
        <v>4</v>
      </c>
      <c r="H56" s="12">
        <f>'APUS SANITARIAS'!J163</f>
        <v>214.34</v>
      </c>
      <c r="I56" s="10">
        <f t="shared" si="0"/>
        <v>857.36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7/42.5</f>
        <v>0.16470588235294117</v>
      </c>
      <c r="F57" t="s">
        <v>158</v>
      </c>
      <c r="G57" s="21">
        <f t="shared" si="4"/>
        <v>4</v>
      </c>
      <c r="H57" s="12">
        <f>'APUS SANITARIAS'!J178</f>
        <v>103.69</v>
      </c>
      <c r="I57" s="10">
        <f t="shared" si="0"/>
        <v>414.76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10/12.5</f>
        <v>0.8</v>
      </c>
      <c r="F59" t="s">
        <v>223</v>
      </c>
      <c r="G59" s="21">
        <f t="shared" si="4"/>
        <v>16</v>
      </c>
      <c r="H59" s="12">
        <f>'APUS ELECTRICAS'!J5</f>
        <v>121.05000000000001</v>
      </c>
      <c r="I59" s="10">
        <f t="shared" si="0"/>
        <v>1936.8000000000002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10/12.5</f>
        <v>0.8</v>
      </c>
      <c r="F60" t="s">
        <v>223</v>
      </c>
      <c r="G60" s="21">
        <f t="shared" si="4"/>
        <v>16</v>
      </c>
      <c r="H60" s="12">
        <f>'APUS ELECTRICAS'!J26</f>
        <v>163.75</v>
      </c>
      <c r="I60" s="10">
        <f t="shared" si="0"/>
        <v>2620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10/12.5</f>
        <v>0.8</v>
      </c>
      <c r="F61" t="s">
        <v>223</v>
      </c>
      <c r="G61" s="21">
        <f t="shared" si="4"/>
        <v>16</v>
      </c>
      <c r="H61" s="12">
        <f>'APUS ELECTRICAS'!J48</f>
        <v>118.30000000000001</v>
      </c>
      <c r="I61" s="10">
        <f t="shared" si="0"/>
        <v>1892.8000000000002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f>2/12.5</f>
        <v>0.16</v>
      </c>
      <c r="F64" t="s">
        <v>158</v>
      </c>
      <c r="G64" s="21">
        <f t="shared" si="4"/>
        <v>4</v>
      </c>
      <c r="H64" s="12">
        <f>'APUS ELECTRICAS'!J74</f>
        <v>396.15000000000003</v>
      </c>
      <c r="I64" s="10">
        <f t="shared" si="0"/>
        <v>1584.6000000000001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f>2/12.5</f>
        <v>0.16</v>
      </c>
      <c r="F65" t="s">
        <v>158</v>
      </c>
      <c r="G65" s="21">
        <f t="shared" si="4"/>
        <v>4</v>
      </c>
      <c r="H65" s="12">
        <f>'APUS ELECTRICAS'!J88</f>
        <v>125.39000000000001</v>
      </c>
      <c r="I65" s="10">
        <f t="shared" si="0"/>
        <v>501.56000000000006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4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4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4"/>
        <v>0</v>
      </c>
      <c r="H72" s="61"/>
      <c r="I72" s="10">
        <f t="shared" ref="I72:I91" si="5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4"/>
        <v>0</v>
      </c>
      <c r="H73" s="61"/>
      <c r="I73" s="10">
        <f t="shared" si="5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4"/>
        <v>0</v>
      </c>
      <c r="H74" s="61"/>
      <c r="I74" s="10">
        <f t="shared" si="5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5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5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5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5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6">ROUNDUP(E79*$M$2,0)</f>
        <v>0</v>
      </c>
      <c r="H79" s="61"/>
      <c r="I79" s="10">
        <f t="shared" si="5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6"/>
        <v>0</v>
      </c>
      <c r="H80" s="61"/>
      <c r="I80" s="10">
        <f t="shared" si="5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6"/>
        <v>0</v>
      </c>
      <c r="H81" s="61"/>
      <c r="I81" s="10">
        <f t="shared" si="5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5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7">ROUNDUP(E85*$M$2,0)</f>
        <v>0</v>
      </c>
      <c r="H85" s="61"/>
      <c r="I85" s="10">
        <f t="shared" si="5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7"/>
        <v>0</v>
      </c>
      <c r="H86" s="61"/>
      <c r="I86" s="10">
        <f t="shared" si="5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7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7"/>
        <v>0</v>
      </c>
      <c r="H88" s="61"/>
      <c r="I88" s="10">
        <f t="shared" si="5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7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7"/>
        <v>0</v>
      </c>
      <c r="H90" s="61"/>
      <c r="I90" s="10">
        <f t="shared" si="5"/>
        <v>0</v>
      </c>
    </row>
    <row r="91" spans="1:68">
      <c r="G91" s="21">
        <f t="shared" si="7"/>
        <v>0</v>
      </c>
      <c r="H91" s="61"/>
      <c r="I91" s="10">
        <f t="shared" si="5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2E75-6CB5-4882-B320-9C6F61794BD9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'!D37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58667.294500000018</v>
      </c>
      <c r="L4" s="25" t="s">
        <v>1452</v>
      </c>
      <c r="M4" s="128">
        <f>J4/M2</f>
        <v>2933.3647250000008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(((4.8+2.05+2.8)*3)-2.8)/20.7</f>
        <v>1.2632850241545892</v>
      </c>
      <c r="F6" s="63" t="s">
        <v>142</v>
      </c>
      <c r="G6" s="21">
        <f>ROUND(E6*$M$2,2)</f>
        <v>25.27</v>
      </c>
      <c r="H6" s="12">
        <f>'APUS ARQUITECTURA'!J5</f>
        <v>140.28</v>
      </c>
      <c r="I6" s="10">
        <f>G6*H6</f>
        <v>3544.8755999999998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((6.95+2.4)*3)/20.7</f>
        <v>1.3550724637681157</v>
      </c>
      <c r="F7" s="63" t="s">
        <v>142</v>
      </c>
      <c r="G7" s="21">
        <f>ROUND(E7*$M$2,2)</f>
        <v>27.1</v>
      </c>
      <c r="H7" s="12">
        <f>'APUS ARQUITECTURA'!J32</f>
        <v>166.43</v>
      </c>
      <c r="I7" s="10">
        <f t="shared" ref="I7:I67" si="0">G7*H7</f>
        <v>4510.2530000000006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3">
        <f>((2.14+0.25+0.6)*1.9)/20.7</f>
        <v>0.27444444444444444</v>
      </c>
      <c r="F9" s="63" t="s">
        <v>142</v>
      </c>
      <c r="G9" s="21">
        <f t="shared" ref="G9:G10" si="1">ROUND(E9*$M$2,2)</f>
        <v>5.49</v>
      </c>
      <c r="H9" s="12">
        <f>'APUS ARQUITECTURA'!J74</f>
        <v>204.42</v>
      </c>
      <c r="I9" s="10">
        <f t="shared" si="0"/>
        <v>1122.2657999999999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3">
        <f>(2*1.5*0.6)/20.7</f>
        <v>8.6956521739130432E-2</v>
      </c>
      <c r="F10" s="63" t="s">
        <v>142</v>
      </c>
      <c r="G10" s="21">
        <f t="shared" si="1"/>
        <v>1.74</v>
      </c>
      <c r="H10" s="12">
        <f>'APUS ARQUITECTURA'!J92</f>
        <v>470.9</v>
      </c>
      <c r="I10" s="10">
        <f t="shared" si="0"/>
        <v>819.36599999999999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((2.8*3.3)-2.8)/20.7</f>
        <v>0.31111111111111106</v>
      </c>
      <c r="F14" t="s">
        <v>142</v>
      </c>
      <c r="G14" s="21">
        <f>ROUND(E14*$M$2,2)</f>
        <v>6.22</v>
      </c>
      <c r="H14" s="12">
        <f>'APUS ARQUITECTURA'!J148</f>
        <v>36.090000000000003</v>
      </c>
      <c r="I14" s="10">
        <f t="shared" si="0"/>
        <v>224.47980000000001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E7+E6</f>
        <v>2.618357487922705</v>
      </c>
      <c r="F16" t="s">
        <v>142</v>
      </c>
      <c r="G16" s="21">
        <f>ROUND(E16*$M$2,2)</f>
        <v>52.37</v>
      </c>
      <c r="H16" s="12">
        <f>'APUS ARQUITECTURA'!J168</f>
        <v>90.830000000000013</v>
      </c>
      <c r="I16" s="10">
        <f t="shared" si="0"/>
        <v>4756.7671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4">
        <f>((0.9+0.6)*1.9+(1*2.1))/20.7</f>
        <v>0.23913043478260868</v>
      </c>
      <c r="F35" t="s">
        <v>142</v>
      </c>
      <c r="G35" s="21">
        <f t="shared" si="2"/>
        <v>4.78</v>
      </c>
      <c r="H35" s="12">
        <f>'APUS ARQUITECTURA'!J449</f>
        <v>560.62</v>
      </c>
      <c r="I35" s="10">
        <f t="shared" si="0"/>
        <v>2679.7636000000002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(2.8*1)/12.5</f>
        <v>0.22399999999999998</v>
      </c>
      <c r="F36" t="s">
        <v>142</v>
      </c>
      <c r="G36" s="21">
        <f t="shared" si="2"/>
        <v>4.4800000000000004</v>
      </c>
      <c r="H36" s="12">
        <f>'APUS ARQUITECTURA'!J456</f>
        <v>367.87</v>
      </c>
      <c r="I36" s="10">
        <f t="shared" si="0"/>
        <v>1648.0576000000001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5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3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E19+E13</f>
        <v>1</v>
      </c>
      <c r="F41" t="s">
        <v>142</v>
      </c>
      <c r="G41" s="21">
        <f t="shared" si="2"/>
        <v>20</v>
      </c>
      <c r="H41" s="12">
        <f>'APUS ARQUITECTURA'!J484</f>
        <v>15.63</v>
      </c>
      <c r="I41" s="10">
        <f t="shared" si="0"/>
        <v>312.60000000000002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0.31111111111111106</v>
      </c>
      <c r="F42" s="103" t="s">
        <v>142</v>
      </c>
      <c r="G42" s="21">
        <f t="shared" si="2"/>
        <v>6.22</v>
      </c>
      <c r="H42" s="12">
        <f>'APUS ARQUITECTURA'!J504</f>
        <v>15.950000000000001</v>
      </c>
      <c r="I42" s="10">
        <f t="shared" si="0"/>
        <v>99.209000000000003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1026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8/42.5</f>
        <v>0.18823529411764706</v>
      </c>
      <c r="F49" t="s">
        <v>223</v>
      </c>
      <c r="G49" s="21">
        <f t="shared" si="3"/>
        <v>4</v>
      </c>
      <c r="H49" s="12">
        <f>'APUS SANITARIAS'!J50</f>
        <v>210.6</v>
      </c>
      <c r="I49" s="10">
        <f t="shared" si="0"/>
        <v>842.4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7/42.5</f>
        <v>0.16470588235294117</v>
      </c>
      <c r="F56" t="s">
        <v>158</v>
      </c>
      <c r="G56" s="21">
        <f t="shared" si="3"/>
        <v>4</v>
      </c>
      <c r="H56" s="12">
        <f>'APUS SANITARIAS'!J163</f>
        <v>214.34</v>
      </c>
      <c r="I56" s="10">
        <f t="shared" si="0"/>
        <v>857.36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7/42.5</f>
        <v>0.16470588235294117</v>
      </c>
      <c r="F57" t="s">
        <v>158</v>
      </c>
      <c r="G57" s="21">
        <f t="shared" si="3"/>
        <v>4</v>
      </c>
      <c r="H57" s="12">
        <f>'APUS SANITARIAS'!J178</f>
        <v>103.69</v>
      </c>
      <c r="I57" s="10">
        <f t="shared" si="0"/>
        <v>414.76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10/12.5</f>
        <v>0.8</v>
      </c>
      <c r="F59" t="s">
        <v>223</v>
      </c>
      <c r="G59" s="21">
        <f t="shared" si="3"/>
        <v>16</v>
      </c>
      <c r="H59" s="12">
        <f>'APUS ELECTRICAS'!J5</f>
        <v>121.05000000000001</v>
      </c>
      <c r="I59" s="10">
        <f t="shared" si="0"/>
        <v>1936.8000000000002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10/12.5</f>
        <v>0.8</v>
      </c>
      <c r="F60" t="s">
        <v>223</v>
      </c>
      <c r="G60" s="21">
        <f t="shared" si="3"/>
        <v>16</v>
      </c>
      <c r="H60" s="12">
        <f>'APUS ELECTRICAS'!J26</f>
        <v>163.75</v>
      </c>
      <c r="I60" s="10">
        <f t="shared" si="0"/>
        <v>2620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10/12.5</f>
        <v>0.8</v>
      </c>
      <c r="F61" t="s">
        <v>223</v>
      </c>
      <c r="G61" s="21">
        <f t="shared" si="3"/>
        <v>16</v>
      </c>
      <c r="H61" s="12">
        <f>'APUS ELECTRICAS'!J48</f>
        <v>118.30000000000001</v>
      </c>
      <c r="I61" s="10">
        <f t="shared" si="0"/>
        <v>1892.8000000000002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f>2/12.5</f>
        <v>0.16</v>
      </c>
      <c r="F64" t="s">
        <v>158</v>
      </c>
      <c r="G64" s="21">
        <f t="shared" si="3"/>
        <v>4</v>
      </c>
      <c r="H64" s="12">
        <f>'APUS ELECTRICAS'!J74</f>
        <v>396.15000000000003</v>
      </c>
      <c r="I64" s="10">
        <f t="shared" si="0"/>
        <v>1584.6000000000001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f>2/12.5</f>
        <v>0.16</v>
      </c>
      <c r="F65" t="s">
        <v>158</v>
      </c>
      <c r="G65" s="21">
        <f t="shared" si="3"/>
        <v>4</v>
      </c>
      <c r="H65" s="12">
        <f>'APUS ELECTRICAS'!J88</f>
        <v>125.39000000000001</v>
      </c>
      <c r="I65" s="10">
        <f t="shared" si="0"/>
        <v>501.56000000000006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09178-9D90-48EA-AC90-AE92FE2A4161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8" width="9.140625" bestFit="1" customWidth="1"/>
    <col min="9" max="9" width="12" customWidth="1"/>
    <col min="10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59569.037399999987</v>
      </c>
      <c r="L4" s="25" t="s">
        <v>1452</v>
      </c>
      <c r="M4" s="128">
        <f>J4/M2</f>
        <v>2978.4518699999994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>30/42.5</f>
        <v>0.70588235294117652</v>
      </c>
      <c r="F45" t="s">
        <v>1481</v>
      </c>
      <c r="G45" s="21">
        <f t="shared" ref="G45:G74" si="3">ROUNDUP(E45*$M$2,0)</f>
        <v>15</v>
      </c>
      <c r="H45" s="12">
        <f>'APUS SANITARIAS'!J12</f>
        <v>192.4</v>
      </c>
      <c r="I45" s="10">
        <f t="shared" si="0"/>
        <v>2886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DC9A-4A86-4827-9ACF-40BA48A8306B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'!D39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56683.037399999987</v>
      </c>
      <c r="L4" s="25" t="s">
        <v>1452</v>
      </c>
      <c r="M4" s="128">
        <f>J4/M2</f>
        <v>2834.1518699999992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328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1026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5452-0963-472F-99A6-6EED54D50C8B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'!D40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59569.037399999987</v>
      </c>
      <c r="L4" s="25" t="s">
        <v>1452</v>
      </c>
      <c r="M4" s="128">
        <f>J4/M2</f>
        <v>2978.4518699999994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>30/42.5</f>
        <v>0.70588235294117652</v>
      </c>
      <c r="F45" t="s">
        <v>1481</v>
      </c>
      <c r="G45" s="21">
        <f t="shared" ref="G45:G74" si="3">ROUNDUP(E45*$M$2,0)</f>
        <v>15</v>
      </c>
      <c r="H45" s="12">
        <f>'APUS SANITARIAS'!J12</f>
        <v>192.4</v>
      </c>
      <c r="I45" s="10">
        <f t="shared" si="0"/>
        <v>2886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48B4-EC96-4C9B-BA38-1FB458DD3691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'!D41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56683.037399999987</v>
      </c>
      <c r="L4" s="25" t="s">
        <v>1452</v>
      </c>
      <c r="M4" s="128">
        <f>J4/M2</f>
        <v>2834.1518699999992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328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1026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B6BC-5311-4590-B132-788EE3E3AE59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'!D42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59569.037399999987</v>
      </c>
      <c r="L4" s="25" t="s">
        <v>1452</v>
      </c>
      <c r="M4" s="128">
        <f>J4/M2</f>
        <v>2978.4518699999994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>30/42.5</f>
        <v>0.70588235294117652</v>
      </c>
      <c r="F45" t="s">
        <v>1481</v>
      </c>
      <c r="G45" s="21">
        <f t="shared" ref="G45:G74" si="3">ROUNDUP(E45*$M$2,0)</f>
        <v>15</v>
      </c>
      <c r="H45" s="12">
        <f>'APUS SANITARIAS'!J12</f>
        <v>192.4</v>
      </c>
      <c r="I45" s="10">
        <f t="shared" si="0"/>
        <v>2886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A22A-BCDF-453D-8619-05A9B316ED4A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'!D43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56683.037399999987</v>
      </c>
      <c r="L4" s="25" t="s">
        <v>1452</v>
      </c>
      <c r="M4" s="128">
        <f>J4/M2</f>
        <v>2834.1518699999992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f>((((2*6.95/2)+2.8+1.8+2.05+1.8+0.45)*3)-2.8*1)/30</f>
        <v>1.4916666666666669</v>
      </c>
      <c r="F6" s="63" t="s">
        <v>142</v>
      </c>
      <c r="G6" s="21">
        <f>ROUND(E6*$M$2,2)</f>
        <v>29.83</v>
      </c>
      <c r="H6" s="12">
        <f>'APUS ARQUITECTURA'!J5</f>
        <v>140.28</v>
      </c>
      <c r="I6" s="10">
        <f>G6*H6</f>
        <v>4184.5523999999996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f>((1*6.95)*3)/30</f>
        <v>0.69500000000000006</v>
      </c>
      <c r="F7" s="63" t="s">
        <v>142</v>
      </c>
      <c r="G7" s="21">
        <f>ROUND(E7*$M$2,2)</f>
        <v>13.9</v>
      </c>
      <c r="H7" s="12">
        <f>'APUS ARQUITECTURA'!J32</f>
        <v>166.43</v>
      </c>
      <c r="I7" s="10">
        <f t="shared" ref="I7:I67" si="0">G7*H7</f>
        <v>2313.377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8">
        <f>(((3*1.4)+(4*0.9)+1.95+1.45+2+2)*1.9)/30</f>
        <v>0.96266666666666656</v>
      </c>
      <c r="F9" s="63" t="s">
        <v>142</v>
      </c>
      <c r="G9" s="21">
        <f t="shared" ref="G9:G10" si="1">ROUND(E9*$M$2,2)</f>
        <v>19.25</v>
      </c>
      <c r="H9" s="12">
        <f>'APUS ARQUITECTURA'!J74</f>
        <v>204.42</v>
      </c>
      <c r="I9" s="10">
        <f t="shared" si="0"/>
        <v>3935.0849999999996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8">
        <f>(2*1.5*0.5)/30</f>
        <v>0.05</v>
      </c>
      <c r="F10" s="63" t="s">
        <v>142</v>
      </c>
      <c r="G10" s="21">
        <f t="shared" si="1"/>
        <v>1</v>
      </c>
      <c r="H10" s="12">
        <f>'APUS ARQUITECTURA'!J92</f>
        <v>470.9</v>
      </c>
      <c r="I10" s="10">
        <f t="shared" si="0"/>
        <v>470.9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f>((6.95*3.3)+(2.8*2.3))/30</f>
        <v>0.97916666666666663</v>
      </c>
      <c r="F14" t="s">
        <v>142</v>
      </c>
      <c r="G14" s="21">
        <f>ROUND(E14*$M$2,2)</f>
        <v>19.579999999999998</v>
      </c>
      <c r="H14" s="12">
        <f>'APUS ARQUITECTURA'!J148</f>
        <v>36.090000000000003</v>
      </c>
      <c r="I14" s="10">
        <f t="shared" si="0"/>
        <v>706.6422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f>(((6.95+5.2+2.1+2.05+0.45+1.45+1.95+1.15+(0.75*4)+0.3)*3)+(2.8*2))/30</f>
        <v>2.6466666666666665</v>
      </c>
      <c r="F16" t="s">
        <v>142</v>
      </c>
      <c r="G16" s="21">
        <f>ROUND(E16*$M$2,2)</f>
        <v>52.93</v>
      </c>
      <c r="H16" s="12">
        <f>'APUS ARQUITECTURA'!J168</f>
        <v>90.830000000000013</v>
      </c>
      <c r="I16" s="10">
        <f t="shared" si="0"/>
        <v>4807.6319000000003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f>((0.9+0.6)*1.9+(1*2.1))/30</f>
        <v>0.16499999999999998</v>
      </c>
      <c r="F35" t="s">
        <v>142</v>
      </c>
      <c r="G35" s="21">
        <f t="shared" si="2"/>
        <v>3.3</v>
      </c>
      <c r="H35" s="12">
        <f>'APUS ARQUITECTURA'!J449</f>
        <v>560.62</v>
      </c>
      <c r="I35" s="10">
        <f t="shared" si="0"/>
        <v>1850.0459999999998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f>2.8/30</f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9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8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f>1.13+E19</f>
        <v>2.13</v>
      </c>
      <c r="F41" t="s">
        <v>142</v>
      </c>
      <c r="G41" s="21">
        <f t="shared" si="2"/>
        <v>42.6</v>
      </c>
      <c r="H41" s="12">
        <f>'APUS ARQUITECTURA'!J484</f>
        <v>15.63</v>
      </c>
      <c r="I41" s="10">
        <f t="shared" si="0"/>
        <v>665.83800000000008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f>E14</f>
        <v>0.97916666666666663</v>
      </c>
      <c r="F42" s="103" t="s">
        <v>142</v>
      </c>
      <c r="G42" s="21">
        <f t="shared" si="2"/>
        <v>19.579999999999998</v>
      </c>
      <c r="H42" s="12">
        <f>'APUS ARQUITECTURA'!J504</f>
        <v>15.950000000000001</v>
      </c>
      <c r="I42" s="10">
        <f t="shared" si="0"/>
        <v>312.30099999999999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30/42.5</f>
        <v>0.70588235294117652</v>
      </c>
      <c r="F44" t="s">
        <v>1481</v>
      </c>
      <c r="G44" s="21">
        <f>ROUNDUP(E44*$M$2,0)</f>
        <v>15</v>
      </c>
      <c r="H44" s="12">
        <f>'APUS SANITARIAS'!J5</f>
        <v>193.31</v>
      </c>
      <c r="I44" s="10">
        <f t="shared" si="0"/>
        <v>2899.65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1026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993</v>
      </c>
      <c r="E46" s="143">
        <f>30/42.5</f>
        <v>0.70588235294117652</v>
      </c>
      <c r="F46" t="s">
        <v>1481</v>
      </c>
      <c r="G46" s="21">
        <f t="shared" si="3"/>
        <v>15</v>
      </c>
      <c r="H46" s="12">
        <f>'APUS SANITARIAS'!J19</f>
        <v>67.52</v>
      </c>
      <c r="I46" s="10">
        <f t="shared" si="0"/>
        <v>1012.8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>
        <v>0.15</v>
      </c>
      <c r="F47" t="s">
        <v>163</v>
      </c>
      <c r="G47" s="21">
        <f t="shared" si="3"/>
        <v>3</v>
      </c>
      <c r="H47" s="12">
        <f>'APUS SANITARIAS'!J26</f>
        <v>750</v>
      </c>
      <c r="I47" s="10">
        <f t="shared" si="0"/>
        <v>2250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f>35/42.5</f>
        <v>0.82352941176470584</v>
      </c>
      <c r="F48" t="s">
        <v>223</v>
      </c>
      <c r="G48" s="21">
        <f t="shared" si="3"/>
        <v>17</v>
      </c>
      <c r="H48" s="12">
        <f>'APUS SANITARIAS'!J32</f>
        <v>131.72999999999999</v>
      </c>
      <c r="I48" s="10">
        <f t="shared" si="0"/>
        <v>2239.41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f>8/30</f>
        <v>0.26666666666666666</v>
      </c>
      <c r="F49" t="s">
        <v>223</v>
      </c>
      <c r="G49" s="21">
        <f t="shared" si="3"/>
        <v>6</v>
      </c>
      <c r="H49" s="12">
        <f>'APUS SANITARIAS'!J50</f>
        <v>210.6</v>
      </c>
      <c r="I49" s="10">
        <f t="shared" si="0"/>
        <v>1263.5999999999999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>
        <v>1.2</v>
      </c>
      <c r="F50" t="s">
        <v>163</v>
      </c>
      <c r="G50" s="21">
        <f t="shared" si="3"/>
        <v>24</v>
      </c>
      <c r="H50" s="12">
        <f>'APUS SANITARIAS'!J69</f>
        <v>200</v>
      </c>
      <c r="I50" s="10">
        <f t="shared" si="0"/>
        <v>4800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>
        <v>0.08</v>
      </c>
      <c r="F51" t="s">
        <v>163</v>
      </c>
      <c r="G51" s="21">
        <f t="shared" si="3"/>
        <v>2</v>
      </c>
      <c r="H51" s="12">
        <f>'APUS SANITARIAS'!J76</f>
        <v>537.22</v>
      </c>
      <c r="I51" s="10">
        <f t="shared" si="0"/>
        <v>1074.44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f>35/42.5</f>
        <v>0.82352941176470584</v>
      </c>
      <c r="F53" t="s">
        <v>223</v>
      </c>
      <c r="G53" s="21">
        <f t="shared" si="3"/>
        <v>17</v>
      </c>
      <c r="H53" s="12">
        <f>'APUS SANITARIAS'!J108</f>
        <v>138.65</v>
      </c>
      <c r="I53" s="10">
        <f t="shared" si="0"/>
        <v>2357.0500000000002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f>35/42.5</f>
        <v>0.82352941176470584</v>
      </c>
      <c r="F54" t="s">
        <v>223</v>
      </c>
      <c r="G54" s="21">
        <f t="shared" si="3"/>
        <v>17</v>
      </c>
      <c r="H54" s="12">
        <f>'APUS SANITARIAS'!J127</f>
        <v>145.94</v>
      </c>
      <c r="I54" s="10">
        <f t="shared" si="0"/>
        <v>2480.98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f>35/42.5</f>
        <v>0.82352941176470584</v>
      </c>
      <c r="F55" t="s">
        <v>223</v>
      </c>
      <c r="G55" s="21">
        <f t="shared" si="3"/>
        <v>17</v>
      </c>
      <c r="H55" s="12">
        <f>'APUS SANITARIAS'!J145</f>
        <v>141.07999999999998</v>
      </c>
      <c r="I55" s="10">
        <f t="shared" si="0"/>
        <v>2398.3599999999997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f>7/30</f>
        <v>0.23333333333333334</v>
      </c>
      <c r="F56" t="s">
        <v>158</v>
      </c>
      <c r="G56" s="21">
        <f t="shared" si="3"/>
        <v>5</v>
      </c>
      <c r="H56" s="12">
        <f>'APUS SANITARIAS'!J163</f>
        <v>214.34</v>
      </c>
      <c r="I56" s="10">
        <f t="shared" si="0"/>
        <v>1071.7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f>7/30</f>
        <v>0.23333333333333334</v>
      </c>
      <c r="F57" t="s">
        <v>158</v>
      </c>
      <c r="G57" s="21">
        <f t="shared" si="3"/>
        <v>5</v>
      </c>
      <c r="H57" s="12">
        <f>'APUS SANITARIAS'!J178</f>
        <v>103.69</v>
      </c>
      <c r="I57" s="10">
        <f t="shared" si="0"/>
        <v>518.45000000000005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f>14/30</f>
        <v>0.46666666666666667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f>14/30</f>
        <v>0.46666666666666667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f>14/30</f>
        <v>0.46666666666666667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4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4">
        <f>4/30</f>
        <v>0.13333333333333333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4">
        <f>4/30</f>
        <v>0.13333333333333333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4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4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C269-FC5B-48AC-B611-715046A5B127}">
  <sheetPr>
    <tabColor rgb="FFFFFF00"/>
  </sheetPr>
  <dimension ref="A2:BP183"/>
  <sheetViews>
    <sheetView topLeftCell="A30" workbookViewId="0">
      <selection activeCell="I44" sqref="I44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'!D44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42734.835100000011</v>
      </c>
      <c r="L4" s="25" t="s">
        <v>1452</v>
      </c>
      <c r="M4" s="128">
        <f>J4/M2</f>
        <v>2136.7417550000005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1.5500000000000003</v>
      </c>
      <c r="F6" s="63" t="s">
        <v>142</v>
      </c>
      <c r="G6" s="21">
        <f>ROUND(E6*$M$2,2)</f>
        <v>31</v>
      </c>
      <c r="H6" s="12">
        <f>'APUS ARQUITECTURA'!J5</f>
        <v>140.28</v>
      </c>
      <c r="I6" s="10">
        <f>G6*H6</f>
        <v>4348.68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63">
        <v>0.75294117647058822</v>
      </c>
      <c r="F9" s="63" t="s">
        <v>142</v>
      </c>
      <c r="G9" s="21">
        <f t="shared" ref="G9:G10" si="1">ROUND(E9*$M$2,2)</f>
        <v>15.06</v>
      </c>
      <c r="H9" s="12">
        <f>'APUS ARQUITECTURA'!J74</f>
        <v>204.42</v>
      </c>
      <c r="I9" s="10">
        <f t="shared" si="0"/>
        <v>3078.5652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63">
        <v>7.0588235294117646E-2</v>
      </c>
      <c r="F10" s="63" t="s">
        <v>142</v>
      </c>
      <c r="G10" s="21">
        <f t="shared" si="1"/>
        <v>1.41</v>
      </c>
      <c r="H10" s="12">
        <f>'APUS ARQUITECTURA'!J92</f>
        <v>470.9</v>
      </c>
      <c r="I10" s="10">
        <f t="shared" si="0"/>
        <v>663.96899999999994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0.62117647058823522</v>
      </c>
      <c r="F14" t="s">
        <v>142</v>
      </c>
      <c r="G14" s="21">
        <f>ROUND(E14*$M$2,2)</f>
        <v>12.42</v>
      </c>
      <c r="H14" s="12">
        <f>'APUS ARQUITECTURA'!J148</f>
        <v>36.090000000000003</v>
      </c>
      <c r="I14" s="10">
        <f t="shared" si="0"/>
        <v>448.23780000000005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v>1.6840294117647061</v>
      </c>
      <c r="F16" t="s">
        <v>142</v>
      </c>
      <c r="G16" s="21">
        <f>ROUND(E16*$M$2,2)</f>
        <v>33.68</v>
      </c>
      <c r="H16" s="12">
        <f>'APUS ARQUITECTURA'!J168</f>
        <v>90.830000000000013</v>
      </c>
      <c r="I16" s="10">
        <f t="shared" si="0"/>
        <v>3059.1544000000004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7">
        <v>0.26509803921568625</v>
      </c>
      <c r="F35" t="s">
        <v>142</v>
      </c>
      <c r="G35" s="21">
        <f t="shared" si="2"/>
        <v>5.3</v>
      </c>
      <c r="H35" s="12">
        <f>'APUS ARQUITECTURA'!J449</f>
        <v>560.62</v>
      </c>
      <c r="I35" s="10">
        <f t="shared" si="0"/>
        <v>2971.2860000000001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65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63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1.0645833333333334</v>
      </c>
      <c r="F41" t="s">
        <v>142</v>
      </c>
      <c r="G41" s="21">
        <f t="shared" si="2"/>
        <v>21.29</v>
      </c>
      <c r="H41" s="12">
        <f>'APUS ARQUITECTURA'!J484</f>
        <v>15.63</v>
      </c>
      <c r="I41" s="10">
        <f t="shared" si="0"/>
        <v>332.7627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0.62117647058823522</v>
      </c>
      <c r="F42" s="103" t="s">
        <v>142</v>
      </c>
      <c r="G42" s="21">
        <f t="shared" si="2"/>
        <v>12.42</v>
      </c>
      <c r="H42" s="12">
        <f>'APUS ARQUITECTURA'!J504</f>
        <v>15.950000000000001</v>
      </c>
      <c r="I42" s="10">
        <f t="shared" si="0"/>
        <v>198.09900000000002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v>0.35294117647058826</v>
      </c>
      <c r="F44" t="s">
        <v>1481</v>
      </c>
      <c r="G44" s="21">
        <f>ROUNDUP(E44*$M$2,0)</f>
        <v>8</v>
      </c>
      <c r="H44" s="12">
        <f>'APUS SANITARIAS'!J5</f>
        <v>193.31</v>
      </c>
      <c r="I44" s="10">
        <f t="shared" si="0"/>
        <v>1546.48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v>0.35294117647058826</v>
      </c>
      <c r="F45" t="s">
        <v>1481</v>
      </c>
      <c r="G45" s="21">
        <f t="shared" ref="G45:G74" si="3">ROUNDUP(E45*$M$2,0)</f>
        <v>8</v>
      </c>
      <c r="H45" s="12">
        <f>'APUS SANITARIAS'!J12</f>
        <v>192.4</v>
      </c>
      <c r="I45" s="10">
        <f t="shared" si="0"/>
        <v>1539.2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v>0.35294117647058826</v>
      </c>
      <c r="F46" t="s">
        <v>1481</v>
      </c>
      <c r="G46" s="21">
        <f t="shared" si="3"/>
        <v>8</v>
      </c>
      <c r="H46" s="12">
        <f>'APUS SANITARIAS'!J19</f>
        <v>67.52</v>
      </c>
      <c r="I46" s="10">
        <f t="shared" si="0"/>
        <v>540.16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v>0.62745098039215685</v>
      </c>
      <c r="F48" t="s">
        <v>223</v>
      </c>
      <c r="G48" s="21">
        <f t="shared" si="3"/>
        <v>13</v>
      </c>
      <c r="H48" s="12">
        <f>'APUS SANITARIAS'!J32</f>
        <v>131.72999999999999</v>
      </c>
      <c r="I48" s="10">
        <f t="shared" si="0"/>
        <v>1712.4899999999998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v>0.15686274509803921</v>
      </c>
      <c r="F49" t="s">
        <v>223</v>
      </c>
      <c r="G49" s="21">
        <f t="shared" si="3"/>
        <v>4</v>
      </c>
      <c r="H49" s="12">
        <f>'APUS SANITARIAS'!J50</f>
        <v>210.6</v>
      </c>
      <c r="I49" s="10">
        <f t="shared" si="0"/>
        <v>842.4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v>0.5490196078431373</v>
      </c>
      <c r="F53" t="s">
        <v>223</v>
      </c>
      <c r="G53" s="21">
        <f t="shared" si="3"/>
        <v>11</v>
      </c>
      <c r="H53" s="12">
        <f>'APUS SANITARIAS'!J108</f>
        <v>138.65</v>
      </c>
      <c r="I53" s="10">
        <f t="shared" si="0"/>
        <v>1525.15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v>0.5490196078431373</v>
      </c>
      <c r="F54" t="s">
        <v>223</v>
      </c>
      <c r="G54" s="21">
        <f t="shared" si="3"/>
        <v>11</v>
      </c>
      <c r="H54" s="12">
        <f>'APUS SANITARIAS'!J127</f>
        <v>145.94</v>
      </c>
      <c r="I54" s="10">
        <f t="shared" si="0"/>
        <v>1605.34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v>0.5490196078431373</v>
      </c>
      <c r="F55" t="s">
        <v>223</v>
      </c>
      <c r="G55" s="21">
        <f t="shared" si="3"/>
        <v>11</v>
      </c>
      <c r="H55" s="12">
        <f>'APUS SANITARIAS'!J145</f>
        <v>141.07999999999998</v>
      </c>
      <c r="I55" s="10">
        <f t="shared" si="0"/>
        <v>1551.8799999999999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v>0.11764705882352941</v>
      </c>
      <c r="F56" t="s">
        <v>158</v>
      </c>
      <c r="G56" s="21">
        <f t="shared" si="3"/>
        <v>3</v>
      </c>
      <c r="H56" s="12">
        <f>'APUS SANITARIAS'!J163</f>
        <v>214.34</v>
      </c>
      <c r="I56" s="10">
        <f t="shared" si="0"/>
        <v>643.02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v>0.11764705882352941</v>
      </c>
      <c r="F57" t="s">
        <v>158</v>
      </c>
      <c r="G57" s="21">
        <f t="shared" si="3"/>
        <v>3</v>
      </c>
      <c r="H57" s="12">
        <f>'APUS SANITARIAS'!J178</f>
        <v>103.69</v>
      </c>
      <c r="I57" s="10">
        <f t="shared" si="0"/>
        <v>311.07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0.70588235294117652</v>
      </c>
      <c r="F59" t="s">
        <v>223</v>
      </c>
      <c r="G59" s="21">
        <f t="shared" si="3"/>
        <v>15</v>
      </c>
      <c r="H59" s="12">
        <f>'APUS ELECTRICAS'!J5</f>
        <v>121.05000000000001</v>
      </c>
      <c r="I59" s="10">
        <f t="shared" si="0"/>
        <v>1815.7500000000002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0.70588235294117652</v>
      </c>
      <c r="F60" t="s">
        <v>223</v>
      </c>
      <c r="G60" s="21">
        <f t="shared" si="3"/>
        <v>15</v>
      </c>
      <c r="H60" s="12">
        <f>'APUS ELECTRICAS'!J26</f>
        <v>163.75</v>
      </c>
      <c r="I60" s="10">
        <f t="shared" si="0"/>
        <v>2456.25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0.70588235294117652</v>
      </c>
      <c r="F61" t="s">
        <v>223</v>
      </c>
      <c r="G61" s="21">
        <f t="shared" si="3"/>
        <v>15</v>
      </c>
      <c r="H61" s="12">
        <f>'APUS ELECTRICAS'!J48</f>
        <v>118.30000000000001</v>
      </c>
      <c r="I61" s="10">
        <f t="shared" si="0"/>
        <v>1774.5000000000002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0.31372549019607843</v>
      </c>
      <c r="F64" t="s">
        <v>158</v>
      </c>
      <c r="G64" s="21">
        <f t="shared" si="3"/>
        <v>7</v>
      </c>
      <c r="H64" s="12">
        <f>'APUS ELECTRICAS'!J74</f>
        <v>396.15000000000003</v>
      </c>
      <c r="I64" s="10">
        <f t="shared" si="0"/>
        <v>2773.05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0.31372549019607843</v>
      </c>
      <c r="F65" t="s">
        <v>158</v>
      </c>
      <c r="G65" s="21">
        <f t="shared" si="3"/>
        <v>7</v>
      </c>
      <c r="H65" s="12">
        <f>'APUS ELECTRICAS'!J88</f>
        <v>125.39000000000001</v>
      </c>
      <c r="I65" s="10">
        <f t="shared" si="0"/>
        <v>877.73000000000013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1799-7901-40DE-AF86-9CE1C03DD81F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'!D45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41195.635100000014</v>
      </c>
      <c r="L4" s="25" t="s">
        <v>1452</v>
      </c>
      <c r="M4" s="128">
        <f>J4/M2</f>
        <v>2059.7817550000009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1.5500000000000003</v>
      </c>
      <c r="F6" s="63" t="s">
        <v>142</v>
      </c>
      <c r="G6" s="21">
        <f>ROUND(E6*$M$2,2)</f>
        <v>31</v>
      </c>
      <c r="H6" s="12">
        <f>'APUS ARQUITECTURA'!J5</f>
        <v>140.28</v>
      </c>
      <c r="I6" s="10">
        <f>G6*H6</f>
        <v>4348.68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>
        <v>0.75294117647058822</v>
      </c>
      <c r="F9" s="63" t="s">
        <v>142</v>
      </c>
      <c r="G9" s="21">
        <f t="shared" ref="G9:G10" si="1">ROUND(E9*$M$2,2)</f>
        <v>15.06</v>
      </c>
      <c r="H9" s="12">
        <f>'APUS ARQUITECTURA'!J74</f>
        <v>204.42</v>
      </c>
      <c r="I9" s="10">
        <f t="shared" si="0"/>
        <v>3078.5652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>
        <v>7.0588235294117646E-2</v>
      </c>
      <c r="F10" s="63" t="s">
        <v>142</v>
      </c>
      <c r="G10" s="21">
        <f t="shared" si="1"/>
        <v>1.41</v>
      </c>
      <c r="H10" s="12">
        <f>'APUS ARQUITECTURA'!J92</f>
        <v>470.9</v>
      </c>
      <c r="I10" s="10">
        <f t="shared" si="0"/>
        <v>663.96899999999994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0.62117647058823522</v>
      </c>
      <c r="F14" t="s">
        <v>142</v>
      </c>
      <c r="G14" s="21">
        <f>ROUND(E14*$M$2,2)</f>
        <v>12.42</v>
      </c>
      <c r="H14" s="12">
        <f>'APUS ARQUITECTURA'!J148</f>
        <v>36.090000000000003</v>
      </c>
      <c r="I14" s="10">
        <f t="shared" si="0"/>
        <v>448.23780000000005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>
        <v>1.6840294117647061</v>
      </c>
      <c r="F16" t="s">
        <v>142</v>
      </c>
      <c r="G16" s="21">
        <f>ROUND(E16*$M$2,2)</f>
        <v>33.68</v>
      </c>
      <c r="H16" s="12">
        <f>'APUS ARQUITECTURA'!J168</f>
        <v>90.830000000000013</v>
      </c>
      <c r="I16" s="10">
        <f t="shared" si="0"/>
        <v>3059.1544000000004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>
        <v>0.26509803921568625</v>
      </c>
      <c r="F35" t="s">
        <v>142</v>
      </c>
      <c r="G35" s="21">
        <f t="shared" si="2"/>
        <v>5.3</v>
      </c>
      <c r="H35" s="12">
        <f>'APUS ARQUITECTURA'!J449</f>
        <v>560.62</v>
      </c>
      <c r="I35" s="10">
        <f t="shared" si="0"/>
        <v>2971.2860000000001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1.0645833333333334</v>
      </c>
      <c r="F41" t="s">
        <v>142</v>
      </c>
      <c r="G41" s="21">
        <f t="shared" si="2"/>
        <v>21.29</v>
      </c>
      <c r="H41" s="12">
        <f>'APUS ARQUITECTURA'!J484</f>
        <v>15.63</v>
      </c>
      <c r="I41" s="10">
        <f t="shared" si="0"/>
        <v>332.7627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0.62117647058823522</v>
      </c>
      <c r="F42" s="103" t="s">
        <v>142</v>
      </c>
      <c r="G42" s="21">
        <f t="shared" si="2"/>
        <v>12.42</v>
      </c>
      <c r="H42" s="12">
        <f>'APUS ARQUITECTURA'!J504</f>
        <v>15.950000000000001</v>
      </c>
      <c r="I42" s="10">
        <f t="shared" si="0"/>
        <v>198.09900000000002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v>0.35294117647058826</v>
      </c>
      <c r="F44" t="s">
        <v>1481</v>
      </c>
      <c r="G44" s="21">
        <f>ROUNDUP(E44*$M$2,0)</f>
        <v>8</v>
      </c>
      <c r="H44" s="12">
        <f>'APUS SANITARIAS'!J5</f>
        <v>193.31</v>
      </c>
      <c r="I44" s="10">
        <f t="shared" si="0"/>
        <v>1546.48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1026</v>
      </c>
      <c r="E45" s="143"/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v>0.35294117647058826</v>
      </c>
      <c r="F46" t="s">
        <v>1481</v>
      </c>
      <c r="G46" s="21">
        <f t="shared" si="3"/>
        <v>8</v>
      </c>
      <c r="H46" s="12">
        <f>'APUS SANITARIAS'!J19</f>
        <v>67.52</v>
      </c>
      <c r="I46" s="10">
        <f t="shared" si="0"/>
        <v>540.16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v>0.62745098039215685</v>
      </c>
      <c r="F48" t="s">
        <v>223</v>
      </c>
      <c r="G48" s="21">
        <f t="shared" si="3"/>
        <v>13</v>
      </c>
      <c r="H48" s="12">
        <f>'APUS SANITARIAS'!J32</f>
        <v>131.72999999999999</v>
      </c>
      <c r="I48" s="10">
        <f t="shared" si="0"/>
        <v>1712.4899999999998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>
        <v>0.15686274509803921</v>
      </c>
      <c r="F49" t="s">
        <v>223</v>
      </c>
      <c r="G49" s="21">
        <f t="shared" si="3"/>
        <v>4</v>
      </c>
      <c r="H49" s="12">
        <f>'APUS SANITARIAS'!J50</f>
        <v>210.6</v>
      </c>
      <c r="I49" s="10">
        <f t="shared" si="0"/>
        <v>842.4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v>0.5490196078431373</v>
      </c>
      <c r="F53" t="s">
        <v>223</v>
      </c>
      <c r="G53" s="21">
        <f t="shared" si="3"/>
        <v>11</v>
      </c>
      <c r="H53" s="12">
        <f>'APUS SANITARIAS'!J108</f>
        <v>138.65</v>
      </c>
      <c r="I53" s="10">
        <f t="shared" si="0"/>
        <v>1525.15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v>0.5490196078431373</v>
      </c>
      <c r="F54" t="s">
        <v>223</v>
      </c>
      <c r="G54" s="21">
        <f t="shared" si="3"/>
        <v>11</v>
      </c>
      <c r="H54" s="12">
        <f>'APUS SANITARIAS'!J127</f>
        <v>145.94</v>
      </c>
      <c r="I54" s="10">
        <f t="shared" si="0"/>
        <v>1605.34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v>0.5490196078431373</v>
      </c>
      <c r="F55" t="s">
        <v>223</v>
      </c>
      <c r="G55" s="21">
        <f t="shared" si="3"/>
        <v>11</v>
      </c>
      <c r="H55" s="12">
        <f>'APUS SANITARIAS'!J145</f>
        <v>141.07999999999998</v>
      </c>
      <c r="I55" s="10">
        <f t="shared" si="0"/>
        <v>1551.8799999999999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>
        <v>0.11764705882352941</v>
      </c>
      <c r="F56" t="s">
        <v>158</v>
      </c>
      <c r="G56" s="21">
        <f t="shared" si="3"/>
        <v>3</v>
      </c>
      <c r="H56" s="12">
        <f>'APUS SANITARIAS'!J163</f>
        <v>214.34</v>
      </c>
      <c r="I56" s="10">
        <f t="shared" si="0"/>
        <v>643.02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>
        <v>0.11764705882352941</v>
      </c>
      <c r="F57" t="s">
        <v>158</v>
      </c>
      <c r="G57" s="21">
        <f t="shared" si="3"/>
        <v>3</v>
      </c>
      <c r="H57" s="12">
        <f>'APUS SANITARIAS'!J178</f>
        <v>103.69</v>
      </c>
      <c r="I57" s="10">
        <f t="shared" si="0"/>
        <v>311.07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0.70588235294117652</v>
      </c>
      <c r="F59" t="s">
        <v>223</v>
      </c>
      <c r="G59" s="21">
        <f t="shared" si="3"/>
        <v>15</v>
      </c>
      <c r="H59" s="12">
        <f>'APUS ELECTRICAS'!J5</f>
        <v>121.05000000000001</v>
      </c>
      <c r="I59" s="10">
        <f t="shared" si="0"/>
        <v>1815.7500000000002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0.70588235294117652</v>
      </c>
      <c r="F60" t="s">
        <v>223</v>
      </c>
      <c r="G60" s="21">
        <f t="shared" si="3"/>
        <v>15</v>
      </c>
      <c r="H60" s="12">
        <f>'APUS ELECTRICAS'!J26</f>
        <v>163.75</v>
      </c>
      <c r="I60" s="10">
        <f t="shared" si="0"/>
        <v>2456.25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0.70588235294117652</v>
      </c>
      <c r="F61" t="s">
        <v>223</v>
      </c>
      <c r="G61" s="21">
        <f t="shared" si="3"/>
        <v>15</v>
      </c>
      <c r="H61" s="12">
        <f>'APUS ELECTRICAS'!J48</f>
        <v>118.30000000000001</v>
      </c>
      <c r="I61" s="10">
        <f t="shared" si="0"/>
        <v>1774.5000000000002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0.31372549019607843</v>
      </c>
      <c r="F64" t="s">
        <v>158</v>
      </c>
      <c r="G64" s="21">
        <f t="shared" si="3"/>
        <v>7</v>
      </c>
      <c r="H64" s="12">
        <f>'APUS ELECTRICAS'!J74</f>
        <v>396.15000000000003</v>
      </c>
      <c r="I64" s="10">
        <f t="shared" si="0"/>
        <v>2773.05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0.31372549019607843</v>
      </c>
      <c r="F65" t="s">
        <v>158</v>
      </c>
      <c r="G65" s="21">
        <f t="shared" si="3"/>
        <v>7</v>
      </c>
      <c r="H65" s="12">
        <f>'APUS ELECTRICAS'!J88</f>
        <v>125.39000000000001</v>
      </c>
      <c r="I65" s="10">
        <f t="shared" si="0"/>
        <v>877.73000000000013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FB00-D82A-4281-992D-E941A1975B78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'!D46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40676.204199999986</v>
      </c>
      <c r="L4" s="25" t="s">
        <v>1452</v>
      </c>
      <c r="M4" s="128">
        <f>J4/M2</f>
        <v>2033.8102099999992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((2*2.25*3)-(1*2)-(0.75*2.1))/9</f>
        <v>1.1027777777777779</v>
      </c>
      <c r="F6" s="63" t="s">
        <v>142</v>
      </c>
      <c r="G6" s="21">
        <f>ROUND(E6*$M$2,2)</f>
        <v>22.06</v>
      </c>
      <c r="H6" s="12">
        <f>'APUS ARQUITECTURA'!J5</f>
        <v>140.28</v>
      </c>
      <c r="I6" s="10">
        <f>G6*H6</f>
        <v>3094.5767999999998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(2*(4/2)*3)/9</f>
        <v>1.3333333333333333</v>
      </c>
      <c r="F7" s="63" t="s">
        <v>142</v>
      </c>
      <c r="G7" s="21">
        <f>ROUND(E7*$M$2,2)</f>
        <v>26.67</v>
      </c>
      <c r="H7" s="12">
        <f>'APUS ARQUITECTURA'!J32</f>
        <v>166.43</v>
      </c>
      <c r="I7" s="10">
        <f t="shared" ref="I7:I67" si="0">G7*H7</f>
        <v>4438.6881000000003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v>2.84</v>
      </c>
      <c r="F13" t="s">
        <v>142</v>
      </c>
      <c r="G13" s="21">
        <f>ROUND(E13*$M$2,2)</f>
        <v>56.8</v>
      </c>
      <c r="H13" s="12">
        <f>'APUS ARQUITECTURA'!J127</f>
        <v>27.34</v>
      </c>
      <c r="I13" s="10">
        <f t="shared" si="0"/>
        <v>1552.9119999999998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((2*2.25*3.3)-(2*1)-(0.75*1))/9</f>
        <v>1.3444444444444443</v>
      </c>
      <c r="F14" t="s">
        <v>142</v>
      </c>
      <c r="G14" s="21">
        <f>ROUND(E14*$M$2,2)</f>
        <v>26.89</v>
      </c>
      <c r="H14" s="12">
        <f>'APUS ARQUITECTURA'!J148</f>
        <v>36.090000000000003</v>
      </c>
      <c r="I14" s="10">
        <f t="shared" si="0"/>
        <v>970.46010000000012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>
        <f>(2*(2.25+4)*3)/9</f>
        <v>4.166666666666667</v>
      </c>
      <c r="F16" t="s">
        <v>142</v>
      </c>
      <c r="G16" s="21">
        <f>ROUND(E16*$M$2,2)</f>
        <v>83.33</v>
      </c>
      <c r="H16" s="12">
        <f>'APUS ARQUITECTURA'!J168</f>
        <v>90.830000000000013</v>
      </c>
      <c r="I16" s="10">
        <f t="shared" si="0"/>
        <v>7568.8639000000012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v>0.16</v>
      </c>
      <c r="F35" t="s">
        <v>142</v>
      </c>
      <c r="G35" s="21">
        <f t="shared" si="2"/>
        <v>3.2</v>
      </c>
      <c r="H35" s="12">
        <f>'APUS ARQUITECTURA'!J449</f>
        <v>560.62</v>
      </c>
      <c r="I35" s="10">
        <f t="shared" si="0"/>
        <v>1793.9840000000002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(1*2)/9</f>
        <v>0.22222222222222221</v>
      </c>
      <c r="F36" t="s">
        <v>142</v>
      </c>
      <c r="G36" s="21">
        <f t="shared" si="2"/>
        <v>4.4400000000000004</v>
      </c>
      <c r="H36" s="12">
        <f>'APUS ARQUITECTURA'!J456</f>
        <v>367.87</v>
      </c>
      <c r="I36" s="10">
        <f t="shared" si="0"/>
        <v>1633.3428000000001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v>2.84</v>
      </c>
      <c r="F41" t="s">
        <v>142</v>
      </c>
      <c r="G41" s="21">
        <f t="shared" si="2"/>
        <v>56.8</v>
      </c>
      <c r="H41" s="12">
        <f>'APUS ARQUITECTURA'!J484</f>
        <v>15.63</v>
      </c>
      <c r="I41" s="10">
        <f t="shared" si="0"/>
        <v>887.78399999999999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1.3444444444444443</v>
      </c>
      <c r="F42" s="103" t="s">
        <v>142</v>
      </c>
      <c r="G42" s="21">
        <f t="shared" si="2"/>
        <v>26.89</v>
      </c>
      <c r="H42" s="12">
        <f>'APUS ARQUITECTURA'!J504</f>
        <v>15.950000000000001</v>
      </c>
      <c r="I42" s="10">
        <f t="shared" si="0"/>
        <v>428.89550000000003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L44" s="12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L45" s="12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>
        <f>1/9</f>
        <v>0.1111111111111111</v>
      </c>
      <c r="F46" t="s">
        <v>1481</v>
      </c>
      <c r="G46" s="21">
        <f t="shared" si="3"/>
        <v>3</v>
      </c>
      <c r="H46" s="12">
        <f>'APUS SANITARIAS'!J19</f>
        <v>67.52</v>
      </c>
      <c r="I46" s="10">
        <f t="shared" si="0"/>
        <v>202.56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1/9</f>
        <v>0.1111111111111111</v>
      </c>
      <c r="F48" t="s">
        <v>223</v>
      </c>
      <c r="G48" s="21">
        <f t="shared" si="3"/>
        <v>3</v>
      </c>
      <c r="H48" s="12">
        <f>'APUS SANITARIAS'!J32</f>
        <v>131.72999999999999</v>
      </c>
      <c r="I48" s="10">
        <f t="shared" si="0"/>
        <v>395.18999999999994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>
        <f>1/9</f>
        <v>0.1111111111111111</v>
      </c>
      <c r="F49" t="s">
        <v>223</v>
      </c>
      <c r="G49" s="21">
        <f t="shared" si="3"/>
        <v>3</v>
      </c>
      <c r="H49" s="12">
        <f>'APUS SANITARIAS'!J50</f>
        <v>210.6</v>
      </c>
      <c r="I49" s="10">
        <f t="shared" si="0"/>
        <v>631.79999999999995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2/9</f>
        <v>0.22222222222222221</v>
      </c>
      <c r="F53" t="s">
        <v>223</v>
      </c>
      <c r="G53" s="21">
        <f t="shared" si="3"/>
        <v>5</v>
      </c>
      <c r="H53" s="12">
        <f>'APUS SANITARIAS'!J108</f>
        <v>138.65</v>
      </c>
      <c r="I53" s="10">
        <f t="shared" si="0"/>
        <v>693.25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4">2/9</f>
        <v>0.22222222222222221</v>
      </c>
      <c r="F54" t="s">
        <v>223</v>
      </c>
      <c r="G54" s="21">
        <f t="shared" si="3"/>
        <v>5</v>
      </c>
      <c r="H54" s="12">
        <f>'APUS SANITARIAS'!J127</f>
        <v>145.94</v>
      </c>
      <c r="I54" s="10">
        <f t="shared" si="0"/>
        <v>729.7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4"/>
        <v>0.22222222222222221</v>
      </c>
      <c r="F55" t="s">
        <v>223</v>
      </c>
      <c r="G55" s="21">
        <f t="shared" si="3"/>
        <v>5</v>
      </c>
      <c r="H55" s="12">
        <f>'APUS SANITARIAS'!J145</f>
        <v>141.07999999999998</v>
      </c>
      <c r="I55" s="10">
        <f t="shared" si="0"/>
        <v>705.39999999999986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>
        <f>1/9</f>
        <v>0.1111111111111111</v>
      </c>
      <c r="F56" t="s">
        <v>158</v>
      </c>
      <c r="G56" s="21">
        <f t="shared" si="3"/>
        <v>3</v>
      </c>
      <c r="H56" s="12">
        <f>'APUS SANITARIAS'!J163</f>
        <v>214.34</v>
      </c>
      <c r="I56" s="10">
        <f t="shared" si="0"/>
        <v>643.02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>
        <f>1/9</f>
        <v>0.1111111111111111</v>
      </c>
      <c r="F57" t="s">
        <v>158</v>
      </c>
      <c r="G57" s="21">
        <f t="shared" si="3"/>
        <v>3</v>
      </c>
      <c r="H57" s="12">
        <f>'APUS SANITARIAS'!J178</f>
        <v>103.69</v>
      </c>
      <c r="I57" s="10">
        <f t="shared" si="0"/>
        <v>311.07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6/9</f>
        <v>0.66666666666666663</v>
      </c>
      <c r="F59" t="s">
        <v>223</v>
      </c>
      <c r="G59" s="21">
        <f t="shared" si="3"/>
        <v>14</v>
      </c>
      <c r="H59" s="12">
        <f>'APUS ELECTRICAS'!J5</f>
        <v>121.05000000000001</v>
      </c>
      <c r="I59" s="10">
        <f t="shared" si="0"/>
        <v>1694.7000000000003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6/9</f>
        <v>0.66666666666666663</v>
      </c>
      <c r="F60" t="s">
        <v>223</v>
      </c>
      <c r="G60" s="21">
        <f t="shared" si="3"/>
        <v>14</v>
      </c>
      <c r="H60" s="12">
        <f>'APUS ELECTRICAS'!J26</f>
        <v>163.75</v>
      </c>
      <c r="I60" s="10">
        <f t="shared" si="0"/>
        <v>2292.5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6/9</f>
        <v>0.66666666666666663</v>
      </c>
      <c r="F61" t="s">
        <v>223</v>
      </c>
      <c r="G61" s="21">
        <f t="shared" si="3"/>
        <v>14</v>
      </c>
      <c r="H61" s="12">
        <f>'APUS ELECTRICAS'!J48</f>
        <v>118.30000000000001</v>
      </c>
      <c r="I61" s="10">
        <f t="shared" si="0"/>
        <v>1656.2000000000003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1/9</f>
        <v>0.1111111111111111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1/9</f>
        <v>0.1111111111111111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5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5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5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5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5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5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5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6">ROUNDUP(E79*$M$2,0)</f>
        <v>0</v>
      </c>
      <c r="H79" s="61"/>
      <c r="I79" s="10">
        <f t="shared" si="5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6"/>
        <v>0</v>
      </c>
      <c r="H80" s="61"/>
      <c r="I80" s="10">
        <f t="shared" si="5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6"/>
        <v>0</v>
      </c>
      <c r="H81" s="61"/>
      <c r="I81" s="10">
        <f t="shared" si="5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5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7">ROUNDUP(E85*$M$2,0)</f>
        <v>0</v>
      </c>
      <c r="H85" s="61"/>
      <c r="I85" s="10">
        <f t="shared" si="5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7"/>
        <v>0</v>
      </c>
      <c r="H86" s="61"/>
      <c r="I86" s="10">
        <f t="shared" si="5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7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7"/>
        <v>0</v>
      </c>
      <c r="H88" s="61"/>
      <c r="I88" s="10">
        <f t="shared" si="5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7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7"/>
        <v>0</v>
      </c>
      <c r="H90" s="61"/>
      <c r="I90" s="10">
        <f t="shared" si="5"/>
        <v>0</v>
      </c>
    </row>
    <row r="91" spans="1:68">
      <c r="G91" s="21">
        <f t="shared" si="7"/>
        <v>0</v>
      </c>
      <c r="H91" s="61"/>
      <c r="I91" s="10">
        <f t="shared" si="5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99E6-0861-40DB-80CF-95BC789275CF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'!D47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40676.204199999986</v>
      </c>
      <c r="L4" s="25" t="s">
        <v>1452</v>
      </c>
      <c r="M4" s="128">
        <f>J4/M2</f>
        <v>2033.8102099999992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((2*2.25*3)-(1*2)-(0.75*2.1))/9</f>
        <v>1.1027777777777779</v>
      </c>
      <c r="F6" s="63" t="s">
        <v>142</v>
      </c>
      <c r="G6" s="21">
        <f>ROUND(E6*$M$2,2)</f>
        <v>22.06</v>
      </c>
      <c r="H6" s="12">
        <f>'APUS ARQUITECTURA'!J5</f>
        <v>140.28</v>
      </c>
      <c r="I6" s="10">
        <f>G6*H6</f>
        <v>3094.5767999999998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(2*(4/2)*3)/9</f>
        <v>1.3333333333333333</v>
      </c>
      <c r="F7" s="63" t="s">
        <v>142</v>
      </c>
      <c r="G7" s="21">
        <f>ROUND(E7*$M$2,2)</f>
        <v>26.67</v>
      </c>
      <c r="H7" s="12">
        <f>'APUS ARQUITECTURA'!J32</f>
        <v>166.43</v>
      </c>
      <c r="I7" s="10">
        <f t="shared" ref="I7:I67" si="0">G7*H7</f>
        <v>4438.6881000000003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v>2.84</v>
      </c>
      <c r="F13" t="s">
        <v>142</v>
      </c>
      <c r="G13" s="21">
        <f>ROUND(E13*$M$2,2)</f>
        <v>56.8</v>
      </c>
      <c r="H13" s="12">
        <f>'APUS ARQUITECTURA'!J127</f>
        <v>27.34</v>
      </c>
      <c r="I13" s="10">
        <f t="shared" si="0"/>
        <v>1552.9119999999998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((2*2.25*3.3)-(2*1)-(0.75*1))/9</f>
        <v>1.3444444444444443</v>
      </c>
      <c r="F14" t="s">
        <v>142</v>
      </c>
      <c r="G14" s="21">
        <f>ROUND(E14*$M$2,2)</f>
        <v>26.89</v>
      </c>
      <c r="H14" s="12">
        <f>'APUS ARQUITECTURA'!J148</f>
        <v>36.090000000000003</v>
      </c>
      <c r="I14" s="10">
        <f t="shared" si="0"/>
        <v>970.46010000000012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>
        <f>(2*(2.25+4)*3)/9</f>
        <v>4.166666666666667</v>
      </c>
      <c r="F16" t="s">
        <v>142</v>
      </c>
      <c r="G16" s="21">
        <f>ROUND(E16*$M$2,2)</f>
        <v>83.33</v>
      </c>
      <c r="H16" s="12">
        <f>'APUS ARQUITECTURA'!J168</f>
        <v>90.830000000000013</v>
      </c>
      <c r="I16" s="10">
        <f t="shared" si="0"/>
        <v>7568.8639000000012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v>0.16</v>
      </c>
      <c r="F35" t="s">
        <v>142</v>
      </c>
      <c r="G35" s="21">
        <f t="shared" si="2"/>
        <v>3.2</v>
      </c>
      <c r="H35" s="12">
        <f>'APUS ARQUITECTURA'!J449</f>
        <v>560.62</v>
      </c>
      <c r="I35" s="10">
        <f t="shared" si="0"/>
        <v>1793.9840000000002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(1*2)/9</f>
        <v>0.22222222222222221</v>
      </c>
      <c r="F36" t="s">
        <v>142</v>
      </c>
      <c r="G36" s="21">
        <f t="shared" si="2"/>
        <v>4.4400000000000004</v>
      </c>
      <c r="H36" s="12">
        <f>'APUS ARQUITECTURA'!J456</f>
        <v>367.87</v>
      </c>
      <c r="I36" s="10">
        <f t="shared" si="0"/>
        <v>1633.3428000000001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v>2.84</v>
      </c>
      <c r="F41" t="s">
        <v>142</v>
      </c>
      <c r="G41" s="21">
        <f t="shared" si="2"/>
        <v>56.8</v>
      </c>
      <c r="H41" s="12">
        <f>'APUS ARQUITECTURA'!J484</f>
        <v>15.63</v>
      </c>
      <c r="I41" s="10">
        <f t="shared" si="0"/>
        <v>887.78399999999999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1.3444444444444443</v>
      </c>
      <c r="F42" s="103" t="s">
        <v>142</v>
      </c>
      <c r="G42" s="21">
        <f t="shared" si="2"/>
        <v>26.89</v>
      </c>
      <c r="H42" s="12">
        <f>'APUS ARQUITECTURA'!J504</f>
        <v>15.950000000000001</v>
      </c>
      <c r="I42" s="10">
        <f t="shared" si="0"/>
        <v>428.89550000000003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L44" s="12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L45" s="12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993</v>
      </c>
      <c r="E46" s="122">
        <f>1/9</f>
        <v>0.1111111111111111</v>
      </c>
      <c r="F46" t="s">
        <v>1481</v>
      </c>
      <c r="G46" s="21">
        <f t="shared" si="3"/>
        <v>3</v>
      </c>
      <c r="H46" s="12">
        <f>'APUS SANITARIAS'!J19</f>
        <v>67.52</v>
      </c>
      <c r="I46" s="10">
        <f t="shared" si="0"/>
        <v>202.56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1/9</f>
        <v>0.1111111111111111</v>
      </c>
      <c r="F48" t="s">
        <v>223</v>
      </c>
      <c r="G48" s="21">
        <f t="shared" si="3"/>
        <v>3</v>
      </c>
      <c r="H48" s="12">
        <f>'APUS SANITARIAS'!J32</f>
        <v>131.72999999999999</v>
      </c>
      <c r="I48" s="10">
        <f t="shared" si="0"/>
        <v>395.18999999999994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>
        <f>1/9</f>
        <v>0.1111111111111111</v>
      </c>
      <c r="F49" t="s">
        <v>223</v>
      </c>
      <c r="G49" s="21">
        <f t="shared" si="3"/>
        <v>3</v>
      </c>
      <c r="H49" s="12">
        <f>'APUS SANITARIAS'!J50</f>
        <v>210.6</v>
      </c>
      <c r="I49" s="10">
        <f t="shared" si="0"/>
        <v>631.79999999999995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2/9</f>
        <v>0.22222222222222221</v>
      </c>
      <c r="F53" t="s">
        <v>223</v>
      </c>
      <c r="G53" s="21">
        <f t="shared" si="3"/>
        <v>5</v>
      </c>
      <c r="H53" s="12">
        <f>'APUS SANITARIAS'!J108</f>
        <v>138.65</v>
      </c>
      <c r="I53" s="10">
        <f t="shared" si="0"/>
        <v>693.25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4">2/9</f>
        <v>0.22222222222222221</v>
      </c>
      <c r="F54" t="s">
        <v>223</v>
      </c>
      <c r="G54" s="21">
        <f t="shared" si="3"/>
        <v>5</v>
      </c>
      <c r="H54" s="12">
        <f>'APUS SANITARIAS'!J127</f>
        <v>145.94</v>
      </c>
      <c r="I54" s="10">
        <f t="shared" si="0"/>
        <v>729.7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4"/>
        <v>0.22222222222222221</v>
      </c>
      <c r="F55" t="s">
        <v>223</v>
      </c>
      <c r="G55" s="21">
        <f t="shared" si="3"/>
        <v>5</v>
      </c>
      <c r="H55" s="12">
        <f>'APUS SANITARIAS'!J145</f>
        <v>141.07999999999998</v>
      </c>
      <c r="I55" s="10">
        <f t="shared" si="0"/>
        <v>705.39999999999986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>
        <f>1/9</f>
        <v>0.1111111111111111</v>
      </c>
      <c r="F56" t="s">
        <v>158</v>
      </c>
      <c r="G56" s="21">
        <f t="shared" si="3"/>
        <v>3</v>
      </c>
      <c r="H56" s="12">
        <f>'APUS SANITARIAS'!J163</f>
        <v>214.34</v>
      </c>
      <c r="I56" s="10">
        <f t="shared" si="0"/>
        <v>643.02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>
        <f>1/9</f>
        <v>0.1111111111111111</v>
      </c>
      <c r="F57" t="s">
        <v>158</v>
      </c>
      <c r="G57" s="21">
        <f t="shared" si="3"/>
        <v>3</v>
      </c>
      <c r="H57" s="12">
        <f>'APUS SANITARIAS'!J178</f>
        <v>103.69</v>
      </c>
      <c r="I57" s="10">
        <f t="shared" si="0"/>
        <v>311.07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6/9</f>
        <v>0.66666666666666663</v>
      </c>
      <c r="F59" t="s">
        <v>223</v>
      </c>
      <c r="G59" s="21">
        <f t="shared" si="3"/>
        <v>14</v>
      </c>
      <c r="H59" s="12">
        <f>'APUS ELECTRICAS'!J5</f>
        <v>121.05000000000001</v>
      </c>
      <c r="I59" s="10">
        <f t="shared" si="0"/>
        <v>1694.7000000000003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6/9</f>
        <v>0.66666666666666663</v>
      </c>
      <c r="F60" t="s">
        <v>223</v>
      </c>
      <c r="G60" s="21">
        <f t="shared" si="3"/>
        <v>14</v>
      </c>
      <c r="H60" s="12">
        <f>'APUS ELECTRICAS'!J26</f>
        <v>163.75</v>
      </c>
      <c r="I60" s="10">
        <f t="shared" si="0"/>
        <v>2292.5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6/9</f>
        <v>0.66666666666666663</v>
      </c>
      <c r="F61" t="s">
        <v>223</v>
      </c>
      <c r="G61" s="21">
        <f t="shared" si="3"/>
        <v>14</v>
      </c>
      <c r="H61" s="12">
        <f>'APUS ELECTRICAS'!J48</f>
        <v>118.30000000000001</v>
      </c>
      <c r="I61" s="10">
        <f t="shared" si="0"/>
        <v>1656.2000000000003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1/9</f>
        <v>0.1111111111111111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1/9</f>
        <v>0.1111111111111111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5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5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5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5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5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5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5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6">ROUNDUP(E79*$M$2,0)</f>
        <v>0</v>
      </c>
      <c r="H79" s="61"/>
      <c r="I79" s="10">
        <f t="shared" si="5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6"/>
        <v>0</v>
      </c>
      <c r="H80" s="61"/>
      <c r="I80" s="10">
        <f t="shared" si="5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6"/>
        <v>0</v>
      </c>
      <c r="H81" s="61"/>
      <c r="I81" s="10">
        <f t="shared" si="5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5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7">ROUNDUP(E85*$M$2,0)</f>
        <v>0</v>
      </c>
      <c r="H85" s="61"/>
      <c r="I85" s="10">
        <f t="shared" si="5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7"/>
        <v>0</v>
      </c>
      <c r="H86" s="61"/>
      <c r="I86" s="10">
        <f t="shared" si="5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7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7"/>
        <v>0</v>
      </c>
      <c r="H88" s="61"/>
      <c r="I88" s="10">
        <f t="shared" si="5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7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7"/>
        <v>0</v>
      </c>
      <c r="H90" s="61"/>
      <c r="I90" s="10">
        <f t="shared" si="5"/>
        <v>0</v>
      </c>
    </row>
    <row r="91" spans="1:68">
      <c r="G91" s="21">
        <f t="shared" si="7"/>
        <v>0</v>
      </c>
      <c r="H91" s="61"/>
      <c r="I91" s="10">
        <f t="shared" si="5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CA82-AC52-48DF-BC8C-C658D6B41C77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31922.413700000005</v>
      </c>
      <c r="L4" s="25" t="s">
        <v>1452</v>
      </c>
      <c r="M4" s="128">
        <f>J4/M2</f>
        <v>1596.1206850000003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(2.8*2)/9.2</f>
        <v>0.60869565217391308</v>
      </c>
      <c r="F6" s="63" t="s">
        <v>142</v>
      </c>
      <c r="G6" s="21">
        <f>ROUND(E6*$M$2,2)</f>
        <v>12.17</v>
      </c>
      <c r="H6" s="12">
        <f>'APUS ARQUITECTURA'!J5</f>
        <v>140.28</v>
      </c>
      <c r="I6" s="10">
        <f>G6*H6</f>
        <v>1707.2076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>
        <f>(1.5+3+3.1-0.9)*3/9.2</f>
        <v>2.1847826086956523</v>
      </c>
      <c r="F8" s="63" t="s">
        <v>142</v>
      </c>
      <c r="G8" s="21">
        <f>ROUND(E8*$M$2,2)</f>
        <v>43.7</v>
      </c>
      <c r="H8" s="12">
        <f>'APUS ARQUITECTURA'!J50</f>
        <v>141.08000000000001</v>
      </c>
      <c r="I8" s="10">
        <f t="shared" si="0"/>
        <v>6165.1960000000008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((2.8*2)+(3*0.4))/9.2</f>
        <v>0.73913043478260876</v>
      </c>
      <c r="F13" t="s">
        <v>142</v>
      </c>
      <c r="G13" s="21">
        <f>ROUND(E13*$M$2,2)</f>
        <v>14.78</v>
      </c>
      <c r="H13" s="12">
        <f>'APUS ARQUITECTURA'!J127</f>
        <v>27.34</v>
      </c>
      <c r="I13" s="10">
        <f t="shared" si="0"/>
        <v>404.08519999999999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/>
      <c r="F14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>
        <f>(3.1+2.9+0.4+1.8+2.95)*0.1/9.2</f>
        <v>0.12119565217391308</v>
      </c>
      <c r="F30" t="s">
        <v>153</v>
      </c>
      <c r="G30" s="21">
        <f t="shared" si="2"/>
        <v>2.42</v>
      </c>
      <c r="H30" s="12">
        <f>'APUS ARQUITECTURA'!J383</f>
        <v>36.550000000000004</v>
      </c>
      <c r="I30" s="10">
        <f t="shared" si="0"/>
        <v>88.451000000000008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/>
      <c r="F35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>
        <f>2.9*2.85/9.2</f>
        <v>0.89836956521739142</v>
      </c>
      <c r="F37" t="s">
        <v>142</v>
      </c>
      <c r="G37" s="21">
        <f t="shared" si="2"/>
        <v>17.97</v>
      </c>
      <c r="H37" s="12">
        <f>'APUS ARQUITECTURA'!J463</f>
        <v>514.54</v>
      </c>
      <c r="I37" s="10">
        <f t="shared" si="0"/>
        <v>9246.2837999999992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E13*2</f>
        <v>1.4782608695652175</v>
      </c>
      <c r="F41" t="s">
        <v>142</v>
      </c>
      <c r="G41" s="21">
        <f t="shared" si="2"/>
        <v>29.57</v>
      </c>
      <c r="H41" s="12">
        <f>'APUS ARQUITECTURA'!J484</f>
        <v>15.63</v>
      </c>
      <c r="I41" s="10">
        <f t="shared" si="0"/>
        <v>462.17910000000001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v>0.5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v>0.5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v>0.5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3/9.2</f>
        <v>0.32608695652173914</v>
      </c>
      <c r="F62" t="s">
        <v>223</v>
      </c>
      <c r="G62" s="21">
        <f t="shared" si="3"/>
        <v>7</v>
      </c>
      <c r="H62" s="12">
        <f>'APUS ELECTRICAS'!J66</f>
        <v>7.34</v>
      </c>
      <c r="I62" s="10">
        <f t="shared" si="0"/>
        <v>51.379999999999995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v>0.13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v>0.13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9002-DCEF-493B-A5A0-562932673124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'!D49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24496.844899999996</v>
      </c>
      <c r="L4" s="25" t="s">
        <v>1452</v>
      </c>
      <c r="M4" s="128">
        <f>J4/M2</f>
        <v>1224.8422449999998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(2.2+1.4+0.1)*3/10.3</f>
        <v>1.0776699029126213</v>
      </c>
      <c r="F6" s="63" t="s">
        <v>142</v>
      </c>
      <c r="G6" s="21">
        <f>ROUND(E6*$M$2,2)</f>
        <v>21.55</v>
      </c>
      <c r="H6" s="12">
        <f>'APUS ARQUITECTURA'!J5</f>
        <v>140.28</v>
      </c>
      <c r="I6" s="10">
        <f>G6*H6</f>
        <v>3023.0340000000001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2.4*3/10.3</f>
        <v>0.69902912621359214</v>
      </c>
      <c r="F7" s="63" t="s">
        <v>142</v>
      </c>
      <c r="G7" s="21">
        <f>ROUND(E7*$M$2,2)</f>
        <v>13.98</v>
      </c>
      <c r="H7" s="12">
        <f>'APUS ARQUITECTURA'!J32</f>
        <v>166.43</v>
      </c>
      <c r="I7" s="10">
        <f t="shared" ref="I7:I67" si="0">G7*H7</f>
        <v>2326.6914000000002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70">
        <f>(2.4+4.4+4.4+1.4+0.1)*3/10.3</f>
        <v>3.6990291262135919</v>
      </c>
      <c r="F13" t="s">
        <v>142</v>
      </c>
      <c r="G13" s="21">
        <f>ROUND(E13*$M$2,2)</f>
        <v>73.98</v>
      </c>
      <c r="H13" s="12">
        <f>'APUS ARQUITECTURA'!J127</f>
        <v>27.34</v>
      </c>
      <c r="I13" s="10">
        <f t="shared" si="0"/>
        <v>2022.6132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2.4*3.3/10.3</f>
        <v>0.76893203883495131</v>
      </c>
      <c r="F14" t="s">
        <v>142</v>
      </c>
      <c r="G14" s="21">
        <f>ROUND(E14*$M$2,2)</f>
        <v>15.38</v>
      </c>
      <c r="H14" s="12">
        <f>'APUS ARQUITECTURA'!J148</f>
        <v>36.090000000000003</v>
      </c>
      <c r="I14" s="10">
        <f t="shared" si="0"/>
        <v>555.06420000000003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>
        <f>(2.4+4.4+4.4+1.5)*0.1/10.3</f>
        <v>0.12330097087378643</v>
      </c>
      <c r="F32" t="s">
        <v>153</v>
      </c>
      <c r="G32" s="21">
        <f t="shared" si="2"/>
        <v>2.4700000000000002</v>
      </c>
      <c r="H32" s="12">
        <f>'APUS ARQUITECTURA'!J410</f>
        <v>44.2</v>
      </c>
      <c r="I32" s="10">
        <f t="shared" si="0"/>
        <v>109.17400000000002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2.1*0.9/10.3</f>
        <v>0.18349514563106797</v>
      </c>
      <c r="F35" t="s">
        <v>142</v>
      </c>
      <c r="G35" s="21">
        <f t="shared" si="2"/>
        <v>3.67</v>
      </c>
      <c r="H35" s="12">
        <f>'APUS ARQUITECTURA'!J449</f>
        <v>560.62</v>
      </c>
      <c r="I35" s="10">
        <f t="shared" si="0"/>
        <v>2057.4753999999998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0.65*1.5/10.3</f>
        <v>9.4660194174757281E-2</v>
      </c>
      <c r="F36" t="s">
        <v>142</v>
      </c>
      <c r="G36" s="21">
        <f t="shared" si="2"/>
        <v>1.89</v>
      </c>
      <c r="H36" s="12">
        <f>'APUS ARQUITECTURA'!J456</f>
        <v>367.87</v>
      </c>
      <c r="I36" s="10">
        <f t="shared" si="0"/>
        <v>695.27429999999993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1+(E13)</f>
        <v>4.6990291262135919</v>
      </c>
      <c r="F41" t="s">
        <v>142</v>
      </c>
      <c r="G41" s="21">
        <f t="shared" si="2"/>
        <v>93.98</v>
      </c>
      <c r="H41" s="12">
        <f>'APUS ARQUITECTURA'!J484</f>
        <v>15.63</v>
      </c>
      <c r="I41" s="10">
        <f t="shared" si="0"/>
        <v>1468.9074000000001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>
        <f>1/10.3</f>
        <v>9.7087378640776698E-2</v>
      </c>
      <c r="F44" t="s">
        <v>1481</v>
      </c>
      <c r="G44" s="21">
        <f>ROUNDUP(E44*$M$2,0)</f>
        <v>2</v>
      </c>
      <c r="H44" s="12">
        <f>'APUS SANITARIAS'!J5</f>
        <v>193.31</v>
      </c>
      <c r="I44" s="10">
        <f t="shared" si="0"/>
        <v>386.62</v>
      </c>
      <c r="J44" s="122"/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>
        <f t="shared" ref="E45:E46" si="3">1/10.3</f>
        <v>9.7087378640776698E-2</v>
      </c>
      <c r="F45" t="s">
        <v>1481</v>
      </c>
      <c r="G45" s="21">
        <f t="shared" ref="G45:G74" si="4">ROUNDUP(E45*$M$2,0)</f>
        <v>2</v>
      </c>
      <c r="H45" s="12">
        <f>'APUS SANITARIAS'!J12</f>
        <v>192.4</v>
      </c>
      <c r="I45" s="10">
        <f t="shared" si="0"/>
        <v>384.8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>
        <f t="shared" si="3"/>
        <v>9.7087378640776698E-2</v>
      </c>
      <c r="F46" t="s">
        <v>1481</v>
      </c>
      <c r="G46" s="21">
        <f t="shared" si="4"/>
        <v>2</v>
      </c>
      <c r="H46" s="12">
        <f>'APUS SANITARIAS'!J19</f>
        <v>67.52</v>
      </c>
      <c r="I46" s="10">
        <f t="shared" si="0"/>
        <v>135.04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1/10.3</f>
        <v>9.7087378640776698E-2</v>
      </c>
      <c r="F48" t="s">
        <v>223</v>
      </c>
      <c r="G48" s="21">
        <f t="shared" si="4"/>
        <v>2</v>
      </c>
      <c r="H48" s="12">
        <f>'APUS SANITARIAS'!J32</f>
        <v>131.72999999999999</v>
      </c>
      <c r="I48" s="10">
        <f t="shared" si="0"/>
        <v>263.45999999999998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1/10.3</f>
        <v>9.7087378640776698E-2</v>
      </c>
      <c r="F53" t="s">
        <v>223</v>
      </c>
      <c r="G53" s="21">
        <f t="shared" si="4"/>
        <v>2</v>
      </c>
      <c r="H53" s="12">
        <f>'APUS SANITARIAS'!J108</f>
        <v>138.65</v>
      </c>
      <c r="I53" s="10">
        <f t="shared" si="0"/>
        <v>277.3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5">1/10.3</f>
        <v>9.7087378640776698E-2</v>
      </c>
      <c r="F54" t="s">
        <v>223</v>
      </c>
      <c r="G54" s="21">
        <f t="shared" si="4"/>
        <v>2</v>
      </c>
      <c r="H54" s="12">
        <f>'APUS SANITARIAS'!J127</f>
        <v>145.94</v>
      </c>
      <c r="I54" s="10">
        <f t="shared" si="0"/>
        <v>291.88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5"/>
        <v>9.7087378640776698E-2</v>
      </c>
      <c r="F55" t="s">
        <v>223</v>
      </c>
      <c r="G55" s="21">
        <f t="shared" si="4"/>
        <v>2</v>
      </c>
      <c r="H55" s="12">
        <f>'APUS SANITARIAS'!J145</f>
        <v>141.07999999999998</v>
      </c>
      <c r="I55" s="10">
        <f t="shared" si="0"/>
        <v>282.15999999999997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>
        <f>1/10.3</f>
        <v>9.7087378640776698E-2</v>
      </c>
      <c r="F56" t="s">
        <v>158</v>
      </c>
      <c r="G56" s="21">
        <f t="shared" si="4"/>
        <v>2</v>
      </c>
      <c r="H56" s="12">
        <f>'APUS SANITARIAS'!J163</f>
        <v>214.34</v>
      </c>
      <c r="I56" s="10">
        <f t="shared" si="0"/>
        <v>428.68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>
        <f>1/10.3</f>
        <v>9.7087378640776698E-2</v>
      </c>
      <c r="F57" t="s">
        <v>158</v>
      </c>
      <c r="G57" s="21">
        <f t="shared" si="4"/>
        <v>2</v>
      </c>
      <c r="H57" s="12">
        <f>'APUS SANITARIAS'!J178</f>
        <v>103.69</v>
      </c>
      <c r="I57" s="10">
        <f t="shared" si="0"/>
        <v>207.38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3/10.3</f>
        <v>0.29126213592233008</v>
      </c>
      <c r="F59" t="s">
        <v>223</v>
      </c>
      <c r="G59" s="21">
        <f t="shared" si="4"/>
        <v>6</v>
      </c>
      <c r="H59" s="12">
        <f>'APUS ELECTRICAS'!J5</f>
        <v>121.05000000000001</v>
      </c>
      <c r="I59" s="10">
        <f t="shared" si="0"/>
        <v>726.30000000000007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3/10.3</f>
        <v>0.29126213592233008</v>
      </c>
      <c r="F60" t="s">
        <v>223</v>
      </c>
      <c r="G60" s="21">
        <f t="shared" si="4"/>
        <v>6</v>
      </c>
      <c r="H60" s="12">
        <f>'APUS ELECTRICAS'!J26</f>
        <v>163.75</v>
      </c>
      <c r="I60" s="10">
        <f t="shared" si="0"/>
        <v>982.5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3/10.3</f>
        <v>0.29126213592233008</v>
      </c>
      <c r="F61" t="s">
        <v>223</v>
      </c>
      <c r="G61" s="21">
        <f t="shared" si="4"/>
        <v>6</v>
      </c>
      <c r="H61" s="12">
        <f>'APUS ELECTRICAS'!J48</f>
        <v>118.30000000000001</v>
      </c>
      <c r="I61" s="10">
        <f t="shared" si="0"/>
        <v>709.80000000000007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1/10.3</f>
        <v>9.7087378640776698E-2</v>
      </c>
      <c r="F64" t="s">
        <v>158</v>
      </c>
      <c r="G64" s="21">
        <f t="shared" si="4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1/10.3</f>
        <v>9.7087378640776698E-2</v>
      </c>
      <c r="F65" t="s">
        <v>158</v>
      </c>
      <c r="G65" s="21">
        <f t="shared" si="4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4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4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4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4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4"/>
        <v>0</v>
      </c>
      <c r="H72" s="61"/>
      <c r="I72" s="10">
        <f t="shared" ref="I72:I91" si="6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4"/>
        <v>0</v>
      </c>
      <c r="H73" s="61"/>
      <c r="I73" s="10">
        <f t="shared" si="6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4"/>
        <v>0</v>
      </c>
      <c r="H74" s="61"/>
      <c r="I74" s="10">
        <f t="shared" si="6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6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6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6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6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7">ROUNDUP(E79*$M$2,0)</f>
        <v>0</v>
      </c>
      <c r="H79" s="61"/>
      <c r="I79" s="10">
        <f t="shared" si="6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7"/>
        <v>0</v>
      </c>
      <c r="H80" s="61"/>
      <c r="I80" s="10">
        <f t="shared" si="6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7"/>
        <v>0</v>
      </c>
      <c r="H81" s="61"/>
      <c r="I81" s="10">
        <f t="shared" si="6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6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8">ROUNDUP(E85*$M$2,0)</f>
        <v>0</v>
      </c>
      <c r="H85" s="12"/>
      <c r="I85" s="10">
        <f t="shared" si="6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8"/>
        <v>0</v>
      </c>
      <c r="H86" s="12"/>
      <c r="I86" s="10">
        <f t="shared" si="6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8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8"/>
        <v>0</v>
      </c>
      <c r="H88" s="12"/>
      <c r="I88" s="10">
        <f t="shared" si="6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8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8"/>
        <v>0</v>
      </c>
      <c r="H90" s="12"/>
      <c r="I90" s="10">
        <f t="shared" si="6"/>
        <v>0</v>
      </c>
    </row>
    <row r="91" spans="1:68">
      <c r="G91" s="21">
        <f t="shared" si="8"/>
        <v>0</v>
      </c>
      <c r="H91" s="12"/>
      <c r="I91" s="10">
        <f t="shared" si="6"/>
        <v>0</v>
      </c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8E16-21D7-462C-A4DD-44C55898E10F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'!D50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13997.085800000003</v>
      </c>
      <c r="L4" s="25" t="s">
        <v>1452</v>
      </c>
      <c r="M4" s="128">
        <f>J4/M2</f>
        <v>699.85429000000011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6.95*3/28</f>
        <v>0.74464285714285716</v>
      </c>
      <c r="F6" s="63" t="s">
        <v>142</v>
      </c>
      <c r="G6" s="21">
        <f>ROUND(E6*$M$2,2)</f>
        <v>14.89</v>
      </c>
      <c r="H6" s="12">
        <f>'APUS ARQUITECTURA'!J5</f>
        <v>140.28</v>
      </c>
      <c r="I6" s="10">
        <f>G6*H6</f>
        <v>2088.7692000000002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2.8*3/28</f>
        <v>0.29999999999999993</v>
      </c>
      <c r="F7" s="63" t="s">
        <v>142</v>
      </c>
      <c r="G7" s="21">
        <f>ROUND(E7*$M$2,2)</f>
        <v>6</v>
      </c>
      <c r="H7" s="12">
        <f>'APUS ARQUITECTURA'!J32</f>
        <v>166.43</v>
      </c>
      <c r="I7" s="10">
        <f t="shared" ref="I7:I67" si="0">G7*H7</f>
        <v>998.58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>
        <f>0.8*3/28</f>
        <v>8.5714285714285729E-2</v>
      </c>
      <c r="F8" s="63" t="s">
        <v>142</v>
      </c>
      <c r="G8" s="21">
        <f>ROUND(E8*$M$2,2)</f>
        <v>1.71</v>
      </c>
      <c r="H8" s="12">
        <f>'APUS ARQUITECTURA'!J50</f>
        <v>141.08000000000001</v>
      </c>
      <c r="I8" s="10">
        <f t="shared" si="0"/>
        <v>241.24680000000001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70">
        <f>+E6+E6+E7+(1.15*3/28)</f>
        <v>1.9124999999999999</v>
      </c>
      <c r="F13" t="s">
        <v>142</v>
      </c>
      <c r="G13" s="21">
        <f>ROUND(E13*$M$2,2)</f>
        <v>38.25</v>
      </c>
      <c r="H13" s="12">
        <f>'APUS ARQUITECTURA'!J127</f>
        <v>27.34</v>
      </c>
      <c r="I13" s="10">
        <f t="shared" si="0"/>
        <v>1045.7549999999999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/>
      <c r="F14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>
        <v>1</v>
      </c>
      <c r="F25" t="s">
        <v>142</v>
      </c>
      <c r="G25" s="21">
        <f t="shared" si="2"/>
        <v>20</v>
      </c>
      <c r="H25" s="12">
        <f>'APUS ARQUITECTURA'!J318</f>
        <v>51.989999999999995</v>
      </c>
      <c r="I25" s="10">
        <f t="shared" si="0"/>
        <v>1039.8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>
        <f>((3.9*2)+(6.95*2)-2)/28</f>
        <v>0.70357142857142851</v>
      </c>
      <c r="F28" t="s">
        <v>153</v>
      </c>
      <c r="G28" s="21">
        <f t="shared" si="2"/>
        <v>14.07</v>
      </c>
      <c r="H28" s="12">
        <f>'APUS ARQUITECTURA'!J347</f>
        <v>20.580000000000002</v>
      </c>
      <c r="I28" s="10">
        <f t="shared" si="0"/>
        <v>289.56060000000002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2*2.1/28</f>
        <v>0.15</v>
      </c>
      <c r="F35" t="s">
        <v>142</v>
      </c>
      <c r="G35" s="21">
        <f t="shared" si="2"/>
        <v>3</v>
      </c>
      <c r="H35" s="12">
        <f>'APUS ARQUITECTURA'!J449</f>
        <v>560.62</v>
      </c>
      <c r="I35" s="10">
        <f t="shared" si="0"/>
        <v>1681.8600000000001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(3.9+6.95+6.95+3.9+0.2-2)*3/28</f>
        <v>2.1321428571428571</v>
      </c>
      <c r="F41" t="s">
        <v>142</v>
      </c>
      <c r="G41" s="21">
        <f t="shared" si="2"/>
        <v>42.64</v>
      </c>
      <c r="H41" s="12">
        <f>'APUS ARQUITECTURA'!J484</f>
        <v>15.63</v>
      </c>
      <c r="I41" s="10">
        <f t="shared" si="0"/>
        <v>666.46320000000003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1/10</f>
        <v>0.1</v>
      </c>
      <c r="F59" t="s">
        <v>223</v>
      </c>
      <c r="G59" s="21">
        <f t="shared" si="3"/>
        <v>2</v>
      </c>
      <c r="H59" s="12">
        <f>'APUS ELECTRICAS'!J5</f>
        <v>121.05000000000001</v>
      </c>
      <c r="I59" s="10">
        <f t="shared" si="0"/>
        <v>242.10000000000002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1/10</f>
        <v>0.1</v>
      </c>
      <c r="F60" t="s">
        <v>223</v>
      </c>
      <c r="G60" s="21">
        <f t="shared" si="3"/>
        <v>2</v>
      </c>
      <c r="H60" s="12">
        <f>'APUS ELECTRICAS'!J26</f>
        <v>163.75</v>
      </c>
      <c r="I60" s="10">
        <f t="shared" si="0"/>
        <v>327.5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1/10</f>
        <v>0.1</v>
      </c>
      <c r="F61" t="s">
        <v>223</v>
      </c>
      <c r="G61" s="21">
        <f t="shared" si="3"/>
        <v>2</v>
      </c>
      <c r="H61" s="12">
        <f>'APUS ELECTRICAS'!J48</f>
        <v>118.30000000000001</v>
      </c>
      <c r="I61" s="10">
        <f t="shared" si="0"/>
        <v>236.60000000000002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5/28</f>
        <v>0.17857142857142858</v>
      </c>
      <c r="F62" t="s">
        <v>223</v>
      </c>
      <c r="G62" s="21">
        <f t="shared" si="3"/>
        <v>4</v>
      </c>
      <c r="H62" s="12">
        <f>'APUS ELECTRICAS'!J66</f>
        <v>7.34</v>
      </c>
      <c r="I62" s="10">
        <f t="shared" si="0"/>
        <v>29.36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1/10</f>
        <v>0.1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1/10</f>
        <v>0.1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12A6-0118-471A-B32E-677ED5108684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'!D51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11528.305600000002</v>
      </c>
      <c r="L4" s="25" t="s">
        <v>1452</v>
      </c>
      <c r="M4" s="128">
        <f>J4/M2</f>
        <v>576.41528000000005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(((2*6.95/2)+2.8)*3-(30*0.2)-(0.9*2.1))/(30)</f>
        <v>0.71199999999999997</v>
      </c>
      <c r="F6" s="63" t="s">
        <v>142</v>
      </c>
      <c r="G6" s="21">
        <f>ROUND(E6*$M$2,2)</f>
        <v>14.24</v>
      </c>
      <c r="H6" s="12">
        <f>'APUS ARQUITECTURA'!J5</f>
        <v>140.28</v>
      </c>
      <c r="I6" s="10">
        <f>G6*H6</f>
        <v>1997.5871999999999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(((2*6.95)+(2*2.8))*3)/(30)</f>
        <v>1.95</v>
      </c>
      <c r="F13" t="s">
        <v>142</v>
      </c>
      <c r="G13" s="21">
        <f>ROUND(E13*$M$2,2)</f>
        <v>39</v>
      </c>
      <c r="H13" s="12">
        <f>'APUS ARQUITECTURA'!J127</f>
        <v>27.34</v>
      </c>
      <c r="I13" s="10">
        <f t="shared" si="0"/>
        <v>1066.26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((2.8*3.3)-(30*0.2)-(0.9*2.1))/(30)</f>
        <v>4.4999999999999943E-2</v>
      </c>
      <c r="F14" t="s">
        <v>142</v>
      </c>
      <c r="G14" s="21">
        <f>ROUND(E14*$M$2,2)</f>
        <v>0.9</v>
      </c>
      <c r="H14" s="12">
        <f>'APUS ARQUITECTURA'!J148</f>
        <v>36.090000000000003</v>
      </c>
      <c r="I14" s="10">
        <f t="shared" si="0"/>
        <v>32.481000000000002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f>1</f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>
        <f>(((2*6.95)+(2*2.8))- 0.9*2.1)/(30)</f>
        <v>0.58699999999999997</v>
      </c>
      <c r="F32" t="s">
        <v>153</v>
      </c>
      <c r="G32" s="21">
        <f t="shared" si="2"/>
        <v>11.74</v>
      </c>
      <c r="H32" s="12">
        <f>'APUS ARQUITECTURA'!J410</f>
        <v>44.2</v>
      </c>
      <c r="I32" s="10">
        <f t="shared" si="0"/>
        <v>518.90800000000002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0.9*2.1/30</f>
        <v>6.3E-2</v>
      </c>
      <c r="F35" t="s">
        <v>142</v>
      </c>
      <c r="G35" s="21">
        <f t="shared" si="2"/>
        <v>1.26</v>
      </c>
      <c r="H35" s="12">
        <f>'APUS ARQUITECTURA'!J449</f>
        <v>560.62</v>
      </c>
      <c r="I35" s="10">
        <f t="shared" si="0"/>
        <v>706.38120000000004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v>0.09</v>
      </c>
      <c r="F36" t="s">
        <v>142</v>
      </c>
      <c r="G36" s="21">
        <f t="shared" si="2"/>
        <v>1.8</v>
      </c>
      <c r="H36" s="12">
        <f>'APUS ARQUITECTURA'!J456</f>
        <v>367.87</v>
      </c>
      <c r="I36" s="10">
        <f t="shared" si="0"/>
        <v>662.16600000000005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(((2*6.95)+(2*2.8))*3+30-30*0.2-0.9*2.1)/(30)</f>
        <v>2.6869999999999998</v>
      </c>
      <c r="F41" t="s">
        <v>142</v>
      </c>
      <c r="G41" s="21">
        <f t="shared" si="2"/>
        <v>53.74</v>
      </c>
      <c r="H41" s="12">
        <f>'APUS ARQUITECTURA'!J484</f>
        <v>15.63</v>
      </c>
      <c r="I41" s="10">
        <f t="shared" si="0"/>
        <v>839.95620000000008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(2.8*3.3-30*0.2-0.9*2.1)/(30)</f>
        <v>4.4999999999999943E-2</v>
      </c>
      <c r="F42" s="103" t="s">
        <v>142</v>
      </c>
      <c r="G42" s="21">
        <f t="shared" si="2"/>
        <v>0.9</v>
      </c>
      <c r="H42" s="12">
        <f>'APUS ARQUITECTURA'!J504</f>
        <v>15.950000000000001</v>
      </c>
      <c r="I42" s="10">
        <f t="shared" si="0"/>
        <v>14.355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2/30</f>
        <v>6.6666666666666666E-2</v>
      </c>
      <c r="F59" t="s">
        <v>223</v>
      </c>
      <c r="G59" s="21">
        <f t="shared" si="3"/>
        <v>2</v>
      </c>
      <c r="H59" s="12">
        <f>'APUS ELECTRICAS'!J5</f>
        <v>121.05000000000001</v>
      </c>
      <c r="I59" s="10">
        <f t="shared" si="0"/>
        <v>242.10000000000002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2/30</f>
        <v>6.6666666666666666E-2</v>
      </c>
      <c r="F60" t="s">
        <v>223</v>
      </c>
      <c r="G60" s="21">
        <f t="shared" si="3"/>
        <v>2</v>
      </c>
      <c r="H60" s="12">
        <f>'APUS ELECTRICAS'!J26</f>
        <v>163.75</v>
      </c>
      <c r="I60" s="10">
        <f t="shared" si="0"/>
        <v>327.5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2/30</f>
        <v>6.6666666666666666E-2</v>
      </c>
      <c r="F61" t="s">
        <v>223</v>
      </c>
      <c r="G61" s="21">
        <f t="shared" si="3"/>
        <v>2</v>
      </c>
      <c r="H61" s="12">
        <f>'APUS ELECTRICAS'!J48</f>
        <v>118.30000000000001</v>
      </c>
      <c r="I61" s="10">
        <f t="shared" si="0"/>
        <v>236.60000000000002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/>
      <c r="F64" t="s">
        <v>158</v>
      </c>
      <c r="G64" s="21">
        <f t="shared" si="3"/>
        <v>0</v>
      </c>
      <c r="H64" s="12">
        <f>'APUS ELECTRICAS'!J74</f>
        <v>396.15000000000003</v>
      </c>
      <c r="I64" s="10">
        <f t="shared" si="0"/>
        <v>0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/>
      <c r="F65" t="s">
        <v>158</v>
      </c>
      <c r="G65" s="21">
        <f t="shared" si="3"/>
        <v>0</v>
      </c>
      <c r="H65" s="12">
        <f>'APUS ELECTRICAS'!J88</f>
        <v>125.39000000000001</v>
      </c>
      <c r="I65" s="10">
        <f t="shared" si="0"/>
        <v>0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/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/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/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/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/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/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/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/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/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/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/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/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/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/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/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/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/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/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/>
      <c r="H90" s="12"/>
      <c r="I90" s="10">
        <f t="shared" si="4"/>
        <v>0</v>
      </c>
    </row>
    <row r="91" spans="1:68">
      <c r="G91" s="21"/>
      <c r="H91" s="12"/>
      <c r="I91" s="10">
        <f t="shared" si="4"/>
        <v>0</v>
      </c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A6DE-8DB5-4C37-901E-AEF1E0C3ED0E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'!D52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11797.436800000001</v>
      </c>
      <c r="L4" s="25" t="s">
        <v>1452</v>
      </c>
      <c r="M4" s="128">
        <f>J4/M2</f>
        <v>589.87184000000002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1">
        <v>1.26</v>
      </c>
      <c r="F6" s="63" t="s">
        <v>142</v>
      </c>
      <c r="G6" s="21">
        <f>ROUND(E6*$M$2,2)</f>
        <v>25.2</v>
      </c>
      <c r="H6" s="12">
        <f>'APUS ARQUITECTURA'!J5</f>
        <v>140.28</v>
      </c>
      <c r="I6" s="10">
        <f>G6*H6</f>
        <v>3535.056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1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1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93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93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1">
        <f>+E6+E6+E7+(1.15*3/28)</f>
        <v>2.6432142857142855</v>
      </c>
      <c r="F13" t="s">
        <v>142</v>
      </c>
      <c r="G13" s="21">
        <f>ROUND(E13*$M$2,2)</f>
        <v>52.86</v>
      </c>
      <c r="H13" s="12">
        <f>'APUS ARQUITECTURA'!J127</f>
        <v>27.34</v>
      </c>
      <c r="I13" s="10">
        <f t="shared" si="0"/>
        <v>1445.1923999999999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1"/>
      <c r="F14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1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1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1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1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1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1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1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1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1">
        <v>1</v>
      </c>
      <c r="F25" t="s">
        <v>142</v>
      </c>
      <c r="G25" s="21">
        <f t="shared" si="2"/>
        <v>20</v>
      </c>
      <c r="H25" s="12">
        <f>'APUS ARQUITECTURA'!J318</f>
        <v>51.989999999999995</v>
      </c>
      <c r="I25" s="10">
        <f t="shared" si="0"/>
        <v>1039.8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1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1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1">
        <v>0.4</v>
      </c>
      <c r="F28" t="s">
        <v>153</v>
      </c>
      <c r="G28" s="21">
        <f t="shared" si="2"/>
        <v>8</v>
      </c>
      <c r="H28" s="12">
        <f>'APUS ARQUITECTURA'!J347</f>
        <v>20.580000000000002</v>
      </c>
      <c r="I28" s="10">
        <f t="shared" si="0"/>
        <v>164.64000000000001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1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1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1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1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1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1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93">
        <f>0.9*2.1/30</f>
        <v>6.3E-2</v>
      </c>
      <c r="F35" t="s">
        <v>142</v>
      </c>
      <c r="G35" s="21">
        <f t="shared" si="2"/>
        <v>1.26</v>
      </c>
      <c r="H35" s="12">
        <f>'APUS ARQUITECTURA'!J449</f>
        <v>560.62</v>
      </c>
      <c r="I35" s="10">
        <f t="shared" si="0"/>
        <v>706.38120000000004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1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1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1">
        <f>(((2*6.95)+(2*2.8))*3+30-30*0.2-0.9*2.1)/(30)</f>
        <v>2.6869999999999998</v>
      </c>
      <c r="F41" t="s">
        <v>142</v>
      </c>
      <c r="G41" s="21">
        <f t="shared" si="2"/>
        <v>53.74</v>
      </c>
      <c r="H41" s="12">
        <f>'APUS ARQUITECTURA'!J484</f>
        <v>15.63</v>
      </c>
      <c r="I41" s="10">
        <f t="shared" si="0"/>
        <v>839.95620000000008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1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1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1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1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1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1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1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1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1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1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1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1"/>
      <c r="F59" t="s">
        <v>223</v>
      </c>
      <c r="G59" s="21">
        <f t="shared" si="3"/>
        <v>0</v>
      </c>
      <c r="H59" s="12">
        <f>'APUS ELECTRICAS'!J5</f>
        <v>121.05000000000001</v>
      </c>
      <c r="I59" s="10">
        <f t="shared" si="0"/>
        <v>0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1"/>
      <c r="F60" t="s">
        <v>223</v>
      </c>
      <c r="G60" s="21">
        <f t="shared" si="3"/>
        <v>0</v>
      </c>
      <c r="H60" s="12">
        <f>'APUS ELECTRICAS'!J26</f>
        <v>163.75</v>
      </c>
      <c r="I60" s="10">
        <f t="shared" si="0"/>
        <v>0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1"/>
      <c r="F61" t="s">
        <v>223</v>
      </c>
      <c r="G61" s="21">
        <f t="shared" si="3"/>
        <v>0</v>
      </c>
      <c r="H61" s="12">
        <f>'APUS ELECTRICAS'!J48</f>
        <v>118.30000000000001</v>
      </c>
      <c r="I61" s="10">
        <f t="shared" si="0"/>
        <v>0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1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1"/>
      <c r="F64" t="s">
        <v>158</v>
      </c>
      <c r="G64" s="21">
        <f t="shared" si="3"/>
        <v>0</v>
      </c>
      <c r="H64" s="12">
        <f>'APUS ELECTRICAS'!J74</f>
        <v>396.15000000000003</v>
      </c>
      <c r="I64" s="10">
        <f t="shared" si="0"/>
        <v>0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1"/>
      <c r="F65" t="s">
        <v>158</v>
      </c>
      <c r="G65" s="21">
        <f t="shared" si="3"/>
        <v>0</v>
      </c>
      <c r="H65" s="12">
        <f>'APUS ELECTRICAS'!J88</f>
        <v>125.39000000000001</v>
      </c>
      <c r="I65" s="10">
        <f t="shared" si="0"/>
        <v>0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1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1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/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/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/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/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/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/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/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/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/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/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/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/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/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/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/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/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/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/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/>
      <c r="H90" s="12"/>
      <c r="I90" s="10">
        <f t="shared" si="4"/>
        <v>0</v>
      </c>
    </row>
    <row r="91" spans="1:68">
      <c r="G91" s="21"/>
      <c r="H91" s="12"/>
      <c r="I91" s="10">
        <f t="shared" si="4"/>
        <v>0</v>
      </c>
    </row>
    <row r="99" spans="1:8">
      <c r="A99" s="87"/>
    </row>
    <row r="101" spans="1:8">
      <c r="G101" s="21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395C-4FF2-40BF-848A-DD32F350A428}">
  <sheetPr>
    <tabColor rgb="FFFFFF00"/>
  </sheetPr>
  <dimension ref="A2:BP183"/>
  <sheetViews>
    <sheetView topLeftCell="A33" workbookViewId="0">
      <selection activeCell="I44" sqref="I44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'!D53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43681.938699999999</v>
      </c>
      <c r="L4" s="25" t="s">
        <v>1452</v>
      </c>
      <c r="M4" s="128">
        <f>J4/M2</f>
        <v>2184.096935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(4.15+2.35+2.45+1.85+0.5+0.45)*3/7.3</f>
        <v>4.8287671232876708</v>
      </c>
      <c r="F6" s="63" t="s">
        <v>142</v>
      </c>
      <c r="G6" s="21">
        <f>ROUND(E6*$M$2,2)</f>
        <v>96.58</v>
      </c>
      <c r="H6" s="12">
        <f>'APUS ARQUITECTURA'!J5</f>
        <v>140.28</v>
      </c>
      <c r="I6" s="10">
        <f>G6*H6</f>
        <v>13548.242399999999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v>0</v>
      </c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(4+2.35+2.3+1.85+1.15+0.9)*3/7.3</f>
        <v>5.1575342465753424</v>
      </c>
      <c r="F13" t="s">
        <v>142</v>
      </c>
      <c r="G13" s="21">
        <f>ROUND(E13*$M$2,2)</f>
        <v>103.15</v>
      </c>
      <c r="H13" s="12">
        <f>'APUS ARQUITECTURA'!J127</f>
        <v>27.34</v>
      </c>
      <c r="I13" s="10">
        <f t="shared" si="0"/>
        <v>2820.1210000000001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(1.8+1.85)*3.3/7.3</f>
        <v>1.6500000000000001</v>
      </c>
      <c r="F14" t="s">
        <v>142</v>
      </c>
      <c r="G14" s="21">
        <f>ROUND(E14*$M$2,2)</f>
        <v>33</v>
      </c>
      <c r="H14" s="12">
        <f>'APUS ARQUITECTURA'!J148</f>
        <v>36.090000000000003</v>
      </c>
      <c r="I14" s="10">
        <f t="shared" si="0"/>
        <v>1190.97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>
        <f>(1.75+1.15+1.85+0.45)*3/7.3</f>
        <v>2.1369863013698631</v>
      </c>
      <c r="F16" t="s">
        <v>142</v>
      </c>
      <c r="G16" s="21">
        <f>ROUND(E16*$M$2,2)</f>
        <v>42.74</v>
      </c>
      <c r="H16" s="12">
        <f>'APUS ARQUITECTURA'!J168</f>
        <v>90.830000000000013</v>
      </c>
      <c r="I16" s="10">
        <f t="shared" si="0"/>
        <v>3882.0742000000009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>
        <v>1</v>
      </c>
      <c r="F25" t="s">
        <v>142</v>
      </c>
      <c r="G25" s="21">
        <f t="shared" si="2"/>
        <v>20</v>
      </c>
      <c r="H25" s="12">
        <f>'APUS ARQUITECTURA'!J318</f>
        <v>51.989999999999995</v>
      </c>
      <c r="I25" s="10">
        <f t="shared" si="0"/>
        <v>1039.8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>
        <f>(2.15+2.35+2.3+0.45)*0.15/7.3</f>
        <v>0.14897260273972601</v>
      </c>
      <c r="F28" t="s">
        <v>153</v>
      </c>
      <c r="G28" s="21">
        <f t="shared" si="2"/>
        <v>2.98</v>
      </c>
      <c r="H28" s="12">
        <f>'APUS ARQUITECTURA'!J347</f>
        <v>20.580000000000002</v>
      </c>
      <c r="I28" s="10">
        <f t="shared" si="0"/>
        <v>61.328400000000002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(0.75+1)*2.1/7.3</f>
        <v>0.50342465753424659</v>
      </c>
      <c r="F35" t="s">
        <v>142</v>
      </c>
      <c r="G35" s="21">
        <f t="shared" si="2"/>
        <v>10.07</v>
      </c>
      <c r="H35" s="12">
        <f>'APUS ARQUITECTURA'!J449</f>
        <v>560.62</v>
      </c>
      <c r="I35" s="10">
        <f t="shared" si="0"/>
        <v>5645.4434000000001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1*1/7.3</f>
        <v>0.13698630136986301</v>
      </c>
      <c r="F36" t="s">
        <v>142</v>
      </c>
      <c r="G36" s="21">
        <f t="shared" si="2"/>
        <v>2.74</v>
      </c>
      <c r="H36" s="12">
        <f>'APUS ARQUITECTURA'!J456</f>
        <v>367.87</v>
      </c>
      <c r="I36" s="10">
        <f t="shared" si="0"/>
        <v>1007.9638000000001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+E13</f>
        <v>5.1575342465753424</v>
      </c>
      <c r="F41" t="s">
        <v>142</v>
      </c>
      <c r="G41" s="21">
        <f t="shared" si="2"/>
        <v>103.15</v>
      </c>
      <c r="H41" s="12">
        <f>'APUS ARQUITECTURA'!J484</f>
        <v>15.63</v>
      </c>
      <c r="I41" s="10">
        <f t="shared" si="0"/>
        <v>1612.2345000000003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22">
        <f>2/7.3</f>
        <v>0.27397260273972601</v>
      </c>
      <c r="F44" t="s">
        <v>1481</v>
      </c>
      <c r="G44" s="21">
        <f>ROUNDUP(E44*$M$2,0)</f>
        <v>6</v>
      </c>
      <c r="H44" s="12">
        <f>'APUS SANITARIAS'!J5</f>
        <v>193.31</v>
      </c>
      <c r="I44" s="10">
        <f t="shared" si="0"/>
        <v>1159.8600000000001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22">
        <f t="shared" ref="E45:E46" si="3">2/7.3</f>
        <v>0.27397260273972601</v>
      </c>
      <c r="F45" t="s">
        <v>1481</v>
      </c>
      <c r="G45" s="21">
        <f t="shared" ref="G45:G74" si="4">ROUNDUP(E45*$M$2,0)</f>
        <v>6</v>
      </c>
      <c r="H45" s="12">
        <f>'APUS SANITARIAS'!J12</f>
        <v>192.4</v>
      </c>
      <c r="I45" s="10">
        <f t="shared" si="0"/>
        <v>1154.4000000000001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22">
        <f t="shared" si="3"/>
        <v>0.27397260273972601</v>
      </c>
      <c r="F46" t="s">
        <v>1481</v>
      </c>
      <c r="G46" s="21">
        <f t="shared" si="4"/>
        <v>6</v>
      </c>
      <c r="H46" s="12">
        <f>'APUS SANITARIAS'!J19</f>
        <v>67.52</v>
      </c>
      <c r="I46" s="10">
        <f t="shared" si="0"/>
        <v>405.12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1/7.3</f>
        <v>0.13698630136986301</v>
      </c>
      <c r="F48" t="s">
        <v>223</v>
      </c>
      <c r="G48" s="21">
        <f t="shared" si="4"/>
        <v>3</v>
      </c>
      <c r="H48" s="12">
        <f>'APUS SANITARIAS'!J32</f>
        <v>131.72999999999999</v>
      </c>
      <c r="I48" s="10">
        <f t="shared" si="0"/>
        <v>395.18999999999994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1/7.3</f>
        <v>0.13698630136986301</v>
      </c>
      <c r="F53" t="s">
        <v>223</v>
      </c>
      <c r="G53" s="21">
        <f t="shared" si="4"/>
        <v>3</v>
      </c>
      <c r="H53" s="12">
        <f>'APUS SANITARIAS'!J108</f>
        <v>138.65</v>
      </c>
      <c r="I53" s="10">
        <f t="shared" si="0"/>
        <v>415.95000000000005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5">1/7.3</f>
        <v>0.13698630136986301</v>
      </c>
      <c r="F54" t="s">
        <v>223</v>
      </c>
      <c r="G54" s="21">
        <f t="shared" si="4"/>
        <v>3</v>
      </c>
      <c r="H54" s="12">
        <f>'APUS SANITARIAS'!J127</f>
        <v>145.94</v>
      </c>
      <c r="I54" s="10">
        <f t="shared" si="0"/>
        <v>437.82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5"/>
        <v>0.13698630136986301</v>
      </c>
      <c r="F55" t="s">
        <v>223</v>
      </c>
      <c r="G55" s="21">
        <f t="shared" si="4"/>
        <v>3</v>
      </c>
      <c r="H55" s="12">
        <f>'APUS SANITARIAS'!J145</f>
        <v>141.07999999999998</v>
      </c>
      <c r="I55" s="10">
        <f t="shared" si="0"/>
        <v>423.23999999999995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>
        <f>1/7.3</f>
        <v>0.13698630136986301</v>
      </c>
      <c r="F56" t="s">
        <v>158</v>
      </c>
      <c r="G56" s="21">
        <f t="shared" si="4"/>
        <v>3</v>
      </c>
      <c r="H56" s="12">
        <f>'APUS SANITARIAS'!J163</f>
        <v>214.34</v>
      </c>
      <c r="I56" s="10">
        <f t="shared" si="0"/>
        <v>643.02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>
        <f>1/7.3</f>
        <v>0.13698630136986301</v>
      </c>
      <c r="F57" t="s">
        <v>158</v>
      </c>
      <c r="G57" s="21">
        <f t="shared" si="4"/>
        <v>3</v>
      </c>
      <c r="H57" s="12">
        <f>'APUS SANITARIAS'!J178</f>
        <v>103.69</v>
      </c>
      <c r="I57" s="10">
        <f t="shared" si="0"/>
        <v>311.07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3/10.84</f>
        <v>0.2767527675276753</v>
      </c>
      <c r="F59" t="s">
        <v>223</v>
      </c>
      <c r="G59" s="21">
        <f t="shared" si="4"/>
        <v>6</v>
      </c>
      <c r="H59" s="12">
        <f>'APUS ELECTRICAS'!J5</f>
        <v>121.05000000000001</v>
      </c>
      <c r="I59" s="10">
        <f t="shared" si="0"/>
        <v>726.30000000000007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3/10.84</f>
        <v>0.2767527675276753</v>
      </c>
      <c r="F60" t="s">
        <v>223</v>
      </c>
      <c r="G60" s="21">
        <f t="shared" si="4"/>
        <v>6</v>
      </c>
      <c r="H60" s="12">
        <f>'APUS ELECTRICAS'!J26</f>
        <v>163.75</v>
      </c>
      <c r="I60" s="10">
        <f t="shared" si="0"/>
        <v>982.5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3/10.84</f>
        <v>0.2767527675276753</v>
      </c>
      <c r="F61" t="s">
        <v>223</v>
      </c>
      <c r="G61" s="21">
        <f t="shared" si="4"/>
        <v>6</v>
      </c>
      <c r="H61" s="12">
        <f>'APUS ELECTRICAS'!J48</f>
        <v>118.30000000000001</v>
      </c>
      <c r="I61" s="10">
        <f t="shared" si="0"/>
        <v>709.80000000000007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/>
      <c r="F62" t="s">
        <v>223</v>
      </c>
      <c r="G62" s="21">
        <f t="shared" si="4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1/10.84</f>
        <v>9.2250922509225092E-2</v>
      </c>
      <c r="F64" t="s">
        <v>158</v>
      </c>
      <c r="G64" s="21">
        <f t="shared" si="4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1/10.84</f>
        <v>9.2250922509225092E-2</v>
      </c>
      <c r="F65" t="s">
        <v>158</v>
      </c>
      <c r="G65" s="21">
        <f t="shared" si="4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/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/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/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/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/>
      <c r="H72" s="61"/>
      <c r="I72" s="10">
        <f t="shared" ref="I72:I91" si="6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/>
      <c r="H73" s="61"/>
      <c r="I73" s="10">
        <f t="shared" si="6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/>
      <c r="H74" s="61"/>
      <c r="I74" s="10">
        <f t="shared" si="6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/>
      <c r="H75" s="61"/>
      <c r="I75" s="10">
        <f t="shared" si="6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/>
      <c r="H76" s="61"/>
      <c r="I76" s="10">
        <f t="shared" si="6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/>
      <c r="H77" s="61"/>
      <c r="I77" s="10">
        <f t="shared" si="6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/>
      <c r="H78" s="61"/>
      <c r="I78" s="10">
        <f t="shared" si="6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/>
      <c r="H79" s="61"/>
      <c r="I79" s="10">
        <f t="shared" si="6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/>
      <c r="H80" s="61"/>
      <c r="I80" s="10">
        <f t="shared" si="6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/>
      <c r="H81" s="61"/>
      <c r="I81" s="10">
        <f t="shared" si="6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/>
      <c r="H82" s="61"/>
      <c r="I82" s="10">
        <f t="shared" si="6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/>
      <c r="H85" s="12"/>
      <c r="I85" s="10">
        <f t="shared" si="6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/>
      <c r="H86" s="12"/>
      <c r="I86" s="10">
        <f t="shared" si="6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/>
      <c r="H88" s="12"/>
      <c r="I88" s="10">
        <f t="shared" si="6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/>
      <c r="H90" s="12"/>
      <c r="I90" s="10">
        <f t="shared" si="6"/>
        <v>0</v>
      </c>
    </row>
    <row r="91" spans="1:68">
      <c r="G91" s="21"/>
      <c r="H91" s="12"/>
      <c r="I91" s="10">
        <f t="shared" si="6"/>
        <v>0</v>
      </c>
    </row>
    <row r="99" spans="1:8">
      <c r="A99" s="87"/>
    </row>
    <row r="101" spans="1:8">
      <c r="G101" s="21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9F3D-C135-4313-8F0A-A5775131D251}">
  <sheetPr>
    <tabColor rgb="FFFFFF00"/>
  </sheetPr>
  <dimension ref="A2:BP183"/>
  <sheetViews>
    <sheetView topLeftCell="A42" workbookViewId="0">
      <selection activeCell="I44" sqref="I44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'!D54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25238.910600000003</v>
      </c>
      <c r="L4" s="25" t="s">
        <v>1452</v>
      </c>
      <c r="M4" s="128">
        <f>J4/M2</f>
        <v>1261.9455300000002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v>1.26</v>
      </c>
      <c r="F6" s="63" t="s">
        <v>142</v>
      </c>
      <c r="G6" s="21">
        <f>ROUND(E6*$M$2,2)</f>
        <v>25.2</v>
      </c>
      <c r="H6" s="12">
        <f>'APUS ARQUITECTURA'!J5</f>
        <v>140.28</v>
      </c>
      <c r="I6" s="10">
        <f>G6*H6</f>
        <v>3535.056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+E6+E6+E7+(1.15*3/28)</f>
        <v>2.6432142857142855</v>
      </c>
      <c r="F13" t="s">
        <v>142</v>
      </c>
      <c r="G13" s="21">
        <f>ROUND(E13*$M$2,2)</f>
        <v>52.86</v>
      </c>
      <c r="H13" s="12">
        <f>'APUS ARQUITECTURA'!J127</f>
        <v>27.34</v>
      </c>
      <c r="I13" s="10">
        <f t="shared" si="0"/>
        <v>1445.1923999999999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/>
      <c r="F14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>
        <v>1</v>
      </c>
      <c r="F25" t="s">
        <v>142</v>
      </c>
      <c r="G25" s="21">
        <f t="shared" si="2"/>
        <v>20</v>
      </c>
      <c r="H25" s="12">
        <f>'APUS ARQUITECTURA'!J318</f>
        <v>51.989999999999995</v>
      </c>
      <c r="I25" s="10">
        <f t="shared" si="0"/>
        <v>1039.8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>
        <v>0.4</v>
      </c>
      <c r="F28" t="s">
        <v>153</v>
      </c>
      <c r="G28" s="21">
        <f t="shared" si="2"/>
        <v>8</v>
      </c>
      <c r="H28" s="12">
        <f>'APUS ARQUITECTURA'!J347</f>
        <v>20.580000000000002</v>
      </c>
      <c r="I28" s="10">
        <f t="shared" si="0"/>
        <v>164.64000000000001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>
        <f>(((17.65*2)+6.95*2-(2*0.9))/(120))</f>
        <v>0.39499999999999996</v>
      </c>
      <c r="F33" t="s">
        <v>153</v>
      </c>
      <c r="G33" s="21">
        <f t="shared" si="2"/>
        <v>7.9</v>
      </c>
      <c r="H33" s="12">
        <f>'APUS ARQUITECTURA'!J430</f>
        <v>84.440000000000012</v>
      </c>
      <c r="I33" s="10">
        <f t="shared" si="0"/>
        <v>667.07600000000014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(0.75+1)*2.1/7.3</f>
        <v>0.50342465753424659</v>
      </c>
      <c r="F35" t="s">
        <v>142</v>
      </c>
      <c r="G35" s="21">
        <f t="shared" si="2"/>
        <v>10.07</v>
      </c>
      <c r="H35" s="12">
        <f>'APUS ARQUITECTURA'!J449</f>
        <v>560.62</v>
      </c>
      <c r="I35" s="10">
        <f t="shared" si="0"/>
        <v>5645.4434000000001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+E13</f>
        <v>2.6432142857142855</v>
      </c>
      <c r="F41" t="s">
        <v>142</v>
      </c>
      <c r="G41" s="21">
        <f t="shared" si="2"/>
        <v>52.86</v>
      </c>
      <c r="H41" s="12">
        <f>'APUS ARQUITECTURA'!J484</f>
        <v>15.63</v>
      </c>
      <c r="I41" s="10">
        <f t="shared" si="0"/>
        <v>826.20180000000005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/>
      <c r="F42" s="103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E44" s="143">
        <f>2/9.33</f>
        <v>0.21436227224008575</v>
      </c>
      <c r="F44" t="s">
        <v>1481</v>
      </c>
      <c r="G44" s="21">
        <f>ROUNDUP(E44*$M$2,0)</f>
        <v>5</v>
      </c>
      <c r="H44" s="12">
        <f>'APUS SANITARIAS'!J5</f>
        <v>193.31</v>
      </c>
      <c r="I44" s="10">
        <f t="shared" si="0"/>
        <v>966.55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E45" s="143">
        <f t="shared" ref="E45:E46" si="3">2/9.33</f>
        <v>0.21436227224008575</v>
      </c>
      <c r="F45" t="s">
        <v>1481</v>
      </c>
      <c r="G45" s="21">
        <f t="shared" ref="G45:G74" si="4">ROUNDUP(E45*$M$2,0)</f>
        <v>5</v>
      </c>
      <c r="H45" s="12">
        <f>'APUS SANITARIAS'!J12</f>
        <v>192.4</v>
      </c>
      <c r="I45" s="10">
        <f t="shared" si="0"/>
        <v>962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E46" s="143">
        <f t="shared" si="3"/>
        <v>0.21436227224008575</v>
      </c>
      <c r="F46" t="s">
        <v>1481</v>
      </c>
      <c r="G46" s="21">
        <f t="shared" si="4"/>
        <v>5</v>
      </c>
      <c r="H46" s="12">
        <f>'APUS SANITARIAS'!J19</f>
        <v>67.52</v>
      </c>
      <c r="I46" s="10">
        <f t="shared" si="0"/>
        <v>337.59999999999997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4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>
        <f>2/9.33</f>
        <v>0.21436227224008575</v>
      </c>
      <c r="F48" t="s">
        <v>223</v>
      </c>
      <c r="G48" s="21">
        <f t="shared" si="4"/>
        <v>5</v>
      </c>
      <c r="H48" s="12">
        <f>'APUS SANITARIAS'!J32</f>
        <v>131.72999999999999</v>
      </c>
      <c r="I48" s="10">
        <f t="shared" si="0"/>
        <v>658.65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4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4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4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4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f>2/9.33</f>
        <v>0.21436227224008575</v>
      </c>
      <c r="F53" t="s">
        <v>223</v>
      </c>
      <c r="G53" s="21">
        <f t="shared" si="4"/>
        <v>5</v>
      </c>
      <c r="H53" s="12">
        <f>'APUS SANITARIAS'!J108</f>
        <v>138.65</v>
      </c>
      <c r="I53" s="10">
        <f t="shared" si="0"/>
        <v>693.25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f t="shared" ref="E54:E55" si="5">2/9.33</f>
        <v>0.21436227224008575</v>
      </c>
      <c r="F54" t="s">
        <v>223</v>
      </c>
      <c r="G54" s="21">
        <f t="shared" si="4"/>
        <v>5</v>
      </c>
      <c r="H54" s="12">
        <f>'APUS SANITARIAS'!J127</f>
        <v>145.94</v>
      </c>
      <c r="I54" s="10">
        <f t="shared" si="0"/>
        <v>729.7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f t="shared" si="5"/>
        <v>0.21436227224008575</v>
      </c>
      <c r="F55" t="s">
        <v>223</v>
      </c>
      <c r="G55" s="21">
        <f t="shared" si="4"/>
        <v>5</v>
      </c>
      <c r="H55" s="12">
        <f>'APUS SANITARIAS'!J145</f>
        <v>141.07999999999998</v>
      </c>
      <c r="I55" s="10">
        <f t="shared" si="0"/>
        <v>705.39999999999986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4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4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4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1/9.33</f>
        <v>0.10718113612004287</v>
      </c>
      <c r="F59" t="s">
        <v>223</v>
      </c>
      <c r="G59" s="21">
        <f t="shared" si="4"/>
        <v>3</v>
      </c>
      <c r="H59" s="12">
        <f>'APUS ELECTRICAS'!J5</f>
        <v>121.05000000000001</v>
      </c>
      <c r="I59" s="10">
        <f t="shared" si="0"/>
        <v>363.15000000000003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1/9.33</f>
        <v>0.10718113612004287</v>
      </c>
      <c r="F60" t="s">
        <v>223</v>
      </c>
      <c r="G60" s="21">
        <f t="shared" si="4"/>
        <v>3</v>
      </c>
      <c r="H60" s="12">
        <f>'APUS ELECTRICAS'!J26</f>
        <v>163.75</v>
      </c>
      <c r="I60" s="10">
        <f t="shared" si="0"/>
        <v>491.25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1/9.33</f>
        <v>0.10718113612004287</v>
      </c>
      <c r="F61" t="s">
        <v>223</v>
      </c>
      <c r="G61" s="21">
        <f t="shared" si="4"/>
        <v>3</v>
      </c>
      <c r="H61" s="12">
        <f>'APUS ELECTRICAS'!J48</f>
        <v>118.30000000000001</v>
      </c>
      <c r="I61" s="10">
        <f t="shared" si="0"/>
        <v>354.90000000000003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1/9.33</f>
        <v>0.10718113612004287</v>
      </c>
      <c r="F62" t="s">
        <v>223</v>
      </c>
      <c r="G62" s="21">
        <f t="shared" si="4"/>
        <v>3</v>
      </c>
      <c r="H62" s="12">
        <f>'APUS ELECTRICAS'!J66</f>
        <v>7.34</v>
      </c>
      <c r="I62" s="10">
        <f t="shared" si="0"/>
        <v>22.02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4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1/9.33</f>
        <v>0.10718113612004287</v>
      </c>
      <c r="F64" t="s">
        <v>158</v>
      </c>
      <c r="G64" s="21">
        <f t="shared" si="4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1/9.33</f>
        <v>0.10718113612004287</v>
      </c>
      <c r="F65" t="s">
        <v>158</v>
      </c>
      <c r="G65" s="21">
        <f t="shared" si="4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4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4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/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/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/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/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/>
      <c r="H72" s="61"/>
      <c r="I72" s="10">
        <f t="shared" ref="I72:I91" si="6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/>
      <c r="H73" s="61"/>
      <c r="I73" s="10">
        <f t="shared" si="6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/>
      <c r="H74" s="61"/>
      <c r="I74" s="10">
        <f t="shared" si="6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/>
      <c r="H75" s="61"/>
      <c r="I75" s="10">
        <f t="shared" si="6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/>
      <c r="H76" s="61"/>
      <c r="I76" s="10">
        <f t="shared" si="6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/>
      <c r="H77" s="61"/>
      <c r="I77" s="10">
        <f t="shared" si="6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/>
      <c r="H78" s="61"/>
      <c r="I78" s="10">
        <f t="shared" si="6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/>
      <c r="H79" s="61"/>
      <c r="I79" s="10">
        <f t="shared" si="6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/>
      <c r="H80" s="61"/>
      <c r="I80" s="10">
        <f t="shared" si="6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/>
      <c r="H81" s="61"/>
      <c r="I81" s="10">
        <f t="shared" si="6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/>
      <c r="H82" s="61"/>
      <c r="I82" s="10">
        <f t="shared" si="6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/>
      <c r="H85" s="12"/>
      <c r="I85" s="10">
        <f t="shared" si="6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/>
      <c r="H86" s="12"/>
      <c r="I86" s="10">
        <f t="shared" si="6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/>
      <c r="H88" s="12"/>
      <c r="I88" s="10">
        <f t="shared" si="6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/>
      <c r="H90" s="12"/>
      <c r="I90" s="10">
        <f t="shared" si="6"/>
        <v>0</v>
      </c>
    </row>
    <row r="91" spans="1:68">
      <c r="G91" s="21"/>
      <c r="H91" s="12"/>
      <c r="I91" s="10">
        <f t="shared" si="6"/>
        <v>0</v>
      </c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E789-967D-43B7-BF30-0810B1E6D6AA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8" width="9.140625" bestFit="1" customWidth="1"/>
    <col min="9" max="9" width="11" customWidth="1"/>
    <col min="10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'!D55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97D1-B408-4495-8A14-C7C1FADE8356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'!D56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1189-0760-4ACE-8893-090CCD7EE1B7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'!D57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A3C9-8827-41EC-A972-8D77D338AB25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8133-64D4-4550-8C32-C37160D31D48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'!D59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SUM(I5:I93)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CE03-5F15-475B-9FA5-FF9FAFAA2062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8" width="9.140625" bestFit="1" customWidth="1"/>
    <col min="9" max="9" width="10.7109375" customWidth="1"/>
    <col min="10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'!D60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2F14-1D68-422D-860E-80E641474B8C}">
  <sheetPr>
    <tabColor rgb="FFFFFF00"/>
  </sheetPr>
  <dimension ref="A2:BP165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'!D61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23305.176400000008</v>
      </c>
      <c r="L4" s="25" t="s">
        <v>1452</v>
      </c>
      <c r="M4" s="128">
        <f>J4/M2</f>
        <v>1165.2588200000005</v>
      </c>
    </row>
    <row r="5" spans="1:68">
      <c r="A5" s="1" t="s">
        <v>761</v>
      </c>
      <c r="E5" s="10"/>
      <c r="G5" s="21"/>
    </row>
    <row r="6" spans="1:68">
      <c r="A6" t="s">
        <v>763</v>
      </c>
      <c r="E6" s="122">
        <f>(((2.8*4+6.95)*3)-(0.2*60))/60</f>
        <v>0.70749999999999991</v>
      </c>
      <c r="F6" s="63" t="s">
        <v>142</v>
      </c>
      <c r="G6" s="21">
        <f>ROUND(E6*$M$2,2)</f>
        <v>14.15</v>
      </c>
      <c r="H6" s="12">
        <f>'APUS ARQUITECTURA'!J5</f>
        <v>140.28</v>
      </c>
      <c r="I6" s="10">
        <f>G6*H6</f>
        <v>1984.962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22">
        <f>6.95*3/60</f>
        <v>0.34750000000000003</v>
      </c>
      <c r="F7" s="63" t="s">
        <v>142</v>
      </c>
      <c r="G7" s="21">
        <f>ROUND(E7*$M$2,2)</f>
        <v>6.95</v>
      </c>
      <c r="H7" s="12">
        <f>'APUS ARQUITECTURA'!J32</f>
        <v>166.43</v>
      </c>
      <c r="I7" s="10">
        <f t="shared" ref="I7:I67" si="0">G7*H7</f>
        <v>1156.6885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22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35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35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22">
        <f>((4*8.65)*3)/60</f>
        <v>1.7300000000000002</v>
      </c>
      <c r="F13" t="s">
        <v>142</v>
      </c>
      <c r="G13" s="21">
        <f>ROUND(E13*$M$2,2)</f>
        <v>34.6</v>
      </c>
      <c r="H13" s="12">
        <f>'APUS ARQUITECTURA'!J127</f>
        <v>27.34</v>
      </c>
      <c r="I13" s="10">
        <f t="shared" si="0"/>
        <v>945.96400000000006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22">
        <f>((2*8.65*3.3)+((8.65/2)*3.3)-(60*0.2)-(2*0.75*2.1))/60</f>
        <v>0.93687500000000001</v>
      </c>
      <c r="F14" t="s">
        <v>142</v>
      </c>
      <c r="G14" s="21">
        <f>ROUND(E14*$M$2,2)</f>
        <v>18.739999999999998</v>
      </c>
      <c r="H14" s="12">
        <f>'APUS ARQUITECTURA'!J148</f>
        <v>36.090000000000003</v>
      </c>
      <c r="I14" s="10">
        <f t="shared" si="0"/>
        <v>676.32659999999998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22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22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22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22">
        <v>1.1000000000000001</v>
      </c>
      <c r="F19" t="s">
        <v>212</v>
      </c>
      <c r="G19" s="21">
        <f>ROUND(E19*$M$2,2)</f>
        <v>22</v>
      </c>
      <c r="H19" s="12">
        <f>'APUS ARQUITECTURA'!J212</f>
        <v>61.780000000000008</v>
      </c>
      <c r="I19" s="10">
        <f t="shared" si="0"/>
        <v>1359.16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22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22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22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22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22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22">
        <v>1</v>
      </c>
      <c r="F26" t="s">
        <v>142</v>
      </c>
      <c r="G26" s="21">
        <f t="shared" si="2"/>
        <v>20</v>
      </c>
      <c r="H26" s="12">
        <f>'APUS ARQUITECTURA'!J340</f>
        <v>201.23</v>
      </c>
      <c r="I26" s="10">
        <f t="shared" si="0"/>
        <v>4024.6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22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22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22">
        <f>((2*8+2*6.95)-(4.5))/62</f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22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22">
        <f>((6.95+8.65)*2-(2*1))/64</f>
        <v>0.45625000000000004</v>
      </c>
      <c r="F31" t="s">
        <v>153</v>
      </c>
      <c r="G31" s="21">
        <f t="shared" si="2"/>
        <v>9.1300000000000008</v>
      </c>
      <c r="H31" s="12">
        <f>'APUS ARQUITECTURA'!J403</f>
        <v>25</v>
      </c>
      <c r="I31" s="10">
        <f t="shared" si="0"/>
        <v>228.25000000000003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22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22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22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36">
        <f>2*2.1/60</f>
        <v>7.0000000000000007E-2</v>
      </c>
      <c r="F35" t="s">
        <v>142</v>
      </c>
      <c r="G35" s="21">
        <f t="shared" si="2"/>
        <v>1.4</v>
      </c>
      <c r="H35" s="12">
        <f>'APUS ARQUITECTURA'!J449</f>
        <v>560.62</v>
      </c>
      <c r="I35" s="10">
        <f t="shared" si="0"/>
        <v>784.86799999999994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22">
        <f>(64*0.25)/64</f>
        <v>0.25</v>
      </c>
      <c r="F36" t="s">
        <v>142</v>
      </c>
      <c r="G36" s="21">
        <f t="shared" si="2"/>
        <v>5</v>
      </c>
      <c r="H36" s="12">
        <f>'APUS ARQUITECTURA'!J456</f>
        <v>367.87</v>
      </c>
      <c r="I36" s="10">
        <f t="shared" si="0"/>
        <v>1839.35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38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35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22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22">
        <f>E18+E13</f>
        <v>1.7300000000000002</v>
      </c>
      <c r="F41" t="s">
        <v>142</v>
      </c>
      <c r="G41" s="21">
        <f t="shared" si="2"/>
        <v>34.6</v>
      </c>
      <c r="H41" s="12">
        <f>'APUS ARQUITECTURA'!J484</f>
        <v>15.63</v>
      </c>
      <c r="I41" s="10">
        <f t="shared" si="0"/>
        <v>540.798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22">
        <f>E14</f>
        <v>0.93687500000000001</v>
      </c>
      <c r="F42" s="103" t="s">
        <v>142</v>
      </c>
      <c r="G42" s="21">
        <f t="shared" si="2"/>
        <v>18.739999999999998</v>
      </c>
      <c r="H42" s="12">
        <f>'APUS ARQUITECTURA'!J504</f>
        <v>15.950000000000001</v>
      </c>
      <c r="I42" s="10">
        <f t="shared" si="0"/>
        <v>298.90300000000002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22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22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22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22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22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22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22">
        <v>0.02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22">
        <v>0.02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22">
        <v>0.02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22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22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22">
        <f>30/120</f>
        <v>0.25</v>
      </c>
      <c r="F59" t="s">
        <v>223</v>
      </c>
      <c r="G59" s="21">
        <f t="shared" si="3"/>
        <v>5</v>
      </c>
      <c r="H59" s="12">
        <f>'APUS ELECTRICAS'!J5</f>
        <v>121.05000000000001</v>
      </c>
      <c r="I59" s="10">
        <f t="shared" si="0"/>
        <v>605.25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22">
        <f>30/120</f>
        <v>0.25</v>
      </c>
      <c r="F60" t="s">
        <v>223</v>
      </c>
      <c r="G60" s="21">
        <f t="shared" si="3"/>
        <v>5</v>
      </c>
      <c r="H60" s="12">
        <f>'APUS ELECTRICAS'!J26</f>
        <v>163.75</v>
      </c>
      <c r="I60" s="10">
        <f t="shared" si="0"/>
        <v>818.75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22">
        <f>30/120</f>
        <v>0.25</v>
      </c>
      <c r="F61" t="s">
        <v>223</v>
      </c>
      <c r="G61" s="21">
        <f t="shared" si="3"/>
        <v>5</v>
      </c>
      <c r="H61" s="12">
        <f>'APUS ELECTRICAS'!J48</f>
        <v>118.30000000000001</v>
      </c>
      <c r="I61" s="10">
        <f t="shared" si="0"/>
        <v>591.5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22">
        <f>3/120</f>
        <v>2.5000000000000001E-2</v>
      </c>
      <c r="F62" t="s">
        <v>223</v>
      </c>
      <c r="G62" s="21">
        <f t="shared" si="3"/>
        <v>1</v>
      </c>
      <c r="H62" s="12">
        <f>'APUS ELECTRICAS'!J66</f>
        <v>7.34</v>
      </c>
      <c r="I62" s="10">
        <f t="shared" si="0"/>
        <v>7.34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22">
        <f>(64/10)/60</f>
        <v>0.10666666666666667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22">
        <f>(64/10)/60</f>
        <v>0.10666666666666667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22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22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1ED9-F007-4DF0-9A1D-F07D99E49F97}">
  <sheetPr>
    <tabColor rgb="FFFFFF00"/>
  </sheetPr>
  <dimension ref="A2:BP165"/>
  <sheetViews>
    <sheetView workbookViewId="0">
      <selection activeCell="I6" sqref="I6"/>
    </sheetView>
  </sheetViews>
  <sheetFormatPr defaultRowHeight="15"/>
  <cols>
    <col min="4" max="4" width="19.5703125" customWidth="1"/>
    <col min="5" max="8" width="9.140625" bestFit="1" customWidth="1"/>
    <col min="9" max="9" width="11.42578125" customWidth="1"/>
    <col min="10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'!D62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SUM(I5:I91)</f>
        <v>31104.746100000008</v>
      </c>
      <c r="L4" s="25" t="s">
        <v>1452</v>
      </c>
      <c r="M4" s="128">
        <f>J4/M2</f>
        <v>1555.2373050000003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0.21777777777777771</v>
      </c>
      <c r="F6" s="63" t="s">
        <v>142</v>
      </c>
      <c r="G6" s="21">
        <f>ROUND(E6*$M$2,2)</f>
        <v>4.3600000000000003</v>
      </c>
      <c r="H6" s="12">
        <f>'APUS ARQUITECTURA'!J5</f>
        <v>140.28</v>
      </c>
      <c r="I6" s="10">
        <f>G6*H6</f>
        <v>611.62080000000003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v>0.47666666666666674</v>
      </c>
      <c r="F7" s="63" t="s">
        <v>142</v>
      </c>
      <c r="G7" s="21">
        <f>ROUND(E7*$M$2,2)</f>
        <v>9.5299999999999994</v>
      </c>
      <c r="H7" s="12">
        <f>'APUS ARQUITECTURA'!J32</f>
        <v>166.43</v>
      </c>
      <c r="I7" s="10">
        <f t="shared" ref="I7:I67" si="0">G7*H7</f>
        <v>1586.0779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>
        <v>0.69000000000000006</v>
      </c>
      <c r="F8" s="63" t="s">
        <v>142</v>
      </c>
      <c r="G8" s="21">
        <f>ROUND(E8*$M$2,2)</f>
        <v>13.8</v>
      </c>
      <c r="H8" s="12">
        <f>'APUS ARQUITECTURA'!J50</f>
        <v>141.08000000000001</v>
      </c>
      <c r="I8" s="10">
        <f t="shared" si="0"/>
        <v>1946.9040000000002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>
        <v>1.3299999999999998</v>
      </c>
      <c r="F13" t="s">
        <v>142</v>
      </c>
      <c r="G13" s="21">
        <f>ROUND(E13*$M$2,2)</f>
        <v>26.6</v>
      </c>
      <c r="H13" s="12">
        <f>'APUS ARQUITECTURA'!J127</f>
        <v>27.34</v>
      </c>
      <c r="I13" s="10">
        <f t="shared" si="0"/>
        <v>727.24400000000003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0.72433333333333327</v>
      </c>
      <c r="F14" t="s">
        <v>142</v>
      </c>
      <c r="G14" s="21">
        <f>ROUND(E14*$M$2,2)</f>
        <v>14.49</v>
      </c>
      <c r="H14" s="12">
        <f>'APUS ARQUITECTURA'!J148</f>
        <v>36.090000000000003</v>
      </c>
      <c r="I14" s="10">
        <f t="shared" si="0"/>
        <v>522.94410000000005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>
        <v>1</v>
      </c>
      <c r="F18" t="s">
        <v>212</v>
      </c>
      <c r="G18" s="21">
        <f>ROUND(E18*$M$2,2)</f>
        <v>20</v>
      </c>
      <c r="H18" s="12">
        <f>'APUS ARQUITECTURA'!J188</f>
        <v>213.18</v>
      </c>
      <c r="I18" s="10">
        <f t="shared" si="0"/>
        <v>4263.6000000000004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/>
      <c r="F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>
        <v>1</v>
      </c>
      <c r="F22" t="s">
        <v>142</v>
      </c>
      <c r="G22" s="21">
        <f t="shared" ref="G22:G85" si="2">ROUND(E22*$M$2,2)</f>
        <v>20</v>
      </c>
      <c r="H22" s="12">
        <f>'APUS ARQUITECTURA'!J252</f>
        <v>206.78000000000003</v>
      </c>
      <c r="I22" s="10">
        <f t="shared" si="0"/>
        <v>4135.6000000000004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>
        <v>0.58222222222222231</v>
      </c>
      <c r="F30" t="s">
        <v>153</v>
      </c>
      <c r="G30" s="21">
        <f t="shared" si="2"/>
        <v>11.64</v>
      </c>
      <c r="H30" s="12">
        <f>'APUS ARQUITECTURA'!J383</f>
        <v>36.550000000000004</v>
      </c>
      <c r="I30" s="10">
        <f t="shared" si="0"/>
        <v>425.44200000000006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66">
        <v>4.6666666666666669E-2</v>
      </c>
      <c r="F35" t="s">
        <v>142</v>
      </c>
      <c r="G35" s="21">
        <f t="shared" si="2"/>
        <v>0.93</v>
      </c>
      <c r="H35" s="12">
        <f>'APUS ARQUITECTURA'!J449</f>
        <v>560.62</v>
      </c>
      <c r="I35" s="10">
        <f t="shared" si="0"/>
        <v>521.37660000000005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v>9.3333333333333324E-2</v>
      </c>
      <c r="F36" t="s">
        <v>142</v>
      </c>
      <c r="G36" s="21">
        <f t="shared" si="2"/>
        <v>1.87</v>
      </c>
      <c r="H36" s="12">
        <f>'APUS ARQUITECTURA'!J456</f>
        <v>367.87</v>
      </c>
      <c r="I36" s="10">
        <f t="shared" si="0"/>
        <v>687.91690000000006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>
        <v>0.13</v>
      </c>
      <c r="F38" t="s">
        <v>153</v>
      </c>
      <c r="G38" s="21">
        <f t="shared" si="2"/>
        <v>2.6</v>
      </c>
      <c r="H38" s="12">
        <f>'APUS ARQUITECTURA'!J470</f>
        <v>622.13</v>
      </c>
      <c r="I38" s="10">
        <f t="shared" si="0"/>
        <v>1617.538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2.33</v>
      </c>
      <c r="F41" t="s">
        <v>142</v>
      </c>
      <c r="G41" s="21">
        <f t="shared" si="2"/>
        <v>46.6</v>
      </c>
      <c r="H41" s="12">
        <f>'APUS ARQUITECTURA'!J484</f>
        <v>15.63</v>
      </c>
      <c r="I41" s="10">
        <f t="shared" si="0"/>
        <v>728.35800000000006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0.72433333333333327</v>
      </c>
      <c r="F42" s="103" t="s">
        <v>142</v>
      </c>
      <c r="G42" s="21">
        <f t="shared" si="2"/>
        <v>14.49</v>
      </c>
      <c r="H42" s="12">
        <f>'APUS ARQUITECTURA'!J504</f>
        <v>15.950000000000001</v>
      </c>
      <c r="I42" s="10">
        <f t="shared" si="0"/>
        <v>231.11550000000003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v>4.4444444444444446E-2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v>4.4444444444444446E-2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v>4.4444444444444446E-2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0.66666666666666663</v>
      </c>
      <c r="F59" t="s">
        <v>223</v>
      </c>
      <c r="G59" s="21">
        <f t="shared" si="3"/>
        <v>14</v>
      </c>
      <c r="H59" s="12">
        <f>'APUS ELECTRICAS'!J5</f>
        <v>121.05000000000001</v>
      </c>
      <c r="I59" s="10">
        <f t="shared" si="0"/>
        <v>1694.7000000000003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0.66666666666666663</v>
      </c>
      <c r="F60" t="s">
        <v>223</v>
      </c>
      <c r="G60" s="21">
        <f t="shared" si="3"/>
        <v>14</v>
      </c>
      <c r="H60" s="12">
        <f>'APUS ELECTRICAS'!J26</f>
        <v>163.75</v>
      </c>
      <c r="I60" s="10">
        <f t="shared" si="0"/>
        <v>2292.5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0.66666666666666663</v>
      </c>
      <c r="F61" t="s">
        <v>223</v>
      </c>
      <c r="G61" s="21">
        <f t="shared" si="3"/>
        <v>14</v>
      </c>
      <c r="H61" s="12">
        <f>'APUS ELECTRICAS'!J48</f>
        <v>118.30000000000001</v>
      </c>
      <c r="I61" s="10">
        <f t="shared" si="0"/>
        <v>1656.2000000000003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>
        <v>0.44444444444444442</v>
      </c>
      <c r="F62" t="s">
        <v>223</v>
      </c>
      <c r="G62" s="21">
        <f t="shared" si="3"/>
        <v>9</v>
      </c>
      <c r="H62" s="12">
        <f>'APUS ELECTRICAS'!J66</f>
        <v>7.34</v>
      </c>
      <c r="I62" s="10">
        <f t="shared" si="0"/>
        <v>66.06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0.26666666666666666</v>
      </c>
      <c r="F64" t="s">
        <v>158</v>
      </c>
      <c r="G64" s="21">
        <f t="shared" si="3"/>
        <v>6</v>
      </c>
      <c r="H64" s="12">
        <f>'APUS ELECTRICAS'!J74</f>
        <v>396.15000000000003</v>
      </c>
      <c r="I64" s="10">
        <f t="shared" si="0"/>
        <v>2376.9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0.26666666666666666</v>
      </c>
      <c r="F65" t="s">
        <v>158</v>
      </c>
      <c r="G65" s="21">
        <f t="shared" si="3"/>
        <v>6</v>
      </c>
      <c r="H65" s="12">
        <f>'APUS ELECTRICAS'!J88</f>
        <v>125.39000000000001</v>
      </c>
      <c r="I65" s="10">
        <f t="shared" si="0"/>
        <v>752.34000000000015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 t="s">
        <v>1107</v>
      </c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 t="s">
        <v>1108</v>
      </c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A72" t="s">
        <v>1110</v>
      </c>
      <c r="E72">
        <v>1.2969283276450512E-2</v>
      </c>
      <c r="F72" t="s">
        <v>158</v>
      </c>
      <c r="G72" s="21">
        <f t="shared" si="3"/>
        <v>1</v>
      </c>
      <c r="H72" s="61">
        <f>'APUS COMUNICACIONES'!J5</f>
        <v>279.84999999999997</v>
      </c>
      <c r="I72" s="10">
        <f t="shared" ref="I72:I91" si="4">G72*H72</f>
        <v>279.84999999999997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A73" t="s">
        <v>1112</v>
      </c>
      <c r="E73">
        <v>6.8259385665529011E-3</v>
      </c>
      <c r="F73" t="s">
        <v>158</v>
      </c>
      <c r="G73" s="21">
        <f t="shared" si="3"/>
        <v>1</v>
      </c>
      <c r="H73" s="61">
        <f>'APUS COMUNICACIONES'!J23</f>
        <v>95.839999999999989</v>
      </c>
      <c r="I73" s="10">
        <f t="shared" si="4"/>
        <v>95.839999999999989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A74" t="s">
        <v>1114</v>
      </c>
      <c r="E74">
        <v>1.1604095563139932E-2</v>
      </c>
      <c r="F74" t="s">
        <v>158</v>
      </c>
      <c r="G74" s="21">
        <f t="shared" si="3"/>
        <v>1</v>
      </c>
      <c r="H74" s="61">
        <f>'APUS COMUNICACIONES'!J41</f>
        <v>95.839999999999989</v>
      </c>
      <c r="I74" s="10">
        <f t="shared" si="4"/>
        <v>95.839999999999989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A75" t="s">
        <v>1116</v>
      </c>
      <c r="E75">
        <v>3.2491467576791807E-3</v>
      </c>
      <c r="F75" t="s">
        <v>153</v>
      </c>
      <c r="G75" s="21">
        <f t="shared" si="2"/>
        <v>0.06</v>
      </c>
      <c r="H75" s="61">
        <f>'APUS COMUNICACIONES'!J59</f>
        <v>26.42</v>
      </c>
      <c r="I75" s="10">
        <f t="shared" si="4"/>
        <v>1.5851999999999999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A76" t="s">
        <v>1118</v>
      </c>
      <c r="E76">
        <v>6.778839590443686E-2</v>
      </c>
      <c r="F76" t="s">
        <v>153</v>
      </c>
      <c r="G76" s="21">
        <f t="shared" si="2"/>
        <v>1.36</v>
      </c>
      <c r="H76" s="61">
        <f>'APUS COMUNICACIONES'!J77</f>
        <v>25.01</v>
      </c>
      <c r="I76" s="10">
        <f t="shared" si="4"/>
        <v>34.013600000000004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A77" t="s">
        <v>1120</v>
      </c>
      <c r="E77">
        <v>0.2742457337883959</v>
      </c>
      <c r="F77" t="s">
        <v>153</v>
      </c>
      <c r="G77" s="21">
        <f t="shared" si="2"/>
        <v>5.48</v>
      </c>
      <c r="H77" s="61">
        <f>'APUS COMUNICACIONES'!J95</f>
        <v>19.23</v>
      </c>
      <c r="I77" s="10">
        <f t="shared" si="4"/>
        <v>105.38040000000001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A78" t="s">
        <v>1122</v>
      </c>
      <c r="E78">
        <v>1.6109215017064845E-3</v>
      </c>
      <c r="F78" t="s">
        <v>153</v>
      </c>
      <c r="G78" s="21">
        <f t="shared" si="2"/>
        <v>0.03</v>
      </c>
      <c r="H78" s="61">
        <f>'APUS COMUNICACIONES'!J113</f>
        <v>16.37</v>
      </c>
      <c r="I78" s="10">
        <f t="shared" si="4"/>
        <v>0.49110000000000004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A79" t="s">
        <v>1124</v>
      </c>
      <c r="E79">
        <v>6.8259385665529011E-3</v>
      </c>
      <c r="F79" t="s">
        <v>158</v>
      </c>
      <c r="G79" s="21">
        <f t="shared" ref="G79:G81" si="5">ROUNDUP(E79*$M$2,0)</f>
        <v>1</v>
      </c>
      <c r="H79" s="61">
        <f>'APUS COMUNICACIONES'!J131</f>
        <v>62.67</v>
      </c>
      <c r="I79" s="10">
        <f t="shared" si="4"/>
        <v>62.67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A80" t="s">
        <v>1126</v>
      </c>
      <c r="E80">
        <v>1.2969283276450512E-2</v>
      </c>
      <c r="F80" t="s">
        <v>158</v>
      </c>
      <c r="G80" s="21">
        <f t="shared" si="5"/>
        <v>1</v>
      </c>
      <c r="H80" s="61">
        <f>'APUS COMUNICACIONES'!J146</f>
        <v>58.85</v>
      </c>
      <c r="I80" s="10">
        <f t="shared" si="4"/>
        <v>58.85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A81" t="s">
        <v>1128</v>
      </c>
      <c r="E81">
        <v>2.0477815699658703E-3</v>
      </c>
      <c r="F81" t="s">
        <v>158</v>
      </c>
      <c r="G81" s="21">
        <f t="shared" si="5"/>
        <v>1</v>
      </c>
      <c r="H81" s="61">
        <f>'APUS COMUNICACIONES'!J161</f>
        <v>57.88</v>
      </c>
      <c r="I81" s="10">
        <f t="shared" si="4"/>
        <v>57.88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A82" t="s">
        <v>1130</v>
      </c>
      <c r="E82">
        <v>1.2627986348122866E-2</v>
      </c>
      <c r="F82" t="s">
        <v>153</v>
      </c>
      <c r="G82" s="21">
        <f t="shared" si="2"/>
        <v>0.25</v>
      </c>
      <c r="H82" s="61">
        <f>'APUS COMUNICACIONES'!J176</f>
        <v>99.34</v>
      </c>
      <c r="I82" s="10">
        <f t="shared" si="4"/>
        <v>24.835000000000001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 t="s">
        <v>1131</v>
      </c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A84" s="87" t="s">
        <v>1161</v>
      </c>
      <c r="G84" s="21"/>
      <c r="I84" s="10"/>
    </row>
    <row r="85" spans="1:68">
      <c r="A85" t="s">
        <v>1165</v>
      </c>
      <c r="E85">
        <v>2.7303754266211604E-3</v>
      </c>
      <c r="F85" t="s">
        <v>158</v>
      </c>
      <c r="G85" s="21">
        <f t="shared" ref="G85:G91" si="6">ROUNDUP(E85*$M$2,0)</f>
        <v>1</v>
      </c>
      <c r="H85" s="12">
        <f>'APUS COMUNICACIONES'!J422</f>
        <v>670.7700000000001</v>
      </c>
      <c r="I85" s="10">
        <f t="shared" si="4"/>
        <v>670.7700000000001</v>
      </c>
    </row>
    <row r="86" spans="1:68">
      <c r="A86" t="s">
        <v>1167</v>
      </c>
      <c r="E86">
        <v>2.7303754266211604E-3</v>
      </c>
      <c r="F86" t="s">
        <v>158</v>
      </c>
      <c r="G86" s="21">
        <f t="shared" si="6"/>
        <v>1</v>
      </c>
      <c r="H86" s="12">
        <f>'APUS COMUNICACIONES'!J440</f>
        <v>557.91000000000008</v>
      </c>
      <c r="I86" s="10">
        <f t="shared" si="4"/>
        <v>557.91000000000008</v>
      </c>
    </row>
    <row r="87" spans="1:68">
      <c r="A87" s="87" t="s">
        <v>1476</v>
      </c>
      <c r="G87" s="21">
        <f t="shared" si="6"/>
        <v>0</v>
      </c>
      <c r="I87" s="10"/>
    </row>
    <row r="88" spans="1:68">
      <c r="A88" t="s">
        <v>1172</v>
      </c>
      <c r="E88">
        <v>6.8259385665529011E-3</v>
      </c>
      <c r="F88" t="s">
        <v>158</v>
      </c>
      <c r="G88" s="21">
        <f t="shared" si="6"/>
        <v>1</v>
      </c>
      <c r="H88" s="12">
        <f>'APUS COMUNICACIONES'!J469</f>
        <v>404.73999999999995</v>
      </c>
      <c r="I88" s="10">
        <f t="shared" si="4"/>
        <v>404.73999999999995</v>
      </c>
    </row>
    <row r="89" spans="1:68">
      <c r="A89" s="87" t="s">
        <v>1173</v>
      </c>
      <c r="G89" s="21">
        <f t="shared" si="6"/>
        <v>0</v>
      </c>
      <c r="I89" s="10"/>
    </row>
    <row r="90" spans="1:68">
      <c r="A90" t="s">
        <v>1177</v>
      </c>
      <c r="E90">
        <v>2.7303754266211604E-3</v>
      </c>
      <c r="F90" t="s">
        <v>158</v>
      </c>
      <c r="G90" s="21">
        <f t="shared" si="6"/>
        <v>1</v>
      </c>
      <c r="H90" s="12">
        <f>'APUS COMUNICACIONES'!J497</f>
        <v>106.38</v>
      </c>
      <c r="I90" s="10">
        <f t="shared" si="4"/>
        <v>106.38</v>
      </c>
    </row>
    <row r="91" spans="1:68">
      <c r="A91" t="s">
        <v>1179</v>
      </c>
      <c r="E91">
        <v>2.7303754266211604E-3</v>
      </c>
      <c r="F91" t="s">
        <v>158</v>
      </c>
      <c r="G91" s="21">
        <f t="shared" si="6"/>
        <v>1</v>
      </c>
      <c r="H91" s="12">
        <f>'APUS COMUNICACIONES'!J513</f>
        <v>64.33</v>
      </c>
      <c r="I91" s="10">
        <f t="shared" si="4"/>
        <v>64.33</v>
      </c>
    </row>
    <row r="145" ht="15" customHeight="1"/>
    <row r="165" spans="4:9">
      <c r="D165" s="2"/>
      <c r="I165" s="2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5A06-C48B-4EA4-A822-800523FA0005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'!D63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SUM(I5:I77)</f>
        <v>13200.672499999999</v>
      </c>
      <c r="L4" s="25" t="s">
        <v>1452</v>
      </c>
      <c r="M4" s="128">
        <f>J4/M2</f>
        <v>660.03362499999992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1.0843750000000001</v>
      </c>
      <c r="F6" s="63" t="s">
        <v>142</v>
      </c>
      <c r="G6" s="21">
        <f>ROUND(E6*$M$2,2)</f>
        <v>21.69</v>
      </c>
      <c r="H6" s="12">
        <f>'APUS ARQUITECTURA'!J5</f>
        <v>140.28</v>
      </c>
      <c r="I6" s="10">
        <f>G6*H6</f>
        <v>3042.6732000000002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>
        <v>1.7874999999999996</v>
      </c>
      <c r="F13" t="s">
        <v>142</v>
      </c>
      <c r="G13" s="21">
        <f>ROUND(E13*$M$2,2)</f>
        <v>35.75</v>
      </c>
      <c r="H13" s="12">
        <f>'APUS ARQUITECTURA'!J127</f>
        <v>27.34</v>
      </c>
      <c r="I13" s="10">
        <f t="shared" si="0"/>
        <v>977.40499999999997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1.4233749999999996</v>
      </c>
      <c r="F14" t="s">
        <v>142</v>
      </c>
      <c r="G14" s="21">
        <f>ROUND(E14*$M$2,2)</f>
        <v>28.47</v>
      </c>
      <c r="H14" s="12">
        <f>'APUS ARQUITECTURA'!J148</f>
        <v>36.090000000000003</v>
      </c>
      <c r="I14" s="10">
        <f t="shared" si="0"/>
        <v>1027.4823000000001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>
        <v>1</v>
      </c>
      <c r="F24" t="s">
        <v>142</v>
      </c>
      <c r="G24" s="21">
        <f t="shared" si="2"/>
        <v>20</v>
      </c>
      <c r="H24" s="12">
        <f>'APUS ARQUITECTURA'!J292</f>
        <v>47.45</v>
      </c>
      <c r="I24" s="10">
        <f t="shared" si="0"/>
        <v>949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>
        <v>0.49249999999999999</v>
      </c>
      <c r="F28" t="s">
        <v>153</v>
      </c>
      <c r="G28" s="21">
        <f t="shared" si="2"/>
        <v>9.85</v>
      </c>
      <c r="H28" s="12">
        <f>'APUS ARQUITECTURA'!J347</f>
        <v>20.580000000000002</v>
      </c>
      <c r="I28" s="10">
        <f t="shared" si="0"/>
        <v>202.71300000000002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/>
      <c r="F29" t="s">
        <v>153</v>
      </c>
      <c r="G29" s="21">
        <f t="shared" si="2"/>
        <v>0</v>
      </c>
      <c r="H29" s="12">
        <f>'APUS ARQUITECTURA'!J364</f>
        <v>26.700000000000003</v>
      </c>
      <c r="I29" s="10">
        <f t="shared" si="0"/>
        <v>0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>
        <v>0.10500000000000001</v>
      </c>
      <c r="F35" t="s">
        <v>142</v>
      </c>
      <c r="G35" s="21">
        <f t="shared" si="2"/>
        <v>2.1</v>
      </c>
      <c r="H35" s="12">
        <f>'APUS ARQUITECTURA'!J449</f>
        <v>560.62</v>
      </c>
      <c r="I35" s="10">
        <f t="shared" si="0"/>
        <v>1177.3020000000001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>
        <v>6.9999999999999993E-2</v>
      </c>
      <c r="F36" t="s">
        <v>142</v>
      </c>
      <c r="G36" s="21">
        <f t="shared" si="2"/>
        <v>1.4</v>
      </c>
      <c r="H36" s="12">
        <f>'APUS ARQUITECTURA'!J456</f>
        <v>367.87</v>
      </c>
      <c r="I36" s="10">
        <f t="shared" si="0"/>
        <v>515.01800000000003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2.7874999999999996</v>
      </c>
      <c r="F41" t="s">
        <v>142</v>
      </c>
      <c r="G41" s="21">
        <f t="shared" si="2"/>
        <v>55.75</v>
      </c>
      <c r="H41" s="12">
        <f>'APUS ARQUITECTURA'!J484</f>
        <v>15.63</v>
      </c>
      <c r="I41" s="10">
        <f t="shared" si="0"/>
        <v>871.37250000000006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1.4233749999999996</v>
      </c>
      <c r="F42" s="103" t="s">
        <v>142</v>
      </c>
      <c r="G42" s="21">
        <f t="shared" si="2"/>
        <v>28.47</v>
      </c>
      <c r="H42" s="12">
        <f>'APUS ARQUITECTURA'!J504</f>
        <v>15.950000000000001</v>
      </c>
      <c r="I42" s="10">
        <f t="shared" si="0"/>
        <v>454.09649999999999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v>2.5000000000000001E-2</v>
      </c>
      <c r="F53" t="s">
        <v>223</v>
      </c>
      <c r="G53" s="21">
        <f t="shared" si="3"/>
        <v>1</v>
      </c>
      <c r="H53" s="12">
        <f>'APUS SANITARIAS'!J108</f>
        <v>138.65</v>
      </c>
      <c r="I53" s="10">
        <f t="shared" si="0"/>
        <v>138.65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v>2.5000000000000001E-2</v>
      </c>
      <c r="F54" t="s">
        <v>223</v>
      </c>
      <c r="G54" s="21">
        <f t="shared" si="3"/>
        <v>1</v>
      </c>
      <c r="H54" s="12">
        <f>'APUS SANITARIAS'!J127</f>
        <v>145.94</v>
      </c>
      <c r="I54" s="10">
        <f t="shared" si="0"/>
        <v>145.94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v>2.5000000000000001E-2</v>
      </c>
      <c r="F55" t="s">
        <v>223</v>
      </c>
      <c r="G55" s="21">
        <f t="shared" si="3"/>
        <v>1</v>
      </c>
      <c r="H55" s="12">
        <f>'APUS SANITARIAS'!J145</f>
        <v>141.07999999999998</v>
      </c>
      <c r="I55" s="10">
        <f t="shared" si="0"/>
        <v>141.07999999999998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0.1</v>
      </c>
      <c r="F59" t="s">
        <v>223</v>
      </c>
      <c r="G59" s="21">
        <f t="shared" si="3"/>
        <v>2</v>
      </c>
      <c r="H59" s="12">
        <f>'APUS ELECTRICAS'!J5</f>
        <v>121.05000000000001</v>
      </c>
      <c r="I59" s="10">
        <f t="shared" si="0"/>
        <v>242.10000000000002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0.1</v>
      </c>
      <c r="F60" t="s">
        <v>223</v>
      </c>
      <c r="G60" s="21">
        <f t="shared" si="3"/>
        <v>2</v>
      </c>
      <c r="H60" s="12">
        <f>'APUS ELECTRICAS'!J26</f>
        <v>163.75</v>
      </c>
      <c r="I60" s="10">
        <f t="shared" si="0"/>
        <v>327.5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0.1</v>
      </c>
      <c r="F61" t="s">
        <v>223</v>
      </c>
      <c r="G61" s="21">
        <f t="shared" si="3"/>
        <v>2</v>
      </c>
      <c r="H61" s="12">
        <f>'APUS ELECTRICAS'!J48</f>
        <v>118.30000000000001</v>
      </c>
      <c r="I61" s="10">
        <f t="shared" si="0"/>
        <v>236.60000000000002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2.5000000000000001E-2</v>
      </c>
      <c r="F64" t="s">
        <v>158</v>
      </c>
      <c r="G64" s="21">
        <f t="shared" si="3"/>
        <v>1</v>
      </c>
      <c r="H64" s="12">
        <f>'APUS ELECTRICAS'!J74</f>
        <v>396.15000000000003</v>
      </c>
      <c r="I64" s="10">
        <f t="shared" si="0"/>
        <v>396.15000000000003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2.5000000000000001E-2</v>
      </c>
      <c r="F65" t="s">
        <v>158</v>
      </c>
      <c r="G65" s="21">
        <f t="shared" si="3"/>
        <v>1</v>
      </c>
      <c r="H65" s="12">
        <f>'APUS ELECTRICAS'!J88</f>
        <v>125.39000000000001</v>
      </c>
      <c r="I65" s="10">
        <f t="shared" si="0"/>
        <v>125.39000000000001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2B55-530B-41C1-A342-524E1275539D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'!D64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SUM(I5:I77)</f>
        <v>19415.870000000003</v>
      </c>
      <c r="L4" s="25" t="s">
        <v>1452</v>
      </c>
      <c r="M4" s="128">
        <f>J4/M2</f>
        <v>970.79350000000011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0.74464285714285716</v>
      </c>
      <c r="F6" s="63" t="s">
        <v>142</v>
      </c>
      <c r="G6" s="21">
        <f>ROUND(E6*$M$2,2)</f>
        <v>14.89</v>
      </c>
      <c r="H6" s="12">
        <f>'APUS ARQUITECTURA'!J5</f>
        <v>140.28</v>
      </c>
      <c r="I6" s="10">
        <f>G6*H6</f>
        <v>2088.7692000000002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>
        <v>0.29999999999999993</v>
      </c>
      <c r="F7" s="63" t="s">
        <v>142</v>
      </c>
      <c r="G7" s="21">
        <f>ROUND(E7*$M$2,2)</f>
        <v>6</v>
      </c>
      <c r="H7" s="12">
        <f>'APUS ARQUITECTURA'!J32</f>
        <v>166.43</v>
      </c>
      <c r="I7" s="10">
        <f t="shared" ref="I7:I67" si="0">G7*H7</f>
        <v>998.58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>
        <v>8.5714285714285729E-2</v>
      </c>
      <c r="F8" s="63" t="s">
        <v>142</v>
      </c>
      <c r="G8" s="21">
        <f>ROUND(E8*$M$2,2)</f>
        <v>1.71</v>
      </c>
      <c r="H8" s="12">
        <f>'APUS ARQUITECTURA'!J50</f>
        <v>141.08000000000001</v>
      </c>
      <c r="I8" s="10">
        <f t="shared" si="0"/>
        <v>241.24680000000001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>
        <v>1.9124999999999999</v>
      </c>
      <c r="F13" t="s">
        <v>142</v>
      </c>
      <c r="G13" s="21">
        <f>ROUND(E13*$M$2,2)</f>
        <v>38.25</v>
      </c>
      <c r="H13" s="12">
        <f>'APUS ARQUITECTURA'!J127</f>
        <v>27.34</v>
      </c>
      <c r="I13" s="10">
        <f t="shared" si="0"/>
        <v>1045.7549999999999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0.81910714285714281</v>
      </c>
      <c r="F14" t="s">
        <v>142</v>
      </c>
      <c r="G14" s="21">
        <f>ROUND(E14*$M$2,2)</f>
        <v>16.38</v>
      </c>
      <c r="H14" s="12">
        <f>'APUS ARQUITECTURA'!J148</f>
        <v>36.090000000000003</v>
      </c>
      <c r="I14" s="10">
        <f t="shared" si="0"/>
        <v>591.15420000000006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>
        <v>1</v>
      </c>
      <c r="F23" t="s">
        <v>142</v>
      </c>
      <c r="G23" s="21">
        <f t="shared" si="2"/>
        <v>20</v>
      </c>
      <c r="H23" s="12">
        <f>'APUS ARQUITECTURA'!J272</f>
        <v>102.66</v>
      </c>
      <c r="I23" s="10">
        <f t="shared" si="0"/>
        <v>2053.1999999999998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>
        <v>0.70357142857142851</v>
      </c>
      <c r="F28" t="s">
        <v>153</v>
      </c>
      <c r="G28" s="21">
        <f t="shared" si="2"/>
        <v>14.07</v>
      </c>
      <c r="H28" s="12">
        <f>'APUS ARQUITECTURA'!J347</f>
        <v>20.580000000000002</v>
      </c>
      <c r="I28" s="10">
        <f t="shared" si="0"/>
        <v>289.56060000000002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/>
      <c r="F29" t="s">
        <v>153</v>
      </c>
      <c r="G29" s="21">
        <f t="shared" si="2"/>
        <v>0</v>
      </c>
      <c r="H29" s="12">
        <f>'APUS ARQUITECTURA'!J364</f>
        <v>26.700000000000003</v>
      </c>
      <c r="I29" s="10">
        <f t="shared" si="0"/>
        <v>0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43">
        <v>0.15</v>
      </c>
      <c r="F35" t="s">
        <v>142</v>
      </c>
      <c r="G35" s="21">
        <f t="shared" si="2"/>
        <v>3</v>
      </c>
      <c r="H35" s="12">
        <f>'APUS ARQUITECTURA'!J449</f>
        <v>560.62</v>
      </c>
      <c r="I35" s="10">
        <f t="shared" si="0"/>
        <v>1681.8600000000001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2.1321428571428571</v>
      </c>
      <c r="F41" t="s">
        <v>142</v>
      </c>
      <c r="G41" s="21">
        <f t="shared" si="2"/>
        <v>42.64</v>
      </c>
      <c r="H41" s="12">
        <f>'APUS ARQUITECTURA'!J484</f>
        <v>15.63</v>
      </c>
      <c r="I41" s="10">
        <f t="shared" si="0"/>
        <v>666.46320000000003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0.81910714285714281</v>
      </c>
      <c r="F42" s="103" t="s">
        <v>142</v>
      </c>
      <c r="G42" s="21">
        <f t="shared" si="2"/>
        <v>16.38</v>
      </c>
      <c r="H42" s="12">
        <f>'APUS ARQUITECTURA'!J504</f>
        <v>15.950000000000001</v>
      </c>
      <c r="I42" s="10">
        <f t="shared" si="0"/>
        <v>261.26100000000002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>
        <v>0.125</v>
      </c>
      <c r="F48" t="s">
        <v>223</v>
      </c>
      <c r="G48" s="21">
        <f t="shared" si="3"/>
        <v>3</v>
      </c>
      <c r="H48" s="12">
        <f>'APUS SANITARIAS'!J32</f>
        <v>131.72999999999999</v>
      </c>
      <c r="I48" s="10">
        <f t="shared" si="0"/>
        <v>395.18999999999994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>
        <v>0.125</v>
      </c>
      <c r="F53" t="s">
        <v>223</v>
      </c>
      <c r="G53" s="21">
        <f t="shared" si="3"/>
        <v>3</v>
      </c>
      <c r="H53" s="12">
        <f>'APUS SANITARIAS'!J108</f>
        <v>138.65</v>
      </c>
      <c r="I53" s="10">
        <f t="shared" si="0"/>
        <v>415.95000000000005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>
        <v>0.125</v>
      </c>
      <c r="F54" t="s">
        <v>223</v>
      </c>
      <c r="G54" s="21">
        <f t="shared" si="3"/>
        <v>3</v>
      </c>
      <c r="H54" s="12">
        <f>'APUS SANITARIAS'!J127</f>
        <v>145.94</v>
      </c>
      <c r="I54" s="10">
        <f t="shared" si="0"/>
        <v>437.82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>
        <v>0.125</v>
      </c>
      <c r="F55" t="s">
        <v>223</v>
      </c>
      <c r="G55" s="21">
        <f t="shared" si="3"/>
        <v>3</v>
      </c>
      <c r="H55" s="12">
        <f>'APUS SANITARIAS'!J145</f>
        <v>141.07999999999998</v>
      </c>
      <c r="I55" s="10">
        <f t="shared" si="0"/>
        <v>423.23999999999995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0.5</v>
      </c>
      <c r="F59" t="s">
        <v>223</v>
      </c>
      <c r="G59" s="21">
        <f t="shared" si="3"/>
        <v>10</v>
      </c>
      <c r="H59" s="12">
        <f>'APUS ELECTRICAS'!J5</f>
        <v>121.05000000000001</v>
      </c>
      <c r="I59" s="10">
        <f t="shared" si="0"/>
        <v>1210.5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0.5</v>
      </c>
      <c r="F60" t="s">
        <v>223</v>
      </c>
      <c r="G60" s="21">
        <f t="shared" si="3"/>
        <v>10</v>
      </c>
      <c r="H60" s="12">
        <f>'APUS ELECTRICAS'!J26</f>
        <v>163.75</v>
      </c>
      <c r="I60" s="10">
        <f t="shared" si="0"/>
        <v>1637.5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0.5</v>
      </c>
      <c r="F61" t="s">
        <v>223</v>
      </c>
      <c r="G61" s="21">
        <f t="shared" si="3"/>
        <v>10</v>
      </c>
      <c r="H61" s="12">
        <f>'APUS ELECTRICAS'!J48</f>
        <v>118.30000000000001</v>
      </c>
      <c r="I61" s="10">
        <f t="shared" si="0"/>
        <v>1183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0.125</v>
      </c>
      <c r="F64" t="s">
        <v>158</v>
      </c>
      <c r="G64" s="21">
        <f t="shared" si="3"/>
        <v>3</v>
      </c>
      <c r="H64" s="12">
        <f>'APUS ELECTRICAS'!J74</f>
        <v>396.15000000000003</v>
      </c>
      <c r="I64" s="10">
        <f t="shared" si="0"/>
        <v>1188.45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0.125</v>
      </c>
      <c r="F65" t="s">
        <v>158</v>
      </c>
      <c r="G65" s="21">
        <f t="shared" si="3"/>
        <v>3</v>
      </c>
      <c r="H65" s="12">
        <f>'APUS ELECTRICAS'!J88</f>
        <v>125.39000000000001</v>
      </c>
      <c r="I65" s="10">
        <f t="shared" si="0"/>
        <v>376.17000000000007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30BD-1E4C-43B2-85A3-B23AE86B2F96}">
  <sheetPr>
    <tabColor rgb="FFFFFF00"/>
  </sheetPr>
  <dimension ref="A2:BP183"/>
  <sheetViews>
    <sheetView workbookViewId="0">
      <selection activeCell="I6" sqref="I6"/>
    </sheetView>
  </sheetViews>
  <sheetFormatPr defaultRowHeight="15"/>
  <cols>
    <col min="4" max="4" width="19.5703125" customWidth="1"/>
    <col min="5" max="9" width="9.140625" bestFit="1" customWidth="1"/>
    <col min="10" max="10" width="11.42578125" bestFit="1" customWidth="1"/>
    <col min="11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'!D65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 s="12">
        <f>SUM(I5:I77)</f>
        <v>8981.0843999999997</v>
      </c>
      <c r="L4" s="25" t="s">
        <v>1452</v>
      </c>
      <c r="M4" s="128">
        <f>J4/M2</f>
        <v>449.05421999999999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>
        <v>0.5</v>
      </c>
      <c r="F6" s="63" t="s">
        <v>142</v>
      </c>
      <c r="G6" s="21">
        <f>ROUND(E6*$M$2,2)</f>
        <v>10</v>
      </c>
      <c r="H6" s="12">
        <f>'APUS ARQUITECTURA'!J5</f>
        <v>140.28</v>
      </c>
      <c r="I6" s="10">
        <f>G6*H6</f>
        <v>1402.8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63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63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63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63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>
        <v>0.5</v>
      </c>
      <c r="F13" t="s">
        <v>142</v>
      </c>
      <c r="G13" s="21">
        <f>ROUND(E13*$M$2,2)</f>
        <v>10</v>
      </c>
      <c r="H13" s="12">
        <f>'APUS ARQUITECTURA'!J127</f>
        <v>27.34</v>
      </c>
      <c r="I13" s="10">
        <f t="shared" si="0"/>
        <v>273.39999999999998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>
        <v>0.5</v>
      </c>
      <c r="F14" t="s">
        <v>142</v>
      </c>
      <c r="G14" s="21">
        <f>ROUND(E14*$M$2,2)</f>
        <v>10</v>
      </c>
      <c r="H14" s="12">
        <f>'APUS ARQUITECTURA'!J148</f>
        <v>36.090000000000003</v>
      </c>
      <c r="I14" s="10">
        <f t="shared" si="0"/>
        <v>360.90000000000003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12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>
        <v>1</v>
      </c>
      <c r="F21" t="s">
        <v>142</v>
      </c>
      <c r="G21" s="21">
        <f>ROUND(E21*$M$2,2)</f>
        <v>20</v>
      </c>
      <c r="H21" s="12">
        <f>'APUS ARQUITECTURA'!J232</f>
        <v>49.730000000000004</v>
      </c>
      <c r="I21" s="10">
        <f t="shared" si="0"/>
        <v>994.60000000000014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>
        <v>1</v>
      </c>
      <c r="F25" t="s">
        <v>142</v>
      </c>
      <c r="G25" s="21">
        <f t="shared" si="2"/>
        <v>20</v>
      </c>
      <c r="H25" s="12">
        <f>'APUS ARQUITECTURA'!J318</f>
        <v>51.989999999999995</v>
      </c>
      <c r="I25" s="10">
        <f t="shared" si="0"/>
        <v>1039.8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>
        <v>0.41666666666666669</v>
      </c>
      <c r="F28" t="s">
        <v>153</v>
      </c>
      <c r="G28" s="21">
        <f t="shared" si="2"/>
        <v>8.33</v>
      </c>
      <c r="H28" s="12">
        <f>'APUS ARQUITECTURA'!J347</f>
        <v>20.580000000000002</v>
      </c>
      <c r="I28" s="10">
        <f t="shared" si="0"/>
        <v>171.43140000000002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>
        <v>0.4096774193548387</v>
      </c>
      <c r="F29" t="s">
        <v>153</v>
      </c>
      <c r="G29" s="21">
        <f t="shared" si="2"/>
        <v>8.19</v>
      </c>
      <c r="H29" s="12">
        <f>'APUS ARQUITECTURA'!J364</f>
        <v>26.700000000000003</v>
      </c>
      <c r="I29" s="10">
        <f t="shared" si="0"/>
        <v>218.673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/>
      <c r="F35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1.5</v>
      </c>
      <c r="F41" t="s">
        <v>142</v>
      </c>
      <c r="G41" s="21">
        <f t="shared" si="2"/>
        <v>30</v>
      </c>
      <c r="H41" s="12">
        <f>'APUS ARQUITECTURA'!J484</f>
        <v>15.63</v>
      </c>
      <c r="I41" s="10">
        <f t="shared" si="0"/>
        <v>468.90000000000003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>
        <v>0.5</v>
      </c>
      <c r="F42" s="103" t="s">
        <v>142</v>
      </c>
      <c r="G42" s="21">
        <f t="shared" si="2"/>
        <v>10</v>
      </c>
      <c r="H42" s="12">
        <f>'APUS ARQUITECTURA'!J504</f>
        <v>15.950000000000001</v>
      </c>
      <c r="I42" s="10">
        <f t="shared" si="0"/>
        <v>159.5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/>
      <c r="F53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/>
      <c r="F54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/>
      <c r="F55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0.2</v>
      </c>
      <c r="F59" t="s">
        <v>223</v>
      </c>
      <c r="G59" s="21">
        <f t="shared" si="3"/>
        <v>4</v>
      </c>
      <c r="H59" s="12">
        <f>'APUS ELECTRICAS'!J5</f>
        <v>121.05000000000001</v>
      </c>
      <c r="I59" s="10">
        <f t="shared" si="0"/>
        <v>484.20000000000005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0.2</v>
      </c>
      <c r="F60" t="s">
        <v>223</v>
      </c>
      <c r="G60" s="21">
        <f t="shared" si="3"/>
        <v>4</v>
      </c>
      <c r="H60" s="12">
        <f>'APUS ELECTRICAS'!J26</f>
        <v>163.75</v>
      </c>
      <c r="I60" s="10">
        <f t="shared" si="0"/>
        <v>655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0.2</v>
      </c>
      <c r="F61" t="s">
        <v>223</v>
      </c>
      <c r="G61" s="21">
        <f t="shared" si="3"/>
        <v>4</v>
      </c>
      <c r="H61" s="12">
        <f>'APUS ELECTRICAS'!J48</f>
        <v>118.30000000000001</v>
      </c>
      <c r="I61" s="10">
        <f t="shared" si="0"/>
        <v>473.20000000000005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0.1</v>
      </c>
      <c r="F64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0.1</v>
      </c>
      <c r="F65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H84" s="6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61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61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H87" s="61"/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61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H89" s="61"/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61"/>
      <c r="I90" s="10">
        <f t="shared" si="4"/>
        <v>0</v>
      </c>
    </row>
    <row r="91" spans="1:68">
      <c r="G91" s="21">
        <f t="shared" si="6"/>
        <v>0</v>
      </c>
      <c r="H91" s="61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0198-76CF-4718-9192-EA7F8231ADF6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'!D66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SUM(I5:I77)</f>
        <v>1914.9480000000001</v>
      </c>
      <c r="L4" s="25" t="s">
        <v>1452</v>
      </c>
      <c r="M4" s="128">
        <f>J4/M2</f>
        <v>95.747399999999999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/>
      <c r="F6" s="277" t="s">
        <v>142</v>
      </c>
      <c r="G6" s="21">
        <f>ROUND(E6*$M$2,2)</f>
        <v>0</v>
      </c>
      <c r="H6" s="12">
        <f>'APUS ARQUITECTURA'!J5</f>
        <v>140.28</v>
      </c>
      <c r="I6" s="10">
        <f>G6*H6</f>
        <v>0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277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277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277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277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F11" s="19"/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F12" s="19"/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s="19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/>
      <c r="F14" s="19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F15" s="19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s="19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271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s="19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/>
      <c r="F19" s="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F20" s="19"/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/>
      <c r="F21" s="19" t="s">
        <v>142</v>
      </c>
      <c r="G21" s="21">
        <f>ROUND(E21*$M$2,2)</f>
        <v>0</v>
      </c>
      <c r="H21" s="12">
        <f>'APUS ARQUITECTURA'!J232</f>
        <v>49.730000000000004</v>
      </c>
      <c r="I21" s="10">
        <f t="shared" si="0"/>
        <v>0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s="19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s="19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>
        <v>1</v>
      </c>
      <c r="F24" s="19" t="s">
        <v>142</v>
      </c>
      <c r="G24" s="21">
        <f t="shared" si="2"/>
        <v>20</v>
      </c>
      <c r="H24" s="12">
        <f>'APUS ARQUITECTURA'!J292</f>
        <v>47.45</v>
      </c>
      <c r="I24" s="10">
        <f t="shared" si="0"/>
        <v>949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s="19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s="19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F27" s="19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>
        <v>0.40499999999999997</v>
      </c>
      <c r="F28" s="19" t="s">
        <v>153</v>
      </c>
      <c r="G28" s="21">
        <f t="shared" si="2"/>
        <v>8.1</v>
      </c>
      <c r="H28" s="12">
        <f>'APUS ARQUITECTURA'!J347</f>
        <v>20.580000000000002</v>
      </c>
      <c r="I28" s="10">
        <f t="shared" si="0"/>
        <v>166.69800000000001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/>
      <c r="F29" s="19" t="s">
        <v>153</v>
      </c>
      <c r="G29" s="21">
        <f t="shared" si="2"/>
        <v>0</v>
      </c>
      <c r="H29" s="12">
        <f>'APUS ARQUITECTURA'!J364</f>
        <v>26.700000000000003</v>
      </c>
      <c r="I29" s="10">
        <f t="shared" si="0"/>
        <v>0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s="19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s="19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s="19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s="19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F34" s="19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/>
      <c r="F35" s="19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s="19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s="19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s="19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s="1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F40" s="19"/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0</v>
      </c>
      <c r="F41" s="19" t="s">
        <v>142</v>
      </c>
      <c r="G41" s="21">
        <f t="shared" si="2"/>
        <v>0</v>
      </c>
      <c r="H41" s="12">
        <f>'APUS ARQUITECTURA'!J484</f>
        <v>15.63</v>
      </c>
      <c r="I41" s="10">
        <f t="shared" si="0"/>
        <v>0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/>
      <c r="F42" s="278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F43" s="19"/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s="19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s="19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s="1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s="19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s="19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s="19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/>
      <c r="F53" s="19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/>
      <c r="F54" s="19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/>
      <c r="F55" s="19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s="19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s="19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F58" s="19"/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4.8019207683073231E-2</v>
      </c>
      <c r="F59" s="19" t="s">
        <v>223</v>
      </c>
      <c r="G59" s="21">
        <f t="shared" si="3"/>
        <v>1</v>
      </c>
      <c r="H59" s="12">
        <f>'APUS ELECTRICAS'!J5</f>
        <v>121.05000000000001</v>
      </c>
      <c r="I59" s="10">
        <f t="shared" si="0"/>
        <v>121.05000000000001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4.8019207683073231E-2</v>
      </c>
      <c r="F60" s="19" t="s">
        <v>223</v>
      </c>
      <c r="G60" s="21">
        <f t="shared" si="3"/>
        <v>1</v>
      </c>
      <c r="H60" s="12">
        <f>'APUS ELECTRICAS'!J26</f>
        <v>163.75</v>
      </c>
      <c r="I60" s="10">
        <f t="shared" si="0"/>
        <v>163.75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4.8019207683073231E-2</v>
      </c>
      <c r="F61" s="19" t="s">
        <v>223</v>
      </c>
      <c r="G61" s="21">
        <f t="shared" si="3"/>
        <v>1</v>
      </c>
      <c r="H61" s="12">
        <f>'APUS ELECTRICAS'!J48</f>
        <v>118.30000000000001</v>
      </c>
      <c r="I61" s="10">
        <f t="shared" si="0"/>
        <v>118.30000000000001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s="19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F63" s="19"/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4.8019207683073231E-2</v>
      </c>
      <c r="F64" s="19" t="s">
        <v>158</v>
      </c>
      <c r="G64" s="21">
        <f t="shared" si="3"/>
        <v>1</v>
      </c>
      <c r="H64" s="12">
        <f>'APUS ELECTRICAS'!J74</f>
        <v>396.15000000000003</v>
      </c>
      <c r="I64" s="10">
        <f t="shared" si="0"/>
        <v>396.15000000000003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</v>
      </c>
      <c r="F65" s="19" t="s">
        <v>158</v>
      </c>
      <c r="G65" s="21">
        <f t="shared" si="3"/>
        <v>0</v>
      </c>
      <c r="H65" s="12">
        <f>'APUS ELECTRICAS'!J88</f>
        <v>125.39000000000001</v>
      </c>
      <c r="I65" s="10">
        <f t="shared" si="0"/>
        <v>0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s="19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s="19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F68" s="19"/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F69" s="19"/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F70" s="19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F71" s="19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D128-0746-45DE-A941-8C1CADB9CAF8}">
  <sheetPr>
    <tabColor rgb="FFFFFF00"/>
  </sheetPr>
  <dimension ref="A2:BP183"/>
  <sheetViews>
    <sheetView workbookViewId="0">
      <selection activeCell="I6" sqref="I6:I91"/>
    </sheetView>
  </sheetViews>
  <sheetFormatPr defaultRowHeight="15"/>
  <cols>
    <col min="4" max="4" width="19.5703125" customWidth="1"/>
    <col min="5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'!D67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>
        <f>SUM(I5:I77)</f>
        <v>1914.9480000000001</v>
      </c>
      <c r="L4" s="25" t="s">
        <v>1452</v>
      </c>
      <c r="M4" s="128">
        <f>J4/M2</f>
        <v>95.747399999999999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/>
      <c r="F6" s="277" t="s">
        <v>142</v>
      </c>
      <c r="G6" s="21">
        <f>ROUND(E6*$M$2,2)</f>
        <v>0</v>
      </c>
      <c r="H6" s="12">
        <f>'APUS ARQUITECTURA'!J5</f>
        <v>140.28</v>
      </c>
      <c r="I6" s="10">
        <f>G6*H6</f>
        <v>0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277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277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277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277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F11" s="19"/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F12" s="19"/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s="19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/>
      <c r="F14" s="19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F15" s="19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s="19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271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s="19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/>
      <c r="F19" s="19" t="s">
        <v>212</v>
      </c>
      <c r="G19" s="21">
        <f>ROUND(E19*$M$2,2)</f>
        <v>0</v>
      </c>
      <c r="H19" s="12">
        <f>'APUS ARQUITECTURA'!J212</f>
        <v>61.780000000000008</v>
      </c>
      <c r="I19" s="10">
        <f t="shared" si="0"/>
        <v>0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F20" s="19"/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/>
      <c r="F21" s="19" t="s">
        <v>142</v>
      </c>
      <c r="G21" s="21">
        <f>ROUND(E21*$M$2,2)</f>
        <v>0</v>
      </c>
      <c r="H21" s="12">
        <f>'APUS ARQUITECTURA'!J232</f>
        <v>49.730000000000004</v>
      </c>
      <c r="I21" s="10">
        <f t="shared" si="0"/>
        <v>0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s="19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s="19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>
        <v>1</v>
      </c>
      <c r="F24" s="19" t="s">
        <v>142</v>
      </c>
      <c r="G24" s="21">
        <f t="shared" si="2"/>
        <v>20</v>
      </c>
      <c r="H24" s="12">
        <f>'APUS ARQUITECTURA'!J292</f>
        <v>47.45</v>
      </c>
      <c r="I24" s="10">
        <f t="shared" si="0"/>
        <v>949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s="19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s="19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F27" s="19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>
        <v>0.40499999999999997</v>
      </c>
      <c r="F28" s="19" t="s">
        <v>153</v>
      </c>
      <c r="G28" s="21">
        <f t="shared" si="2"/>
        <v>8.1</v>
      </c>
      <c r="H28" s="12">
        <f>'APUS ARQUITECTURA'!J347</f>
        <v>20.580000000000002</v>
      </c>
      <c r="I28" s="10">
        <f t="shared" si="0"/>
        <v>166.69800000000001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/>
      <c r="F29" s="19" t="s">
        <v>153</v>
      </c>
      <c r="G29" s="21">
        <f t="shared" si="2"/>
        <v>0</v>
      </c>
      <c r="H29" s="12">
        <f>'APUS ARQUITECTURA'!J364</f>
        <v>26.700000000000003</v>
      </c>
      <c r="I29" s="10">
        <f t="shared" si="0"/>
        <v>0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s="19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s="19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s="19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s="19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F34" s="19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/>
      <c r="F35" s="19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s="19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s="19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s="19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s="1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F40" s="19"/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>
        <v>0</v>
      </c>
      <c r="F41" s="19" t="s">
        <v>142</v>
      </c>
      <c r="G41" s="21">
        <f t="shared" si="2"/>
        <v>0</v>
      </c>
      <c r="H41" s="12">
        <f>'APUS ARQUITECTURA'!J484</f>
        <v>15.63</v>
      </c>
      <c r="I41" s="10">
        <f t="shared" si="0"/>
        <v>0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/>
      <c r="F42" s="278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F43" s="19"/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s="19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s="19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s="1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s="19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s="19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s="19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/>
      <c r="F53" s="19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/>
      <c r="F54" s="19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/>
      <c r="F55" s="19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s="19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s="19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F58" s="19"/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4.8019207683073231E-2</v>
      </c>
      <c r="F59" s="19" t="s">
        <v>223</v>
      </c>
      <c r="G59" s="21">
        <f t="shared" si="3"/>
        <v>1</v>
      </c>
      <c r="H59" s="12">
        <f>'APUS ELECTRICAS'!J5</f>
        <v>121.05000000000001</v>
      </c>
      <c r="I59" s="10">
        <f t="shared" si="0"/>
        <v>121.05000000000001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4.8019207683073231E-2</v>
      </c>
      <c r="F60" s="19" t="s">
        <v>223</v>
      </c>
      <c r="G60" s="21">
        <f t="shared" si="3"/>
        <v>1</v>
      </c>
      <c r="H60" s="12">
        <f>'APUS ELECTRICAS'!J26</f>
        <v>163.75</v>
      </c>
      <c r="I60" s="10">
        <f t="shared" si="0"/>
        <v>163.75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4.8019207683073231E-2</v>
      </c>
      <c r="F61" s="19" t="s">
        <v>223</v>
      </c>
      <c r="G61" s="21">
        <f t="shared" si="3"/>
        <v>1</v>
      </c>
      <c r="H61" s="12">
        <f>'APUS ELECTRICAS'!J48</f>
        <v>118.30000000000001</v>
      </c>
      <c r="I61" s="10">
        <f t="shared" si="0"/>
        <v>118.30000000000001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s="19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F63" s="19"/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4.8019207683073231E-2</v>
      </c>
      <c r="F64" s="19" t="s">
        <v>158</v>
      </c>
      <c r="G64" s="21">
        <f t="shared" si="3"/>
        <v>1</v>
      </c>
      <c r="H64" s="12">
        <f>'APUS ELECTRICAS'!J74</f>
        <v>396.15000000000003</v>
      </c>
      <c r="I64" s="10">
        <f t="shared" si="0"/>
        <v>396.15000000000003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</v>
      </c>
      <c r="F65" s="19" t="s">
        <v>158</v>
      </c>
      <c r="G65" s="21">
        <f t="shared" si="3"/>
        <v>0</v>
      </c>
      <c r="H65" s="12">
        <f>'APUS ELECTRICAS'!J88</f>
        <v>125.39000000000001</v>
      </c>
      <c r="I65" s="10">
        <f t="shared" si="0"/>
        <v>0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s="19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s="19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F68" s="19"/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F69" s="19"/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F70" s="19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F71" s="19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81F6-CD88-4758-B255-346992A702DE}">
  <sheetPr>
    <tabColor rgb="FFFFFF00"/>
  </sheetPr>
  <dimension ref="A2:BP183"/>
  <sheetViews>
    <sheetView workbookViewId="0">
      <selection activeCell="L8" sqref="L8"/>
    </sheetView>
  </sheetViews>
  <sheetFormatPr defaultRowHeight="15"/>
  <cols>
    <col min="4" max="4" width="19.5703125" customWidth="1"/>
    <col min="5" max="9" width="9.140625" bestFit="1" customWidth="1"/>
    <col min="10" max="10" width="12.5703125" bestFit="1" customWidth="1"/>
    <col min="11" max="13" width="9.140625" bestFit="1" customWidth="1"/>
    <col min="14" max="14" width="37.85546875" customWidth="1"/>
  </cols>
  <sheetData>
    <row r="2" spans="1:68">
      <c r="L2" s="25" t="s">
        <v>90</v>
      </c>
      <c r="M2" s="25">
        <f>'Datos iniciales '!D68</f>
        <v>20</v>
      </c>
    </row>
    <row r="3" spans="1:68">
      <c r="E3" s="4" t="s">
        <v>1240</v>
      </c>
      <c r="F3" s="4" t="s">
        <v>127</v>
      </c>
      <c r="G3" s="4" t="s">
        <v>132</v>
      </c>
      <c r="H3" s="4" t="s">
        <v>133</v>
      </c>
      <c r="I3" s="4" t="s">
        <v>462</v>
      </c>
      <c r="J3" s="4" t="s">
        <v>463</v>
      </c>
      <c r="L3" s="25"/>
      <c r="M3" s="128"/>
    </row>
    <row r="4" spans="1:68">
      <c r="A4" s="1"/>
      <c r="E4" s="10"/>
      <c r="F4" s="23"/>
      <c r="G4" s="21"/>
      <c r="H4" s="23"/>
      <c r="J4" s="12">
        <f>SUM(I5:I77)</f>
        <v>3084.8800000000006</v>
      </c>
      <c r="L4" s="25" t="s">
        <v>1452</v>
      </c>
      <c r="M4" s="128">
        <f>J4/M2</f>
        <v>154.24400000000003</v>
      </c>
    </row>
    <row r="5" spans="1:68">
      <c r="A5" s="1" t="s">
        <v>761</v>
      </c>
      <c r="E5" s="10"/>
      <c r="G5" s="21"/>
    </row>
    <row r="6" spans="1:68">
      <c r="A6" t="s">
        <v>763</v>
      </c>
      <c r="E6" s="143"/>
      <c r="F6" s="277" t="s">
        <v>142</v>
      </c>
      <c r="G6" s="21">
        <f>ROUND(E6*$M$2,2)</f>
        <v>0</v>
      </c>
      <c r="H6" s="12">
        <f>'APUS ARQUITECTURA'!J5</f>
        <v>140.28</v>
      </c>
      <c r="I6" s="10">
        <f>G6*H6</f>
        <v>0</v>
      </c>
      <c r="O6" s="143"/>
      <c r="P6" s="143"/>
      <c r="Q6" s="143"/>
      <c r="R6" s="143"/>
      <c r="S6" s="143"/>
      <c r="T6" s="143"/>
      <c r="U6" s="144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4"/>
      <c r="AI6" s="144"/>
      <c r="AJ6" s="144"/>
      <c r="AK6" s="144"/>
      <c r="AL6" s="145"/>
      <c r="AM6" s="144"/>
      <c r="AN6" s="144"/>
      <c r="AO6" s="143"/>
      <c r="AP6" s="143"/>
      <c r="AR6" s="143"/>
      <c r="AS6" s="143"/>
      <c r="AT6" s="143"/>
      <c r="AU6" s="143"/>
      <c r="AV6" s="143"/>
      <c r="AW6" s="143"/>
      <c r="AX6" s="143"/>
      <c r="AY6" s="143"/>
    </row>
    <row r="7" spans="1:68">
      <c r="A7" t="s">
        <v>765</v>
      </c>
      <c r="E7" s="143"/>
      <c r="F7" s="277" t="s">
        <v>142</v>
      </c>
      <c r="G7" s="21">
        <f>ROUND(E7*$M$2,2)</f>
        <v>0</v>
      </c>
      <c r="H7" s="12">
        <f>'APUS ARQUITECTURA'!J32</f>
        <v>166.43</v>
      </c>
      <c r="I7" s="10">
        <f t="shared" ref="I7:I67" si="0">G7*H7</f>
        <v>0</v>
      </c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4"/>
      <c r="AI7" s="144"/>
      <c r="AJ7" s="144"/>
      <c r="AK7" s="144"/>
      <c r="AL7" s="145"/>
      <c r="AM7" s="144"/>
      <c r="AN7" s="144"/>
      <c r="AO7" s="143"/>
      <c r="AP7" s="143"/>
      <c r="AR7" s="143"/>
      <c r="AS7" s="143"/>
      <c r="AT7" s="143"/>
      <c r="AU7" s="143"/>
      <c r="AV7" s="143"/>
      <c r="AW7" s="143"/>
      <c r="AX7" s="143"/>
      <c r="AY7" s="143"/>
    </row>
    <row r="8" spans="1:68">
      <c r="A8" t="s">
        <v>767</v>
      </c>
      <c r="E8" s="143"/>
      <c r="F8" s="277" t="s">
        <v>142</v>
      </c>
      <c r="G8" s="21">
        <f>ROUND(E8*$M$2,2)</f>
        <v>0</v>
      </c>
      <c r="H8" s="12">
        <f>'APUS ARQUITECTURA'!J50</f>
        <v>141.08000000000001</v>
      </c>
      <c r="I8" s="10">
        <f t="shared" si="0"/>
        <v>0</v>
      </c>
      <c r="O8" s="143"/>
      <c r="P8" s="143"/>
      <c r="Q8" s="143"/>
      <c r="R8" s="143"/>
      <c r="S8" s="143"/>
      <c r="T8" s="143"/>
      <c r="U8" s="144"/>
      <c r="V8" s="143"/>
      <c r="W8" s="143"/>
      <c r="X8" s="143"/>
      <c r="Y8" s="143"/>
      <c r="Z8" s="143"/>
      <c r="AA8" s="143"/>
      <c r="AB8" s="143"/>
      <c r="AC8" s="143"/>
      <c r="AD8" s="144"/>
      <c r="AE8" s="144"/>
      <c r="AF8" s="143"/>
      <c r="AG8" s="143"/>
      <c r="AH8" s="144"/>
      <c r="AI8" s="144"/>
      <c r="AJ8" s="144"/>
      <c r="AK8" s="144"/>
      <c r="AL8" s="145"/>
      <c r="AM8" s="144"/>
      <c r="AN8" s="144"/>
      <c r="AO8" s="143"/>
      <c r="AP8" s="143"/>
      <c r="AR8" s="143"/>
      <c r="AS8" s="143"/>
      <c r="AT8" s="143"/>
      <c r="AU8" s="143"/>
      <c r="AV8" s="143"/>
      <c r="AW8" s="143"/>
      <c r="AX8" s="143"/>
      <c r="AY8" s="143"/>
    </row>
    <row r="9" spans="1:68" ht="15" customHeight="1">
      <c r="A9" t="s">
        <v>769</v>
      </c>
      <c r="E9" s="146"/>
      <c r="F9" s="277" t="s">
        <v>142</v>
      </c>
      <c r="G9" s="21">
        <f t="shared" ref="G9:G10" si="1">ROUND(E9*$M$2,2)</f>
        <v>0</v>
      </c>
      <c r="H9" s="12">
        <f>'APUS ARQUITECTURA'!J74</f>
        <v>204.42</v>
      </c>
      <c r="I9" s="10">
        <f t="shared" si="0"/>
        <v>0</v>
      </c>
      <c r="O9" s="146"/>
      <c r="P9" s="146"/>
      <c r="Q9" s="146"/>
      <c r="R9" s="146"/>
      <c r="S9" s="146"/>
      <c r="T9" s="146"/>
      <c r="U9" s="147"/>
      <c r="V9" s="146"/>
      <c r="W9" s="146"/>
      <c r="X9" s="146"/>
      <c r="Y9" s="146"/>
      <c r="Z9" s="146"/>
      <c r="AA9" s="146"/>
      <c r="AB9" s="146"/>
      <c r="AC9" s="146"/>
      <c r="AD9" s="147"/>
      <c r="AE9" s="147"/>
      <c r="AF9" s="146"/>
      <c r="AG9" s="146"/>
      <c r="AH9" s="147"/>
      <c r="AI9" s="147"/>
      <c r="AJ9" s="147"/>
      <c r="AK9" s="147"/>
      <c r="AL9" s="148"/>
      <c r="AM9" s="147"/>
      <c r="AN9" s="147"/>
      <c r="AO9" s="146"/>
      <c r="AP9" s="146"/>
      <c r="AR9" s="146"/>
      <c r="AS9" s="146"/>
      <c r="AT9" s="146"/>
      <c r="AU9" s="146"/>
      <c r="AV9" s="146"/>
      <c r="AW9" s="146"/>
      <c r="AX9" s="146"/>
      <c r="AY9" s="146"/>
    </row>
    <row r="10" spans="1:68">
      <c r="A10" t="s">
        <v>771</v>
      </c>
      <c r="E10" s="146"/>
      <c r="F10" s="277" t="s">
        <v>142</v>
      </c>
      <c r="G10" s="21">
        <f t="shared" si="1"/>
        <v>0</v>
      </c>
      <c r="H10" s="12">
        <f>'APUS ARQUITECTURA'!J92</f>
        <v>470.9</v>
      </c>
      <c r="I10" s="10">
        <f t="shared" si="0"/>
        <v>0</v>
      </c>
      <c r="O10" s="146"/>
      <c r="P10" s="146"/>
      <c r="Q10" s="146"/>
      <c r="R10" s="146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8"/>
      <c r="AM10" s="147"/>
      <c r="AN10" s="147"/>
      <c r="AO10" s="147"/>
      <c r="AP10" s="147"/>
      <c r="AQ10" s="51"/>
      <c r="AR10" s="147"/>
      <c r="AS10" s="147"/>
      <c r="AT10" s="147"/>
      <c r="AU10" s="147"/>
      <c r="AV10" s="147"/>
      <c r="AW10" s="147"/>
      <c r="AX10" s="147"/>
      <c r="AY10" s="147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</row>
    <row r="11" spans="1:68">
      <c r="A11" s="20" t="s">
        <v>772</v>
      </c>
      <c r="F11" s="19"/>
      <c r="G11" s="21"/>
      <c r="H11" s="12"/>
      <c r="I11" s="10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</row>
    <row r="12" spans="1:68">
      <c r="A12" s="1" t="s">
        <v>774</v>
      </c>
      <c r="F12" s="19"/>
      <c r="G12" s="21"/>
      <c r="H12" s="12"/>
      <c r="I12" s="1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</row>
    <row r="13" spans="1:68">
      <c r="A13" t="s">
        <v>776</v>
      </c>
      <c r="E13" s="143"/>
      <c r="F13" s="19" t="s">
        <v>142</v>
      </c>
      <c r="G13" s="21">
        <f>ROUND(E13*$M$2,2)</f>
        <v>0</v>
      </c>
      <c r="H13" s="12">
        <f>'APUS ARQUITECTURA'!J127</f>
        <v>27.34</v>
      </c>
      <c r="I13" s="10">
        <f t="shared" si="0"/>
        <v>0</v>
      </c>
      <c r="O13" s="143"/>
      <c r="P13" s="143"/>
      <c r="Q13" s="143"/>
      <c r="R13" s="143"/>
      <c r="S13" s="144"/>
      <c r="T13" s="144"/>
      <c r="U13" s="144"/>
      <c r="V13" s="144"/>
      <c r="W13" s="145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9"/>
      <c r="AJ13" s="149"/>
      <c r="AK13" s="144"/>
      <c r="AL13" s="145"/>
      <c r="AM13" s="144"/>
      <c r="AN13" s="144"/>
      <c r="AO13" s="144"/>
      <c r="AP13" s="144"/>
      <c r="AQ13" s="51"/>
      <c r="AR13" s="144"/>
      <c r="AS13" s="144"/>
      <c r="AT13" s="144"/>
      <c r="AU13" s="144"/>
      <c r="AV13" s="149"/>
      <c r="AW13" s="144"/>
      <c r="AX13" s="144"/>
      <c r="AY13" s="144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</row>
    <row r="14" spans="1:68">
      <c r="A14" t="s">
        <v>778</v>
      </c>
      <c r="E14" s="143"/>
      <c r="F14" s="19" t="s">
        <v>142</v>
      </c>
      <c r="G14" s="21">
        <f>ROUND(E14*$M$2,2)</f>
        <v>0</v>
      </c>
      <c r="H14" s="12">
        <f>'APUS ARQUITECTURA'!J148</f>
        <v>36.090000000000003</v>
      </c>
      <c r="I14" s="10">
        <f t="shared" si="0"/>
        <v>0</v>
      </c>
      <c r="O14" s="143"/>
      <c r="P14" s="143"/>
      <c r="Q14" s="143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5"/>
      <c r="AM14" s="144"/>
      <c r="AN14" s="144"/>
      <c r="AO14" s="144"/>
      <c r="AP14" s="144"/>
      <c r="AQ14" s="51"/>
      <c r="AR14" s="144"/>
      <c r="AS14" s="144"/>
      <c r="AT14" s="144"/>
      <c r="AU14" s="144"/>
      <c r="AV14" s="144"/>
      <c r="AW14" s="144"/>
      <c r="AX14" s="144"/>
      <c r="AY14" s="144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</row>
    <row r="15" spans="1:68">
      <c r="A15" s="28" t="s">
        <v>780</v>
      </c>
      <c r="E15" s="143"/>
      <c r="F15" s="19"/>
      <c r="G15" s="21"/>
      <c r="H15" s="12"/>
      <c r="I15" s="10"/>
      <c r="O15" s="143"/>
      <c r="P15" s="143"/>
      <c r="Q15" s="143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5"/>
      <c r="AM15" s="144"/>
      <c r="AN15" s="144"/>
      <c r="AO15" s="144"/>
      <c r="AP15" s="144"/>
      <c r="AQ15" s="51"/>
      <c r="AR15" s="144"/>
      <c r="AS15" s="144"/>
      <c r="AT15" s="144"/>
      <c r="AU15" s="144"/>
      <c r="AV15" s="144"/>
      <c r="AW15" s="144"/>
      <c r="AX15" s="144"/>
      <c r="AY15" s="144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</row>
    <row r="16" spans="1:68">
      <c r="A16" t="s">
        <v>782</v>
      </c>
      <c r="E16" s="143"/>
      <c r="F16" s="19" t="s">
        <v>142</v>
      </c>
      <c r="G16" s="21">
        <f>ROUND(E16*$M$2,2)</f>
        <v>0</v>
      </c>
      <c r="H16" s="12">
        <f>'APUS ARQUITECTURA'!J168</f>
        <v>90.830000000000013</v>
      </c>
      <c r="I16" s="10">
        <f t="shared" si="0"/>
        <v>0</v>
      </c>
      <c r="O16" s="143"/>
      <c r="P16" s="143"/>
      <c r="Q16" s="143"/>
      <c r="R16" s="143"/>
      <c r="S16" s="144"/>
      <c r="T16" s="144"/>
      <c r="U16" s="144"/>
      <c r="V16" s="144"/>
      <c r="W16" s="145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5"/>
      <c r="AM16" s="144"/>
      <c r="AN16" s="144"/>
      <c r="AO16" s="144"/>
      <c r="AP16" s="144"/>
      <c r="AQ16" s="51"/>
      <c r="AR16" s="144"/>
      <c r="AS16" s="144"/>
      <c r="AT16" s="144"/>
      <c r="AU16" s="144"/>
      <c r="AV16" s="144"/>
      <c r="AW16" s="144"/>
      <c r="AX16" s="144"/>
      <c r="AY16" s="144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</row>
    <row r="17" spans="1:68" ht="15" customHeight="1">
      <c r="A17" s="28" t="s">
        <v>784</v>
      </c>
      <c r="D17" s="10"/>
      <c r="F17" s="271"/>
      <c r="G17" s="21"/>
      <c r="I17" s="10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</row>
    <row r="18" spans="1:68">
      <c r="A18" t="s">
        <v>786</v>
      </c>
      <c r="E18" s="143"/>
      <c r="F18" s="19" t="s">
        <v>212</v>
      </c>
      <c r="G18" s="21">
        <f>ROUND(E18*$M$2,2)</f>
        <v>0</v>
      </c>
      <c r="H18" s="12">
        <f>'APUS ARQUITECTURA'!J188</f>
        <v>213.18</v>
      </c>
      <c r="I18" s="10">
        <f t="shared" si="0"/>
        <v>0</v>
      </c>
      <c r="O18" s="143"/>
      <c r="P18" s="143"/>
      <c r="Q18" s="143"/>
      <c r="R18" s="143"/>
      <c r="S18" s="144"/>
      <c r="T18" s="144"/>
      <c r="U18" s="144"/>
      <c r="V18" s="144"/>
      <c r="W18" s="145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5"/>
      <c r="AM18" s="144"/>
      <c r="AN18" s="144"/>
      <c r="AO18" s="144"/>
      <c r="AP18" s="144"/>
      <c r="AQ18" s="51"/>
      <c r="AR18" s="144"/>
      <c r="AS18" s="144"/>
      <c r="AT18" s="144"/>
      <c r="AU18" s="144"/>
      <c r="AV18" s="144"/>
      <c r="AW18" s="144"/>
      <c r="AX18" s="144"/>
      <c r="AY18" s="144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</row>
    <row r="19" spans="1:68">
      <c r="A19" t="s">
        <v>788</v>
      </c>
      <c r="E19" s="143">
        <v>1</v>
      </c>
      <c r="F19" s="19" t="s">
        <v>212</v>
      </c>
      <c r="G19" s="21">
        <f>ROUND(E19*$M$2,2)</f>
        <v>20</v>
      </c>
      <c r="H19" s="12">
        <f>'APUS ARQUITECTURA'!J212</f>
        <v>61.780000000000008</v>
      </c>
      <c r="I19" s="10">
        <f t="shared" si="0"/>
        <v>1235.6000000000001</v>
      </c>
      <c r="O19" s="143"/>
      <c r="P19" s="143"/>
      <c r="Q19" s="143"/>
      <c r="R19" s="143"/>
      <c r="S19" s="144"/>
      <c r="T19" s="144"/>
      <c r="U19" s="144"/>
      <c r="V19" s="144"/>
      <c r="W19" s="145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5"/>
      <c r="AM19" s="144"/>
      <c r="AN19" s="144"/>
      <c r="AO19" s="144"/>
      <c r="AP19" s="144"/>
      <c r="AQ19" s="51"/>
      <c r="AR19" s="144"/>
      <c r="AS19" s="144"/>
      <c r="AT19" s="144"/>
      <c r="AU19" s="144"/>
      <c r="AV19" s="144"/>
      <c r="AW19" s="144"/>
      <c r="AX19" s="144"/>
      <c r="AY19" s="144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</row>
    <row r="20" spans="1:68">
      <c r="A20" s="1" t="s">
        <v>789</v>
      </c>
      <c r="F20" s="19"/>
      <c r="G20" s="21"/>
      <c r="I20" s="10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</row>
    <row r="21" spans="1:68">
      <c r="A21" t="s">
        <v>791</v>
      </c>
      <c r="E21" s="143"/>
      <c r="F21" s="19" t="s">
        <v>142</v>
      </c>
      <c r="G21" s="21">
        <f>ROUND(E21*$M$2,2)</f>
        <v>0</v>
      </c>
      <c r="H21" s="12">
        <f>'APUS ARQUITECTURA'!J232</f>
        <v>49.730000000000004</v>
      </c>
      <c r="I21" s="10">
        <f t="shared" si="0"/>
        <v>0</v>
      </c>
      <c r="O21" s="143"/>
      <c r="P21" s="143"/>
      <c r="Q21" s="143"/>
      <c r="R21" s="143"/>
      <c r="S21" s="144"/>
      <c r="T21" s="144"/>
      <c r="U21" s="144"/>
      <c r="V21" s="144"/>
      <c r="W21" s="145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5"/>
      <c r="AM21" s="144"/>
      <c r="AN21" s="144"/>
      <c r="AO21" s="144"/>
      <c r="AP21" s="144"/>
      <c r="AQ21" s="51"/>
      <c r="AR21" s="144"/>
      <c r="AS21" s="144"/>
      <c r="AT21" s="144"/>
      <c r="AU21" s="144"/>
      <c r="AV21" s="144"/>
      <c r="AW21" s="144"/>
      <c r="AX21" s="144"/>
      <c r="AY21" s="144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</row>
    <row r="22" spans="1:68" ht="15" customHeight="1">
      <c r="A22" t="s">
        <v>793</v>
      </c>
      <c r="E22" s="143"/>
      <c r="F22" s="19" t="s">
        <v>142</v>
      </c>
      <c r="G22" s="21">
        <f t="shared" ref="G22:G85" si="2">ROUND(E22*$M$2,2)</f>
        <v>0</v>
      </c>
      <c r="H22" s="12">
        <f>'APUS ARQUITECTURA'!J252</f>
        <v>206.78000000000003</v>
      </c>
      <c r="I22" s="10">
        <f t="shared" si="0"/>
        <v>0</v>
      </c>
      <c r="O22" s="143"/>
      <c r="P22" s="143"/>
      <c r="Q22" s="143"/>
      <c r="R22" s="143"/>
      <c r="S22" s="144"/>
      <c r="T22" s="144"/>
      <c r="U22" s="144"/>
      <c r="V22" s="144"/>
      <c r="W22" s="145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5"/>
      <c r="AM22" s="144"/>
      <c r="AN22" s="144"/>
      <c r="AO22" s="144"/>
      <c r="AP22" s="144"/>
      <c r="AQ22" s="51"/>
      <c r="AR22" s="144"/>
      <c r="AS22" s="144"/>
      <c r="AT22" s="144"/>
      <c r="AU22" s="144"/>
      <c r="AV22" s="144"/>
      <c r="AW22" s="144"/>
      <c r="AX22" s="144"/>
      <c r="AY22" s="144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</row>
    <row r="23" spans="1:68">
      <c r="A23" t="s">
        <v>795</v>
      </c>
      <c r="E23" s="143"/>
      <c r="F23" s="19" t="s">
        <v>142</v>
      </c>
      <c r="G23" s="21">
        <f t="shared" si="2"/>
        <v>0</v>
      </c>
      <c r="H23" s="12">
        <f>'APUS ARQUITECTURA'!J272</f>
        <v>102.66</v>
      </c>
      <c r="I23" s="10">
        <f t="shared" si="0"/>
        <v>0</v>
      </c>
      <c r="O23" s="143"/>
      <c r="P23" s="143"/>
      <c r="Q23" s="143"/>
      <c r="R23" s="143"/>
      <c r="S23" s="144"/>
      <c r="T23" s="144"/>
      <c r="U23" s="144"/>
      <c r="V23" s="144"/>
      <c r="W23" s="145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5"/>
      <c r="AM23" s="144"/>
      <c r="AN23" s="144"/>
      <c r="AO23" s="144"/>
      <c r="AP23" s="144"/>
      <c r="AQ23" s="51"/>
      <c r="AR23" s="144"/>
      <c r="AS23" s="144"/>
      <c r="AT23" s="144"/>
      <c r="AU23" s="144"/>
      <c r="AV23" s="144"/>
      <c r="AW23" s="144"/>
      <c r="AX23" s="144"/>
      <c r="AY23" s="144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</row>
    <row r="24" spans="1:68" ht="15" customHeight="1">
      <c r="A24" t="s">
        <v>797</v>
      </c>
      <c r="E24" s="143"/>
      <c r="F24" s="19" t="s">
        <v>142</v>
      </c>
      <c r="G24" s="21">
        <f t="shared" si="2"/>
        <v>0</v>
      </c>
      <c r="H24" s="12">
        <f>'APUS ARQUITECTURA'!J292</f>
        <v>47.45</v>
      </c>
      <c r="I24" s="10">
        <f t="shared" si="0"/>
        <v>0</v>
      </c>
      <c r="O24" s="143"/>
      <c r="P24" s="143"/>
      <c r="Q24" s="143"/>
      <c r="R24" s="143"/>
      <c r="S24" s="144"/>
      <c r="T24" s="144"/>
      <c r="U24" s="144"/>
      <c r="V24" s="144"/>
      <c r="W24" s="145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5"/>
      <c r="AM24" s="144"/>
      <c r="AN24" s="144"/>
      <c r="AO24" s="144"/>
      <c r="AP24" s="144"/>
      <c r="AQ24" s="51"/>
      <c r="AR24" s="144"/>
      <c r="AS24" s="144"/>
      <c r="AT24" s="144"/>
      <c r="AU24" s="144"/>
      <c r="AV24" s="144"/>
      <c r="AW24" s="144"/>
      <c r="AX24" s="144"/>
      <c r="AY24" s="144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</row>
    <row r="25" spans="1:68" ht="15" customHeight="1">
      <c r="A25" t="s">
        <v>799</v>
      </c>
      <c r="E25" s="143"/>
      <c r="F25" s="19" t="s">
        <v>142</v>
      </c>
      <c r="G25" s="21">
        <f t="shared" si="2"/>
        <v>0</v>
      </c>
      <c r="H25" s="12">
        <f>'APUS ARQUITECTURA'!J318</f>
        <v>51.989999999999995</v>
      </c>
      <c r="I25" s="10">
        <f t="shared" si="0"/>
        <v>0</v>
      </c>
      <c r="O25" s="143"/>
      <c r="P25" s="143"/>
      <c r="Q25" s="143"/>
      <c r="R25" s="143"/>
      <c r="S25" s="144"/>
      <c r="T25" s="144"/>
      <c r="U25" s="144"/>
      <c r="V25" s="144"/>
      <c r="W25" s="145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5"/>
      <c r="AM25" s="144"/>
      <c r="AN25" s="144"/>
      <c r="AO25" s="144"/>
      <c r="AP25" s="144"/>
      <c r="AQ25" s="51"/>
      <c r="AR25" s="144"/>
      <c r="AS25" s="144"/>
      <c r="AT25" s="144"/>
      <c r="AU25" s="144"/>
      <c r="AV25" s="144"/>
      <c r="AW25" s="144"/>
      <c r="AX25" s="144"/>
      <c r="AY25" s="144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</row>
    <row r="26" spans="1:68" ht="15" customHeight="1">
      <c r="A26" t="s">
        <v>1473</v>
      </c>
      <c r="E26" s="143"/>
      <c r="F26" s="19" t="s">
        <v>142</v>
      </c>
      <c r="G26" s="21">
        <f t="shared" si="2"/>
        <v>0</v>
      </c>
      <c r="H26" s="12">
        <f>'APUS ARQUITECTURA'!J340</f>
        <v>201.23</v>
      </c>
      <c r="I26" s="10">
        <f t="shared" si="0"/>
        <v>0</v>
      </c>
      <c r="O26" s="143"/>
      <c r="P26" s="143"/>
      <c r="Q26" s="143"/>
      <c r="R26" s="143"/>
      <c r="S26" s="144"/>
      <c r="T26" s="144"/>
      <c r="U26" s="144"/>
      <c r="V26" s="144"/>
      <c r="W26" s="145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5"/>
      <c r="AM26" s="144"/>
      <c r="AN26" s="144"/>
      <c r="AO26" s="144"/>
      <c r="AP26" s="144"/>
      <c r="AQ26" s="51"/>
      <c r="AR26" s="144"/>
      <c r="AS26" s="144"/>
      <c r="AT26" s="144"/>
      <c r="AU26" s="144"/>
      <c r="AV26" s="144"/>
      <c r="AW26" s="144"/>
      <c r="AX26" s="144"/>
      <c r="AY26" s="144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</row>
    <row r="27" spans="1:68" ht="15" customHeight="1">
      <c r="A27" s="1" t="s">
        <v>802</v>
      </c>
      <c r="E27" s="143"/>
      <c r="F27" s="19"/>
      <c r="G27" s="21"/>
      <c r="I27" s="10"/>
      <c r="O27" s="143"/>
      <c r="P27" s="143"/>
      <c r="Q27" s="143"/>
      <c r="R27" s="143"/>
      <c r="S27" s="144"/>
      <c r="T27" s="144"/>
      <c r="U27" s="144"/>
      <c r="V27" s="144"/>
      <c r="W27" s="145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5"/>
      <c r="AM27" s="144"/>
      <c r="AN27" s="144"/>
      <c r="AO27" s="144"/>
      <c r="AP27" s="144"/>
      <c r="AQ27" s="51"/>
      <c r="AR27" s="144"/>
      <c r="AS27" s="144"/>
      <c r="AT27" s="144"/>
      <c r="AU27" s="144"/>
      <c r="AV27" s="144"/>
      <c r="AW27" s="144"/>
      <c r="AX27" s="144"/>
      <c r="AY27" s="144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</row>
    <row r="28" spans="1:68" ht="15" customHeight="1">
      <c r="A28" t="s">
        <v>804</v>
      </c>
      <c r="E28" s="143"/>
      <c r="F28" s="19" t="s">
        <v>153</v>
      </c>
      <c r="G28" s="21">
        <f t="shared" si="2"/>
        <v>0</v>
      </c>
      <c r="H28" s="12">
        <f>'APUS ARQUITECTURA'!J347</f>
        <v>20.580000000000002</v>
      </c>
      <c r="I28" s="10">
        <f t="shared" si="0"/>
        <v>0</v>
      </c>
      <c r="O28" s="143"/>
      <c r="P28" s="143"/>
      <c r="Q28" s="143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5"/>
      <c r="AM28" s="144"/>
      <c r="AN28" s="144"/>
      <c r="AO28" s="144"/>
      <c r="AP28" s="144"/>
      <c r="AQ28" s="51"/>
      <c r="AR28" s="144"/>
      <c r="AS28" s="144"/>
      <c r="AT28" s="144"/>
      <c r="AU28" s="144"/>
      <c r="AV28" s="144"/>
      <c r="AW28" s="144"/>
      <c r="AX28" s="144"/>
      <c r="AY28" s="144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</row>
    <row r="29" spans="1:68" ht="15" customHeight="1">
      <c r="A29" t="s">
        <v>806</v>
      </c>
      <c r="E29" s="143"/>
      <c r="F29" s="19" t="s">
        <v>153</v>
      </c>
      <c r="G29" s="21">
        <f t="shared" si="2"/>
        <v>0</v>
      </c>
      <c r="H29" s="12">
        <f>'APUS ARQUITECTURA'!J364</f>
        <v>26.700000000000003</v>
      </c>
      <c r="I29" s="10">
        <f t="shared" si="0"/>
        <v>0</v>
      </c>
      <c r="O29" s="143"/>
      <c r="P29" s="143"/>
      <c r="Q29" s="143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5"/>
      <c r="AM29" s="144"/>
      <c r="AN29" s="144"/>
      <c r="AO29" s="144"/>
      <c r="AP29" s="144"/>
      <c r="AQ29" s="51"/>
      <c r="AR29" s="144"/>
      <c r="AS29" s="144"/>
      <c r="AT29" s="144"/>
      <c r="AU29" s="144"/>
      <c r="AV29" s="144"/>
      <c r="AW29" s="144"/>
      <c r="AX29" s="144"/>
      <c r="AY29" s="144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</row>
    <row r="30" spans="1:68" ht="15" customHeight="1">
      <c r="A30" t="s">
        <v>808</v>
      </c>
      <c r="E30" s="143"/>
      <c r="F30" s="19" t="s">
        <v>153</v>
      </c>
      <c r="G30" s="21">
        <f t="shared" si="2"/>
        <v>0</v>
      </c>
      <c r="H30" s="12">
        <f>'APUS ARQUITECTURA'!J383</f>
        <v>36.550000000000004</v>
      </c>
      <c r="I30" s="10">
        <f t="shared" si="0"/>
        <v>0</v>
      </c>
      <c r="O30" s="143"/>
      <c r="P30" s="143"/>
      <c r="Q30" s="143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5"/>
      <c r="AM30" s="144"/>
      <c r="AN30" s="144"/>
      <c r="AO30" s="144"/>
      <c r="AP30" s="144"/>
      <c r="AQ30" s="51"/>
      <c r="AR30" s="144"/>
      <c r="AS30" s="144"/>
      <c r="AT30" s="144"/>
      <c r="AU30" s="144"/>
      <c r="AV30" s="144"/>
      <c r="AW30" s="144"/>
      <c r="AX30" s="144"/>
      <c r="AY30" s="144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</row>
    <row r="31" spans="1:68" ht="15" customHeight="1">
      <c r="A31" t="s">
        <v>810</v>
      </c>
      <c r="E31" s="143"/>
      <c r="F31" s="19" t="s">
        <v>153</v>
      </c>
      <c r="G31" s="21">
        <f t="shared" si="2"/>
        <v>0</v>
      </c>
      <c r="H31" s="12">
        <f>'APUS ARQUITECTURA'!J403</f>
        <v>25</v>
      </c>
      <c r="I31" s="10">
        <f t="shared" si="0"/>
        <v>0</v>
      </c>
      <c r="O31" s="143"/>
      <c r="P31" s="143"/>
      <c r="Q31" s="143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5"/>
      <c r="AM31" s="144"/>
      <c r="AN31" s="144"/>
      <c r="AO31" s="144"/>
      <c r="AP31" s="144"/>
      <c r="AQ31" s="51"/>
      <c r="AR31" s="144"/>
      <c r="AS31" s="144"/>
      <c r="AT31" s="144"/>
      <c r="AU31" s="144"/>
      <c r="AV31" s="144"/>
      <c r="AW31" s="144"/>
      <c r="AX31" s="144"/>
      <c r="AY31" s="144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</row>
    <row r="32" spans="1:68" ht="15" customHeight="1">
      <c r="A32" t="s">
        <v>812</v>
      </c>
      <c r="E32" s="143"/>
      <c r="F32" s="19" t="s">
        <v>153</v>
      </c>
      <c r="G32" s="21">
        <f t="shared" si="2"/>
        <v>0</v>
      </c>
      <c r="H32" s="12">
        <f>'APUS ARQUITECTURA'!J410</f>
        <v>44.2</v>
      </c>
      <c r="I32" s="10">
        <f t="shared" si="0"/>
        <v>0</v>
      </c>
      <c r="O32" s="143"/>
      <c r="P32" s="143"/>
      <c r="Q32" s="143"/>
      <c r="R32" s="143"/>
      <c r="S32" s="144"/>
      <c r="T32" s="144"/>
      <c r="U32" s="144"/>
      <c r="V32" s="144"/>
      <c r="W32" s="145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5"/>
      <c r="AM32" s="144"/>
      <c r="AN32" s="144"/>
      <c r="AO32" s="144"/>
      <c r="AP32" s="144"/>
      <c r="AQ32" s="51"/>
      <c r="AR32" s="144"/>
      <c r="AS32" s="144"/>
      <c r="AT32" s="144"/>
      <c r="AU32" s="144"/>
      <c r="AV32" s="144"/>
      <c r="AW32" s="144"/>
      <c r="AX32" s="144"/>
      <c r="AY32" s="144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</row>
    <row r="33" spans="1:68" ht="15" customHeight="1">
      <c r="A33" t="s">
        <v>814</v>
      </c>
      <c r="E33" s="143"/>
      <c r="F33" s="19" t="s">
        <v>153</v>
      </c>
      <c r="G33" s="21">
        <f t="shared" si="2"/>
        <v>0</v>
      </c>
      <c r="H33" s="12">
        <f>'APUS ARQUITECTURA'!J430</f>
        <v>84.440000000000012</v>
      </c>
      <c r="I33" s="10">
        <f t="shared" si="0"/>
        <v>0</v>
      </c>
      <c r="O33" s="143"/>
      <c r="P33" s="143"/>
      <c r="Q33" s="143"/>
      <c r="R33" s="143"/>
      <c r="S33" s="144"/>
      <c r="T33" s="144"/>
      <c r="U33" s="144"/>
      <c r="V33" s="144"/>
      <c r="W33" s="145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5"/>
      <c r="AM33" s="144"/>
      <c r="AN33" s="144"/>
      <c r="AO33" s="144"/>
      <c r="AP33" s="144"/>
      <c r="AQ33" s="51"/>
      <c r="AR33" s="144"/>
      <c r="AS33" s="144"/>
      <c r="AT33" s="144"/>
      <c r="AU33" s="144"/>
      <c r="AV33" s="144"/>
      <c r="AW33" s="144"/>
      <c r="AX33" s="144"/>
      <c r="AY33" s="144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</row>
    <row r="34" spans="1:68" ht="15" customHeight="1">
      <c r="A34" s="1" t="s">
        <v>815</v>
      </c>
      <c r="E34" s="143"/>
      <c r="F34" s="19"/>
      <c r="G34" s="21"/>
      <c r="H34" s="12"/>
      <c r="I34" s="10"/>
      <c r="O34" s="143"/>
      <c r="P34" s="143"/>
      <c r="Q34" s="143"/>
      <c r="R34" s="143"/>
      <c r="S34" s="144"/>
      <c r="T34" s="144"/>
      <c r="U34" s="144"/>
      <c r="V34" s="144"/>
      <c r="W34" s="145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5"/>
      <c r="AM34" s="144"/>
      <c r="AN34" s="144"/>
      <c r="AO34" s="144"/>
      <c r="AP34" s="144"/>
      <c r="AQ34" s="51"/>
      <c r="AR34" s="144"/>
      <c r="AS34" s="144"/>
      <c r="AT34" s="144"/>
      <c r="AU34" s="144"/>
      <c r="AV34" s="144"/>
      <c r="AW34" s="144"/>
      <c r="AX34" s="144"/>
      <c r="AY34" s="144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</row>
    <row r="35" spans="1:68" ht="15" customHeight="1">
      <c r="A35" t="s">
        <v>817</v>
      </c>
      <c r="E35" s="150"/>
      <c r="F35" s="19" t="s">
        <v>142</v>
      </c>
      <c r="G35" s="21">
        <f t="shared" si="2"/>
        <v>0</v>
      </c>
      <c r="H35" s="12">
        <f>'APUS ARQUITECTURA'!J449</f>
        <v>560.62</v>
      </c>
      <c r="I35" s="10">
        <f t="shared" si="0"/>
        <v>0</v>
      </c>
      <c r="O35" s="146"/>
      <c r="P35" s="150"/>
      <c r="Q35" s="150"/>
      <c r="R35" s="150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2"/>
      <c r="AE35" s="151"/>
      <c r="AF35" s="151"/>
      <c r="AG35" s="151"/>
      <c r="AH35" s="151"/>
      <c r="AI35" s="151"/>
      <c r="AJ35" s="151"/>
      <c r="AK35" s="151"/>
      <c r="AL35" s="148"/>
      <c r="AM35" s="151"/>
      <c r="AN35" s="151"/>
      <c r="AO35" s="151"/>
      <c r="AP35" s="151"/>
      <c r="AQ35" s="51"/>
      <c r="AR35" s="151"/>
      <c r="AS35" s="151"/>
      <c r="AT35" s="151"/>
      <c r="AU35" s="151"/>
      <c r="AV35" s="151"/>
      <c r="AW35" s="151"/>
      <c r="AX35" s="151"/>
      <c r="AY35" s="1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</row>
    <row r="36" spans="1:68">
      <c r="A36" t="s">
        <v>819</v>
      </c>
      <c r="E36" s="143"/>
      <c r="F36" s="19" t="s">
        <v>142</v>
      </c>
      <c r="G36" s="21">
        <f t="shared" si="2"/>
        <v>0</v>
      </c>
      <c r="H36" s="12">
        <f>'APUS ARQUITECTURA'!J456</f>
        <v>367.87</v>
      </c>
      <c r="I36" s="10">
        <f t="shared" si="0"/>
        <v>0</v>
      </c>
      <c r="O36" s="143"/>
      <c r="P36" s="143"/>
      <c r="Q36" s="143"/>
      <c r="R36" s="143"/>
      <c r="S36" s="144"/>
      <c r="T36" s="144"/>
      <c r="U36" s="144"/>
      <c r="V36" s="144"/>
      <c r="W36" s="145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5"/>
      <c r="AM36" s="144"/>
      <c r="AN36" s="144"/>
      <c r="AO36" s="144"/>
      <c r="AP36" s="144"/>
      <c r="AQ36" s="51"/>
      <c r="AR36" s="144"/>
      <c r="AS36" s="144"/>
      <c r="AT36" s="144"/>
      <c r="AU36" s="144"/>
      <c r="AV36" s="144"/>
      <c r="AW36" s="144"/>
      <c r="AX36" s="144"/>
      <c r="AY36" s="144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</row>
    <row r="37" spans="1:68" ht="15" customHeight="1">
      <c r="A37" t="s">
        <v>821</v>
      </c>
      <c r="E37" s="153"/>
      <c r="F37" s="19" t="s">
        <v>142</v>
      </c>
      <c r="G37" s="21">
        <f t="shared" si="2"/>
        <v>0</v>
      </c>
      <c r="H37" s="12">
        <f>'APUS ARQUITECTURA'!J463</f>
        <v>514.54</v>
      </c>
      <c r="I37" s="10">
        <f t="shared" si="0"/>
        <v>0</v>
      </c>
      <c r="K37" s="31"/>
      <c r="O37" s="154"/>
      <c r="P37" s="153"/>
      <c r="Q37" s="153"/>
      <c r="R37" s="153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155"/>
      <c r="AM37" s="155"/>
      <c r="AN37" s="155"/>
      <c r="AO37" s="155"/>
      <c r="AP37" s="155"/>
      <c r="AQ37" s="51"/>
      <c r="AR37" s="155"/>
      <c r="AS37" s="155"/>
      <c r="AT37" s="155"/>
      <c r="AU37" s="155"/>
      <c r="AV37" s="155"/>
      <c r="AW37" s="155"/>
      <c r="AX37" s="155"/>
      <c r="AY37" s="155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</row>
    <row r="38" spans="1:68">
      <c r="A38" t="s">
        <v>823</v>
      </c>
      <c r="E38" s="146"/>
      <c r="F38" s="19" t="s">
        <v>153</v>
      </c>
      <c r="G38" s="21">
        <f t="shared" si="2"/>
        <v>0</v>
      </c>
      <c r="H38" s="12">
        <f>'APUS ARQUITECTURA'!J470</f>
        <v>622.13</v>
      </c>
      <c r="I38" s="10">
        <f t="shared" si="0"/>
        <v>0</v>
      </c>
      <c r="K38" s="31"/>
      <c r="O38" s="146"/>
      <c r="P38" s="146"/>
      <c r="Q38" s="146"/>
      <c r="R38" s="146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51"/>
      <c r="AR38" s="147"/>
      <c r="AS38" s="147"/>
      <c r="AT38" s="147"/>
      <c r="AU38" s="147"/>
      <c r="AV38" s="147"/>
      <c r="AW38" s="147"/>
      <c r="AX38" s="147"/>
      <c r="AY38" s="147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</row>
    <row r="39" spans="1:68" ht="15" customHeight="1">
      <c r="A39" t="s">
        <v>825</v>
      </c>
      <c r="E39" s="143"/>
      <c r="F39" s="19" t="s">
        <v>142</v>
      </c>
      <c r="G39" s="21">
        <f t="shared" si="2"/>
        <v>0</v>
      </c>
      <c r="H39" s="12">
        <f>'APUS ARQUITECTURA'!J477</f>
        <v>54.78</v>
      </c>
      <c r="I39" s="10">
        <f t="shared" si="0"/>
        <v>0</v>
      </c>
      <c r="K39" s="31"/>
      <c r="O39" s="143"/>
      <c r="P39" s="143"/>
      <c r="Q39" s="143"/>
      <c r="R39" s="143"/>
      <c r="S39" s="144"/>
      <c r="T39" s="144"/>
      <c r="U39" s="144"/>
      <c r="V39" s="144"/>
      <c r="W39" s="145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5"/>
      <c r="AM39" s="144"/>
      <c r="AN39" s="144"/>
      <c r="AO39" s="144"/>
      <c r="AP39" s="144"/>
      <c r="AQ39" s="51"/>
      <c r="AR39" s="144"/>
      <c r="AS39" s="144"/>
      <c r="AT39" s="144"/>
      <c r="AU39" s="144"/>
      <c r="AV39" s="144"/>
      <c r="AW39" s="144"/>
      <c r="AX39" s="144"/>
      <c r="AY39" s="144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</row>
    <row r="40" spans="1:68">
      <c r="A40" s="1" t="s">
        <v>826</v>
      </c>
      <c r="F40" s="19"/>
      <c r="G40" s="21"/>
      <c r="I40" s="10"/>
      <c r="K40" s="3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</row>
    <row r="41" spans="1:68" ht="15" customHeight="1">
      <c r="A41" t="s">
        <v>828</v>
      </c>
      <c r="E41" s="143"/>
      <c r="F41" s="19" t="s">
        <v>142</v>
      </c>
      <c r="G41" s="21">
        <f t="shared" si="2"/>
        <v>0</v>
      </c>
      <c r="H41" s="12">
        <f>'APUS ARQUITECTURA'!J484</f>
        <v>15.63</v>
      </c>
      <c r="I41" s="10">
        <f t="shared" si="0"/>
        <v>0</v>
      </c>
      <c r="K41" s="31"/>
      <c r="O41" s="143"/>
      <c r="P41" s="143"/>
      <c r="Q41" s="143"/>
      <c r="R41" s="143"/>
      <c r="S41" s="144"/>
      <c r="T41" s="144"/>
      <c r="U41" s="144"/>
      <c r="V41" s="144"/>
      <c r="W41" s="145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5"/>
      <c r="AM41" s="144"/>
      <c r="AN41" s="144"/>
      <c r="AO41" s="144"/>
      <c r="AP41" s="144"/>
      <c r="AQ41" s="51"/>
      <c r="AR41" s="144"/>
      <c r="AS41" s="144"/>
      <c r="AT41" s="144"/>
      <c r="AU41" s="144"/>
      <c r="AV41" s="144"/>
      <c r="AW41" s="144"/>
      <c r="AX41" s="144"/>
      <c r="AY41" s="144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</row>
    <row r="42" spans="1:68">
      <c r="A42" t="s">
        <v>830</v>
      </c>
      <c r="B42" s="103"/>
      <c r="C42" s="103"/>
      <c r="D42" s="103"/>
      <c r="E42" s="143"/>
      <c r="F42" s="278" t="s">
        <v>142</v>
      </c>
      <c r="G42" s="21">
        <f t="shared" si="2"/>
        <v>0</v>
      </c>
      <c r="H42" s="12">
        <f>'APUS ARQUITECTURA'!J504</f>
        <v>15.950000000000001</v>
      </c>
      <c r="I42" s="10">
        <f t="shared" si="0"/>
        <v>0</v>
      </c>
      <c r="O42" s="143"/>
      <c r="P42" s="143"/>
      <c r="Q42" s="143"/>
      <c r="R42" s="143"/>
      <c r="S42" s="144"/>
      <c r="T42" s="144"/>
      <c r="U42" s="144"/>
      <c r="V42" s="144"/>
      <c r="W42" s="145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5"/>
      <c r="AM42" s="144"/>
      <c r="AN42" s="144"/>
      <c r="AO42" s="144"/>
      <c r="AP42" s="144"/>
      <c r="AQ42" s="51"/>
      <c r="AR42" s="144"/>
      <c r="AS42" s="144"/>
      <c r="AT42" s="144"/>
      <c r="AU42" s="144"/>
      <c r="AV42" s="144"/>
      <c r="AW42" s="144"/>
      <c r="AX42" s="144"/>
      <c r="AY42" s="144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</row>
    <row r="43" spans="1:68">
      <c r="A43" s="1" t="s">
        <v>986</v>
      </c>
      <c r="F43" s="19"/>
      <c r="G43" s="21"/>
      <c r="H43" s="12"/>
      <c r="I43" s="10"/>
      <c r="L43" s="12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</row>
    <row r="44" spans="1:68" ht="15" customHeight="1">
      <c r="A44" t="s">
        <v>989</v>
      </c>
      <c r="F44" t="s">
        <v>1481</v>
      </c>
      <c r="G44" s="21">
        <f>ROUNDUP(E44*$M$2,0)</f>
        <v>0</v>
      </c>
      <c r="H44" s="12">
        <f>'APUS SANITARIAS'!J5</f>
        <v>193.31</v>
      </c>
      <c r="I44" s="10">
        <f t="shared" si="0"/>
        <v>0</v>
      </c>
      <c r="O44" s="143"/>
      <c r="P44" s="143"/>
      <c r="Q44" s="143"/>
      <c r="R44" s="143"/>
      <c r="S44" s="144"/>
      <c r="T44" s="144"/>
      <c r="U44" s="144"/>
      <c r="V44" s="144"/>
      <c r="W44" s="145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5"/>
      <c r="AM44" s="144"/>
      <c r="AN44" s="144"/>
      <c r="AO44" s="144"/>
      <c r="AP44" s="144"/>
      <c r="AQ44" s="51"/>
      <c r="AR44" s="144"/>
      <c r="AS44" s="144"/>
      <c r="AT44" s="144"/>
      <c r="AU44" s="144"/>
      <c r="AV44" s="144"/>
      <c r="AW44" s="144"/>
      <c r="AX44" s="144"/>
      <c r="AY44" s="144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</row>
    <row r="45" spans="1:68" ht="15" customHeight="1">
      <c r="A45" t="s">
        <v>991</v>
      </c>
      <c r="F45" t="s">
        <v>1481</v>
      </c>
      <c r="G45" s="21">
        <f t="shared" ref="G45:G74" si="3">ROUNDUP(E45*$M$2,0)</f>
        <v>0</v>
      </c>
      <c r="H45" s="12">
        <f>'APUS SANITARIAS'!J12</f>
        <v>192.4</v>
      </c>
      <c r="I45" s="10">
        <f t="shared" si="0"/>
        <v>0</v>
      </c>
      <c r="O45" s="143"/>
      <c r="P45" s="143"/>
      <c r="Q45" s="143"/>
      <c r="R45" s="143"/>
      <c r="S45" s="144"/>
      <c r="T45" s="144"/>
      <c r="U45" s="144"/>
      <c r="V45" s="144"/>
      <c r="W45" s="145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5"/>
      <c r="AM45" s="144"/>
      <c r="AN45" s="144"/>
      <c r="AO45" s="144"/>
      <c r="AP45" s="144"/>
      <c r="AQ45" s="51"/>
      <c r="AR45" s="144"/>
      <c r="AS45" s="144"/>
      <c r="AT45" s="144"/>
      <c r="AU45" s="144"/>
      <c r="AV45" s="144"/>
      <c r="AW45" s="144"/>
      <c r="AX45" s="144"/>
      <c r="AY45" s="144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</row>
    <row r="46" spans="1:68" ht="15" customHeight="1">
      <c r="A46" t="s">
        <v>1027</v>
      </c>
      <c r="F46" t="s">
        <v>1481</v>
      </c>
      <c r="G46" s="21">
        <f t="shared" si="3"/>
        <v>0</v>
      </c>
      <c r="H46" s="12">
        <f>'APUS SANITARIAS'!J19</f>
        <v>67.52</v>
      </c>
      <c r="I46" s="10">
        <f t="shared" si="0"/>
        <v>0</v>
      </c>
      <c r="O46" s="143"/>
      <c r="P46" s="143"/>
      <c r="Q46" s="143"/>
      <c r="R46" s="143"/>
      <c r="S46" s="144"/>
      <c r="T46" s="144"/>
      <c r="U46" s="144"/>
      <c r="V46" s="144"/>
      <c r="W46" s="145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5"/>
      <c r="AM46" s="144"/>
      <c r="AN46" s="144"/>
      <c r="AO46" s="144"/>
      <c r="AP46" s="144"/>
      <c r="AQ46" s="51"/>
      <c r="AR46" s="144"/>
      <c r="AS46" s="144"/>
      <c r="AT46" s="144"/>
      <c r="AU46" s="144"/>
      <c r="AV46" s="144"/>
      <c r="AW46" s="144"/>
      <c r="AX46" s="144"/>
      <c r="AY46" s="144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</row>
    <row r="47" spans="1:68" ht="15" customHeight="1">
      <c r="A47" t="s">
        <v>995</v>
      </c>
      <c r="E47" s="143"/>
      <c r="F47" s="19" t="s">
        <v>163</v>
      </c>
      <c r="G47" s="21">
        <f t="shared" si="3"/>
        <v>0</v>
      </c>
      <c r="H47" s="12">
        <f>'APUS SANITARIAS'!J26</f>
        <v>750</v>
      </c>
      <c r="I47" s="10">
        <f t="shared" si="0"/>
        <v>0</v>
      </c>
      <c r="O47" s="143"/>
      <c r="P47" s="143"/>
      <c r="Q47" s="143"/>
      <c r="R47" s="143"/>
      <c r="S47" s="144"/>
      <c r="T47" s="144"/>
      <c r="U47" s="144"/>
      <c r="V47" s="144"/>
      <c r="W47" s="145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5"/>
      <c r="AM47" s="144"/>
      <c r="AN47" s="144"/>
      <c r="AO47" s="144"/>
      <c r="AP47" s="144"/>
      <c r="AQ47" s="51"/>
      <c r="AR47" s="144"/>
      <c r="AS47" s="144"/>
      <c r="AT47" s="144"/>
      <c r="AU47" s="144"/>
      <c r="AV47" s="144"/>
      <c r="AW47" s="144"/>
      <c r="AX47" s="144"/>
      <c r="AY47" s="144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</row>
    <row r="48" spans="1:68">
      <c r="A48" t="s">
        <v>1474</v>
      </c>
      <c r="E48" s="143"/>
      <c r="F48" s="19" t="s">
        <v>223</v>
      </c>
      <c r="G48" s="21">
        <f t="shared" si="3"/>
        <v>0</v>
      </c>
      <c r="H48" s="12">
        <f>'APUS SANITARIAS'!J32</f>
        <v>131.72999999999999</v>
      </c>
      <c r="I48" s="10">
        <f t="shared" si="0"/>
        <v>0</v>
      </c>
      <c r="O48" s="143"/>
      <c r="P48" s="143"/>
      <c r="Q48" s="143"/>
      <c r="R48" s="143"/>
      <c r="S48" s="144"/>
      <c r="T48" s="144"/>
      <c r="U48" s="144"/>
      <c r="V48" s="144"/>
      <c r="W48" s="145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5"/>
      <c r="AM48" s="144"/>
      <c r="AN48" s="144"/>
      <c r="AO48" s="144"/>
      <c r="AP48" s="144"/>
      <c r="AQ48" s="51"/>
      <c r="AR48" s="144"/>
      <c r="AS48" s="144"/>
      <c r="AT48" s="144"/>
      <c r="AU48" s="144"/>
      <c r="AV48" s="144"/>
      <c r="AW48" s="144"/>
      <c r="AX48" s="144"/>
      <c r="AY48" s="144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</row>
    <row r="49" spans="1:68">
      <c r="A49" t="s">
        <v>1475</v>
      </c>
      <c r="E49" s="143"/>
      <c r="F49" s="19" t="s">
        <v>223</v>
      </c>
      <c r="G49" s="21">
        <f t="shared" si="3"/>
        <v>0</v>
      </c>
      <c r="H49" s="12">
        <f>'APUS SANITARIAS'!J50</f>
        <v>210.6</v>
      </c>
      <c r="I49" s="10">
        <f t="shared" si="0"/>
        <v>0</v>
      </c>
      <c r="O49" s="143"/>
      <c r="P49" s="143"/>
      <c r="Q49" s="143"/>
      <c r="R49" s="143"/>
      <c r="S49" s="144"/>
      <c r="T49" s="144"/>
      <c r="U49" s="144"/>
      <c r="V49" s="144"/>
      <c r="W49" s="156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5"/>
      <c r="AM49" s="144"/>
      <c r="AN49" s="144"/>
      <c r="AO49" s="144"/>
      <c r="AP49" s="144"/>
      <c r="AQ49" s="51"/>
      <c r="AR49" s="144"/>
      <c r="AS49" s="144"/>
      <c r="AT49" s="144"/>
      <c r="AU49" s="144"/>
      <c r="AV49" s="144"/>
      <c r="AW49" s="144"/>
      <c r="AX49" s="144"/>
      <c r="AY49" s="144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</row>
    <row r="50" spans="1:68">
      <c r="A50" t="s">
        <v>1003</v>
      </c>
      <c r="E50" s="143"/>
      <c r="F50" s="19" t="s">
        <v>163</v>
      </c>
      <c r="G50" s="21">
        <f t="shared" si="3"/>
        <v>0</v>
      </c>
      <c r="H50" s="12">
        <f>'APUS SANITARIAS'!J69</f>
        <v>200</v>
      </c>
      <c r="I50" s="10">
        <f t="shared" si="0"/>
        <v>0</v>
      </c>
      <c r="O50" s="143"/>
      <c r="P50" s="143"/>
      <c r="Q50" s="143"/>
      <c r="R50" s="143"/>
      <c r="S50" s="144"/>
      <c r="T50" s="144"/>
      <c r="U50" s="144"/>
      <c r="V50" s="144"/>
      <c r="W50" s="156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5"/>
      <c r="AM50" s="144"/>
      <c r="AN50" s="144"/>
      <c r="AO50" s="144"/>
      <c r="AP50" s="144"/>
      <c r="AQ50" s="51"/>
      <c r="AR50" s="144"/>
      <c r="AS50" s="144"/>
      <c r="AT50" s="144"/>
      <c r="AU50" s="144"/>
      <c r="AV50" s="144"/>
      <c r="AW50" s="144"/>
      <c r="AX50" s="144"/>
      <c r="AY50" s="144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</row>
    <row r="51" spans="1:68">
      <c r="A51" t="s">
        <v>1004</v>
      </c>
      <c r="E51" s="143"/>
      <c r="F51" s="19" t="s">
        <v>163</v>
      </c>
      <c r="G51" s="21">
        <f t="shared" si="3"/>
        <v>0</v>
      </c>
      <c r="H51" s="12">
        <f>'APUS SANITARIAS'!J76</f>
        <v>537.22</v>
      </c>
      <c r="I51" s="10">
        <f t="shared" si="0"/>
        <v>0</v>
      </c>
      <c r="O51" s="143"/>
      <c r="P51" s="143"/>
      <c r="Q51" s="143"/>
      <c r="R51" s="143"/>
      <c r="S51" s="144"/>
      <c r="T51" s="144"/>
      <c r="U51" s="144"/>
      <c r="V51" s="144"/>
      <c r="W51" s="156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5"/>
      <c r="AM51" s="144"/>
      <c r="AN51" s="144"/>
      <c r="AO51" s="144"/>
      <c r="AP51" s="144"/>
      <c r="AQ51" s="51"/>
      <c r="AR51" s="144"/>
      <c r="AS51" s="144"/>
      <c r="AT51" s="144"/>
      <c r="AU51" s="144"/>
      <c r="AV51" s="144"/>
      <c r="AW51" s="144"/>
      <c r="AX51" s="144"/>
      <c r="AY51" s="144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</row>
    <row r="52" spans="1:68">
      <c r="A52" t="s">
        <v>1008</v>
      </c>
      <c r="E52" s="143"/>
      <c r="F52" s="19" t="s">
        <v>223</v>
      </c>
      <c r="G52" s="21">
        <f t="shared" si="3"/>
        <v>0</v>
      </c>
      <c r="H52" s="12">
        <f>'APUS SANITARIAS'!J91</f>
        <v>158.15</v>
      </c>
      <c r="I52" s="10">
        <f t="shared" si="0"/>
        <v>0</v>
      </c>
      <c r="O52" s="143"/>
      <c r="P52" s="143"/>
      <c r="Q52" s="143"/>
      <c r="R52" s="143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51"/>
      <c r="AR52" s="144"/>
      <c r="AS52" s="144"/>
      <c r="AT52" s="144"/>
      <c r="AU52" s="144"/>
      <c r="AV52" s="144"/>
      <c r="AW52" s="144"/>
      <c r="AX52" s="144"/>
      <c r="AY52" s="144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</row>
    <row r="53" spans="1:68">
      <c r="A53" t="s">
        <v>1011</v>
      </c>
      <c r="E53" s="143"/>
      <c r="F53" s="19" t="s">
        <v>223</v>
      </c>
      <c r="G53" s="21">
        <f t="shared" si="3"/>
        <v>0</v>
      </c>
      <c r="H53" s="12">
        <f>'APUS SANITARIAS'!J108</f>
        <v>138.65</v>
      </c>
      <c r="I53" s="10">
        <f t="shared" si="0"/>
        <v>0</v>
      </c>
      <c r="O53" s="143"/>
      <c r="P53" s="143"/>
      <c r="Q53" s="143"/>
      <c r="R53" s="143"/>
      <c r="S53" s="144"/>
      <c r="T53" s="144"/>
      <c r="U53" s="144"/>
      <c r="V53" s="144"/>
      <c r="W53" s="145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5"/>
      <c r="AM53" s="144"/>
      <c r="AN53" s="144"/>
      <c r="AO53" s="144"/>
      <c r="AP53" s="144"/>
      <c r="AQ53" s="51"/>
      <c r="AR53" s="144"/>
      <c r="AS53" s="144"/>
      <c r="AT53" s="144"/>
      <c r="AU53" s="144"/>
      <c r="AV53" s="144"/>
      <c r="AW53" s="144"/>
      <c r="AX53" s="144"/>
      <c r="AY53" s="144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</row>
    <row r="54" spans="1:68">
      <c r="A54" t="s">
        <v>1013</v>
      </c>
      <c r="E54" s="143"/>
      <c r="F54" s="19" t="s">
        <v>223</v>
      </c>
      <c r="G54" s="21">
        <f t="shared" si="3"/>
        <v>0</v>
      </c>
      <c r="H54" s="12">
        <f>'APUS SANITARIAS'!J127</f>
        <v>145.94</v>
      </c>
      <c r="I54" s="10">
        <f t="shared" si="0"/>
        <v>0</v>
      </c>
      <c r="O54" s="143"/>
      <c r="P54" s="143"/>
      <c r="Q54" s="143"/>
      <c r="R54" s="143"/>
      <c r="S54" s="144"/>
      <c r="T54" s="144"/>
      <c r="U54" s="144"/>
      <c r="V54" s="144"/>
      <c r="W54" s="145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5"/>
      <c r="AM54" s="144"/>
      <c r="AN54" s="144"/>
      <c r="AO54" s="144"/>
      <c r="AP54" s="144"/>
      <c r="AQ54" s="51"/>
      <c r="AR54" s="144"/>
      <c r="AS54" s="144"/>
      <c r="AT54" s="144"/>
      <c r="AU54" s="144"/>
      <c r="AV54" s="144"/>
      <c r="AW54" s="144"/>
      <c r="AX54" s="144"/>
      <c r="AY54" s="144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</row>
    <row r="55" spans="1:68">
      <c r="A55" t="s">
        <v>1016</v>
      </c>
      <c r="E55" s="143"/>
      <c r="F55" s="19" t="s">
        <v>223</v>
      </c>
      <c r="G55" s="21">
        <f t="shared" si="3"/>
        <v>0</v>
      </c>
      <c r="H55" s="12">
        <f>'APUS SANITARIAS'!J145</f>
        <v>141.07999999999998</v>
      </c>
      <c r="I55" s="10">
        <f t="shared" si="0"/>
        <v>0</v>
      </c>
      <c r="O55" s="143"/>
      <c r="P55" s="143"/>
      <c r="Q55" s="143"/>
      <c r="R55" s="143"/>
      <c r="S55" s="144"/>
      <c r="T55" s="144"/>
      <c r="U55" s="144"/>
      <c r="V55" s="144"/>
      <c r="W55" s="145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5"/>
      <c r="AM55" s="144"/>
      <c r="AN55" s="144"/>
      <c r="AO55" s="144"/>
      <c r="AP55" s="144"/>
      <c r="AQ55" s="51"/>
      <c r="AR55" s="144"/>
      <c r="AS55" s="144"/>
      <c r="AT55" s="144"/>
      <c r="AU55" s="144"/>
      <c r="AV55" s="144"/>
      <c r="AW55" s="144"/>
      <c r="AX55" s="144"/>
      <c r="AY55" s="144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</row>
    <row r="56" spans="1:68">
      <c r="A56" t="s">
        <v>1019</v>
      </c>
      <c r="E56" s="143"/>
      <c r="F56" s="19" t="s">
        <v>158</v>
      </c>
      <c r="G56" s="21">
        <f t="shared" si="3"/>
        <v>0</v>
      </c>
      <c r="H56" s="12">
        <f>'APUS SANITARIAS'!J163</f>
        <v>214.34</v>
      </c>
      <c r="I56" s="10">
        <f t="shared" si="0"/>
        <v>0</v>
      </c>
      <c r="O56" s="143"/>
      <c r="P56" s="143"/>
      <c r="Q56" s="143"/>
      <c r="R56" s="143"/>
      <c r="S56" s="144"/>
      <c r="T56" s="144"/>
      <c r="U56" s="144"/>
      <c r="V56" s="144"/>
      <c r="W56" s="145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5"/>
      <c r="AM56" s="144"/>
      <c r="AN56" s="144"/>
      <c r="AO56" s="144"/>
      <c r="AP56" s="144"/>
      <c r="AQ56" s="51"/>
      <c r="AR56" s="144"/>
      <c r="AS56" s="144"/>
      <c r="AT56" s="144"/>
      <c r="AU56" s="144"/>
      <c r="AV56" s="144"/>
      <c r="AW56" s="144"/>
      <c r="AX56" s="144"/>
      <c r="AY56" s="144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</row>
    <row r="57" spans="1:68">
      <c r="A57" t="s">
        <v>1021</v>
      </c>
      <c r="E57" s="143"/>
      <c r="F57" s="19" t="s">
        <v>158</v>
      </c>
      <c r="G57" s="21">
        <f t="shared" si="3"/>
        <v>0</v>
      </c>
      <c r="H57" s="12">
        <f>'APUS SANITARIAS'!J178</f>
        <v>103.69</v>
      </c>
      <c r="I57" s="10">
        <f t="shared" si="0"/>
        <v>0</v>
      </c>
      <c r="O57" s="143"/>
      <c r="P57" s="143"/>
      <c r="Q57" s="143"/>
      <c r="R57" s="143"/>
      <c r="S57" s="144"/>
      <c r="T57" s="144"/>
      <c r="U57" s="144"/>
      <c r="V57" s="144"/>
      <c r="W57" s="145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5"/>
      <c r="AM57" s="144"/>
      <c r="AN57" s="144"/>
      <c r="AO57" s="144"/>
      <c r="AP57" s="144"/>
      <c r="AQ57" s="51"/>
      <c r="AR57" s="144"/>
      <c r="AS57" s="144"/>
      <c r="AT57" s="144"/>
      <c r="AU57" s="144"/>
      <c r="AV57" s="144"/>
      <c r="AW57" s="144"/>
      <c r="AX57" s="144"/>
      <c r="AY57" s="144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</row>
    <row r="58" spans="1:68">
      <c r="A58" s="1" t="s">
        <v>1057</v>
      </c>
      <c r="F58" s="19"/>
      <c r="G58" s="21">
        <f t="shared" si="3"/>
        <v>0</v>
      </c>
      <c r="I58" s="10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</row>
    <row r="59" spans="1:68">
      <c r="A59" t="s">
        <v>1060</v>
      </c>
      <c r="E59" s="143">
        <v>0.09</v>
      </c>
      <c r="F59" s="19" t="s">
        <v>223</v>
      </c>
      <c r="G59" s="21">
        <f t="shared" si="3"/>
        <v>2</v>
      </c>
      <c r="H59" s="12">
        <f>'APUS ELECTRICAS'!J5</f>
        <v>121.05000000000001</v>
      </c>
      <c r="I59" s="10">
        <f t="shared" si="0"/>
        <v>242.10000000000002</v>
      </c>
      <c r="O59" s="143"/>
      <c r="P59" s="143"/>
      <c r="Q59" s="143"/>
      <c r="R59" s="143"/>
      <c r="S59" s="144"/>
      <c r="T59" s="144"/>
      <c r="U59" s="144"/>
      <c r="V59" s="144"/>
      <c r="W59" s="145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5"/>
      <c r="AM59" s="144"/>
      <c r="AN59" s="144"/>
      <c r="AO59" s="144"/>
      <c r="AP59" s="144"/>
      <c r="AQ59" s="51"/>
      <c r="AR59" s="144"/>
      <c r="AS59" s="144"/>
      <c r="AT59" s="144"/>
      <c r="AU59" s="144"/>
      <c r="AV59" s="144"/>
      <c r="AW59" s="144"/>
      <c r="AX59" s="144"/>
      <c r="AY59" s="144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</row>
    <row r="60" spans="1:68">
      <c r="A60" t="s">
        <v>1062</v>
      </c>
      <c r="E60" s="143">
        <v>0.09</v>
      </c>
      <c r="F60" s="19" t="s">
        <v>223</v>
      </c>
      <c r="G60" s="21">
        <f t="shared" si="3"/>
        <v>2</v>
      </c>
      <c r="H60" s="12">
        <f>'APUS ELECTRICAS'!J26</f>
        <v>163.75</v>
      </c>
      <c r="I60" s="10">
        <f t="shared" si="0"/>
        <v>327.5</v>
      </c>
      <c r="O60" s="143"/>
      <c r="P60" s="143"/>
      <c r="Q60" s="143"/>
      <c r="R60" s="143"/>
      <c r="S60" s="144"/>
      <c r="T60" s="144"/>
      <c r="U60" s="144"/>
      <c r="V60" s="144"/>
      <c r="W60" s="145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5"/>
      <c r="AM60" s="144"/>
      <c r="AN60" s="144"/>
      <c r="AO60" s="144"/>
      <c r="AP60" s="144"/>
      <c r="AQ60" s="51"/>
      <c r="AR60" s="144"/>
      <c r="AS60" s="144"/>
      <c r="AT60" s="144"/>
      <c r="AU60" s="144"/>
      <c r="AV60" s="144"/>
      <c r="AW60" s="144"/>
      <c r="AX60" s="144"/>
      <c r="AY60" s="144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</row>
    <row r="61" spans="1:68">
      <c r="A61" t="s">
        <v>1064</v>
      </c>
      <c r="E61" s="143">
        <v>0.09</v>
      </c>
      <c r="F61" s="19" t="s">
        <v>223</v>
      </c>
      <c r="G61" s="21">
        <f t="shared" si="3"/>
        <v>2</v>
      </c>
      <c r="H61" s="12">
        <f>'APUS ELECTRICAS'!J48</f>
        <v>118.30000000000001</v>
      </c>
      <c r="I61" s="10">
        <f t="shared" si="0"/>
        <v>236.60000000000002</v>
      </c>
      <c r="O61" s="143"/>
      <c r="P61" s="143"/>
      <c r="Q61" s="143"/>
      <c r="R61" s="143"/>
      <c r="S61" s="144"/>
      <c r="T61" s="144"/>
      <c r="U61" s="144"/>
      <c r="V61" s="144"/>
      <c r="W61" s="145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4"/>
      <c r="AL61" s="145"/>
      <c r="AM61" s="144"/>
      <c r="AN61" s="144"/>
      <c r="AO61" s="144"/>
      <c r="AP61" s="144"/>
      <c r="AQ61" s="51"/>
      <c r="AR61" s="144"/>
      <c r="AS61" s="144"/>
      <c r="AT61" s="144"/>
      <c r="AU61" s="144"/>
      <c r="AV61" s="144"/>
      <c r="AW61" s="144"/>
      <c r="AX61" s="144"/>
      <c r="AY61" s="144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</row>
    <row r="62" spans="1:68">
      <c r="A62" t="s">
        <v>1066</v>
      </c>
      <c r="E62" s="143"/>
      <c r="F62" s="19" t="s">
        <v>223</v>
      </c>
      <c r="G62" s="21">
        <f t="shared" si="3"/>
        <v>0</v>
      </c>
      <c r="H62" s="12">
        <f>'APUS ELECTRICAS'!J66</f>
        <v>7.34</v>
      </c>
      <c r="I62" s="10">
        <f t="shared" si="0"/>
        <v>0</v>
      </c>
      <c r="O62" s="143"/>
      <c r="P62" s="143"/>
      <c r="Q62" s="143"/>
      <c r="R62" s="143"/>
      <c r="S62" s="144"/>
      <c r="T62" s="144"/>
      <c r="U62" s="144"/>
      <c r="V62" s="144"/>
      <c r="W62" s="145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5"/>
      <c r="AM62" s="144"/>
      <c r="AN62" s="144"/>
      <c r="AO62" s="144"/>
      <c r="AP62" s="144"/>
      <c r="AQ62" s="51"/>
      <c r="AR62" s="144"/>
      <c r="AS62" s="144"/>
      <c r="AT62" s="144"/>
      <c r="AU62" s="144"/>
      <c r="AV62" s="144"/>
      <c r="AW62" s="144"/>
      <c r="AX62" s="144"/>
      <c r="AY62" s="144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</row>
    <row r="63" spans="1:68">
      <c r="A63" s="1" t="s">
        <v>1067</v>
      </c>
      <c r="F63" s="19"/>
      <c r="G63" s="21">
        <f t="shared" si="3"/>
        <v>0</v>
      </c>
      <c r="I63" s="10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</row>
    <row r="64" spans="1:68">
      <c r="A64" t="s">
        <v>1069</v>
      </c>
      <c r="E64" s="143">
        <v>0.09</v>
      </c>
      <c r="F64" s="19" t="s">
        <v>158</v>
      </c>
      <c r="G64" s="21">
        <f t="shared" si="3"/>
        <v>2</v>
      </c>
      <c r="H64" s="12">
        <f>'APUS ELECTRICAS'!J74</f>
        <v>396.15000000000003</v>
      </c>
      <c r="I64" s="10">
        <f t="shared" si="0"/>
        <v>792.30000000000007</v>
      </c>
      <c r="O64" s="143"/>
      <c r="P64" s="143"/>
      <c r="Q64" s="143"/>
      <c r="R64" s="143"/>
      <c r="S64" s="144"/>
      <c r="T64" s="144"/>
      <c r="U64" s="144"/>
      <c r="V64" s="144"/>
      <c r="W64" s="145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5"/>
      <c r="AM64" s="144"/>
      <c r="AN64" s="144"/>
      <c r="AO64" s="144"/>
      <c r="AP64" s="144"/>
      <c r="AQ64" s="51"/>
      <c r="AR64" s="144"/>
      <c r="AS64" s="144"/>
      <c r="AT64" s="144"/>
      <c r="AU64" s="144"/>
      <c r="AV64" s="144"/>
      <c r="AW64" s="144"/>
      <c r="AX64" s="144"/>
      <c r="AY64" s="144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</row>
    <row r="65" spans="1:68">
      <c r="A65" t="s">
        <v>1071</v>
      </c>
      <c r="E65" s="143">
        <v>0.09</v>
      </c>
      <c r="F65" s="19" t="s">
        <v>158</v>
      </c>
      <c r="G65" s="21">
        <f t="shared" si="3"/>
        <v>2</v>
      </c>
      <c r="H65" s="12">
        <f>'APUS ELECTRICAS'!J88</f>
        <v>125.39000000000001</v>
      </c>
      <c r="I65" s="10">
        <f t="shared" si="0"/>
        <v>250.78000000000003</v>
      </c>
      <c r="O65" s="143"/>
      <c r="P65" s="143"/>
      <c r="Q65" s="143"/>
      <c r="R65" s="143"/>
      <c r="S65" s="144"/>
      <c r="T65" s="144"/>
      <c r="U65" s="144"/>
      <c r="V65" s="144"/>
      <c r="W65" s="145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5"/>
      <c r="AM65" s="144"/>
      <c r="AN65" s="144"/>
      <c r="AO65" s="144"/>
      <c r="AP65" s="144"/>
      <c r="AQ65" s="51"/>
      <c r="AR65" s="144"/>
      <c r="AS65" s="144"/>
      <c r="AT65" s="144"/>
      <c r="AU65" s="144"/>
      <c r="AV65" s="144"/>
      <c r="AW65" s="144"/>
      <c r="AX65" s="144"/>
      <c r="AY65" s="144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</row>
    <row r="66" spans="1:68">
      <c r="A66" t="s">
        <v>1073</v>
      </c>
      <c r="E66" s="143"/>
      <c r="F66" s="19" t="s">
        <v>158</v>
      </c>
      <c r="G66" s="21">
        <f t="shared" si="3"/>
        <v>0</v>
      </c>
      <c r="H66" s="12">
        <f>'APUS ELECTRICAS'!J106</f>
        <v>143.11000000000001</v>
      </c>
      <c r="I66" s="10">
        <f t="shared" si="0"/>
        <v>0</v>
      </c>
      <c r="O66" s="143"/>
      <c r="P66" s="143"/>
      <c r="Q66" s="143"/>
      <c r="R66" s="143"/>
      <c r="S66" s="144"/>
      <c r="T66" s="144"/>
      <c r="U66" s="144"/>
      <c r="V66" s="144"/>
      <c r="W66" s="145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45"/>
      <c r="AM66" s="144"/>
      <c r="AN66" s="144"/>
      <c r="AO66" s="144"/>
      <c r="AP66" s="144"/>
      <c r="AQ66" s="51"/>
      <c r="AR66" s="144"/>
      <c r="AS66" s="144"/>
      <c r="AT66" s="144"/>
      <c r="AU66" s="144"/>
      <c r="AV66" s="144"/>
      <c r="AW66" s="144"/>
      <c r="AX66" s="144"/>
      <c r="AY66" s="144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</row>
    <row r="67" spans="1:68" ht="15" customHeight="1">
      <c r="A67" t="s">
        <v>1075</v>
      </c>
      <c r="E67" s="143"/>
      <c r="F67" s="19" t="s">
        <v>158</v>
      </c>
      <c r="G67" s="21">
        <f t="shared" si="3"/>
        <v>0</v>
      </c>
      <c r="H67" s="12">
        <f>'APUS ELECTRICAS'!J114</f>
        <v>86.820000000000007</v>
      </c>
      <c r="I67" s="10">
        <f t="shared" si="0"/>
        <v>0</v>
      </c>
      <c r="K67" s="12"/>
      <c r="O67" s="143"/>
      <c r="P67" s="143"/>
      <c r="Q67" s="143"/>
      <c r="R67" s="143"/>
      <c r="S67" s="144"/>
      <c r="T67" s="144"/>
      <c r="U67" s="144"/>
      <c r="V67" s="144"/>
      <c r="W67" s="145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4"/>
      <c r="AL67" s="145"/>
      <c r="AM67" s="144"/>
      <c r="AN67" s="144"/>
      <c r="AO67" s="144"/>
      <c r="AP67" s="144"/>
      <c r="AQ67" s="51"/>
      <c r="AR67" s="144"/>
      <c r="AS67" s="144"/>
      <c r="AT67" s="144"/>
      <c r="AU67" s="144"/>
      <c r="AV67" s="144"/>
      <c r="AW67" s="144"/>
      <c r="AX67" s="144"/>
      <c r="AY67" s="144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</row>
    <row r="68" spans="1:68" ht="15" customHeight="1">
      <c r="G68" s="21">
        <f t="shared" si="3"/>
        <v>0</v>
      </c>
      <c r="I68" s="10"/>
      <c r="K68" s="12"/>
      <c r="O68" s="143"/>
      <c r="P68" s="143"/>
      <c r="Q68" s="143"/>
      <c r="R68" s="143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51"/>
      <c r="AR68" s="144"/>
      <c r="AS68" s="144"/>
      <c r="AT68" s="144"/>
      <c r="AU68" s="144"/>
      <c r="AV68" s="144"/>
      <c r="AW68" s="144"/>
      <c r="AX68" s="144"/>
      <c r="AY68" s="144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</row>
    <row r="69" spans="1:68" ht="15" customHeight="1">
      <c r="G69" s="21">
        <f t="shared" si="3"/>
        <v>0</v>
      </c>
      <c r="I69" s="10"/>
      <c r="O69" s="143"/>
      <c r="P69" s="143"/>
      <c r="Q69" s="143"/>
      <c r="R69" s="143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51"/>
      <c r="AR69" s="144"/>
      <c r="AS69" s="144"/>
      <c r="AT69" s="144"/>
      <c r="AU69" s="144"/>
      <c r="AV69" s="144"/>
      <c r="AW69" s="144"/>
      <c r="AX69" s="144"/>
      <c r="AY69" s="144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</row>
    <row r="70" spans="1:68" ht="15" customHeight="1">
      <c r="A70" s="1"/>
      <c r="G70" s="21">
        <f t="shared" si="3"/>
        <v>0</v>
      </c>
      <c r="H70" s="12"/>
      <c r="I70" s="10"/>
      <c r="O70" s="143"/>
      <c r="P70" s="143"/>
      <c r="Q70" s="143"/>
      <c r="R70" s="143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51"/>
      <c r="AR70" s="144"/>
      <c r="AS70" s="144"/>
      <c r="AT70" s="144"/>
      <c r="AU70" s="144"/>
      <c r="AV70" s="144"/>
      <c r="AW70" s="144"/>
      <c r="AX70" s="144"/>
      <c r="AY70" s="144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</row>
    <row r="71" spans="1:68" ht="15" customHeight="1">
      <c r="A71" s="20"/>
      <c r="G71" s="21">
        <f t="shared" si="3"/>
        <v>0</v>
      </c>
      <c r="I71" s="10"/>
      <c r="O71" s="143"/>
      <c r="P71" s="143"/>
      <c r="Q71" s="143"/>
      <c r="R71" s="143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51"/>
      <c r="AR71" s="144"/>
      <c r="AS71" s="144"/>
      <c r="AT71" s="144"/>
      <c r="AU71" s="144"/>
      <c r="AV71" s="144"/>
      <c r="AW71" s="144"/>
      <c r="AX71" s="144"/>
      <c r="AY71" s="144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</row>
    <row r="72" spans="1:68" ht="15" customHeight="1">
      <c r="G72" s="21">
        <f t="shared" si="3"/>
        <v>0</v>
      </c>
      <c r="H72" s="61"/>
      <c r="I72" s="10">
        <f t="shared" ref="I72:I91" si="4">G72*H72</f>
        <v>0</v>
      </c>
      <c r="O72" s="143"/>
      <c r="P72" s="143"/>
      <c r="Q72" s="143"/>
      <c r="R72" s="143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51"/>
      <c r="AG72" s="144"/>
      <c r="AH72" s="144"/>
      <c r="AI72" s="144"/>
      <c r="AJ72" s="144"/>
      <c r="AK72" s="144"/>
      <c r="AL72" s="51"/>
      <c r="AM72" s="144"/>
      <c r="AN72" s="144"/>
      <c r="AO72" s="144"/>
      <c r="AP72" s="144"/>
      <c r="AQ72" s="51"/>
      <c r="AR72" s="144"/>
      <c r="AS72" s="144"/>
      <c r="AT72" s="144"/>
      <c r="AU72" s="144"/>
      <c r="AV72" s="144"/>
      <c r="AW72" s="144"/>
      <c r="AX72" s="144"/>
      <c r="AY72" s="144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</row>
    <row r="73" spans="1:68" ht="15" customHeight="1">
      <c r="G73" s="21">
        <f t="shared" si="3"/>
        <v>0</v>
      </c>
      <c r="H73" s="61"/>
      <c r="I73" s="10">
        <f t="shared" si="4"/>
        <v>0</v>
      </c>
      <c r="O73" s="143"/>
      <c r="P73" s="143"/>
      <c r="Q73" s="143"/>
      <c r="R73" s="143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51"/>
      <c r="AD73" s="144"/>
      <c r="AE73" s="51"/>
      <c r="AF73" s="51"/>
      <c r="AG73" s="144"/>
      <c r="AH73" s="144"/>
      <c r="AI73" s="144"/>
      <c r="AJ73" s="144"/>
      <c r="AK73" s="144"/>
      <c r="AL73" s="51"/>
      <c r="AM73" s="144"/>
      <c r="AN73" s="51"/>
      <c r="AO73" s="144"/>
      <c r="AP73" s="144"/>
      <c r="AQ73" s="51"/>
      <c r="AR73" s="144"/>
      <c r="AS73" s="144"/>
      <c r="AT73" s="144"/>
      <c r="AU73" s="144"/>
      <c r="AV73" s="51"/>
      <c r="AW73" s="144"/>
      <c r="AX73" s="51"/>
      <c r="AY73" s="144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</row>
    <row r="74" spans="1:68">
      <c r="G74" s="21">
        <f t="shared" si="3"/>
        <v>0</v>
      </c>
      <c r="H74" s="61"/>
      <c r="I74" s="10">
        <f t="shared" si="4"/>
        <v>0</v>
      </c>
      <c r="S74" s="51"/>
      <c r="T74" s="51"/>
      <c r="U74" s="157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158"/>
      <c r="AS74" s="158"/>
      <c r="AT74" s="51"/>
      <c r="AU74" s="51"/>
      <c r="AV74" s="51"/>
      <c r="AW74" s="51"/>
      <c r="AX74" s="51"/>
      <c r="AY74" s="157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</row>
    <row r="75" spans="1:68">
      <c r="G75" s="21">
        <f t="shared" si="2"/>
        <v>0</v>
      </c>
      <c r="H75" s="61"/>
      <c r="I75" s="10">
        <f t="shared" si="4"/>
        <v>0</v>
      </c>
      <c r="S75" s="51"/>
      <c r="T75" s="51"/>
      <c r="U75" s="144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145"/>
      <c r="AT75" s="51"/>
      <c r="AU75" s="51"/>
      <c r="AV75" s="51"/>
      <c r="AW75" s="51"/>
      <c r="AX75" s="51"/>
      <c r="AY75" s="144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</row>
    <row r="76" spans="1:68">
      <c r="G76" s="21">
        <f t="shared" si="2"/>
        <v>0</v>
      </c>
      <c r="H76" s="61"/>
      <c r="I76" s="10">
        <f t="shared" si="4"/>
        <v>0</v>
      </c>
      <c r="S76" s="51"/>
      <c r="T76" s="51"/>
      <c r="U76" s="144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145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</row>
    <row r="77" spans="1:68">
      <c r="G77" s="21">
        <f t="shared" si="2"/>
        <v>0</v>
      </c>
      <c r="H77" s="61"/>
      <c r="I77" s="10">
        <f t="shared" si="4"/>
        <v>0</v>
      </c>
      <c r="S77" s="51"/>
      <c r="T77" s="51"/>
      <c r="U77" s="144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145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</row>
    <row r="78" spans="1:68">
      <c r="G78" s="21">
        <f t="shared" si="2"/>
        <v>0</v>
      </c>
      <c r="H78" s="61"/>
      <c r="I78" s="10">
        <f t="shared" si="4"/>
        <v>0</v>
      </c>
      <c r="S78" s="51"/>
      <c r="T78" s="51"/>
      <c r="U78" s="144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145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</row>
    <row r="79" spans="1:68">
      <c r="G79" s="21">
        <f t="shared" ref="G79:G81" si="5">ROUNDUP(E79*$M$2,0)</f>
        <v>0</v>
      </c>
      <c r="H79" s="61"/>
      <c r="I79" s="10">
        <f t="shared" si="4"/>
        <v>0</v>
      </c>
      <c r="S79" s="51"/>
      <c r="T79" s="51"/>
      <c r="U79" s="144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145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</row>
    <row r="80" spans="1:68">
      <c r="G80" s="21">
        <f t="shared" si="5"/>
        <v>0</v>
      </c>
      <c r="H80" s="61"/>
      <c r="I80" s="10">
        <f t="shared" si="4"/>
        <v>0</v>
      </c>
      <c r="S80" s="51"/>
      <c r="T80" s="51"/>
      <c r="U80" s="144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145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</row>
    <row r="81" spans="1:68">
      <c r="G81" s="21">
        <f t="shared" si="5"/>
        <v>0</v>
      </c>
      <c r="H81" s="61"/>
      <c r="I81" s="10">
        <f t="shared" si="4"/>
        <v>0</v>
      </c>
      <c r="S81" s="51"/>
      <c r="T81" s="51"/>
      <c r="U81" s="144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145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</row>
    <row r="82" spans="1:68">
      <c r="G82" s="21">
        <f t="shared" si="2"/>
        <v>0</v>
      </c>
      <c r="H82" s="61"/>
      <c r="I82" s="10">
        <f t="shared" si="4"/>
        <v>0</v>
      </c>
      <c r="S82" s="51"/>
      <c r="T82" s="51"/>
      <c r="U82" s="144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145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</row>
    <row r="83" spans="1:68">
      <c r="A83" s="87"/>
      <c r="G83" s="21"/>
      <c r="I83" s="10"/>
      <c r="S83" s="51"/>
      <c r="T83" s="51"/>
      <c r="U83" s="144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145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</row>
    <row r="84" spans="1:68">
      <c r="G84" s="21"/>
      <c r="I84" s="10"/>
      <c r="S84" s="51"/>
      <c r="T84" s="51"/>
      <c r="U84" s="144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145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</row>
    <row r="85" spans="1:68">
      <c r="G85" s="21">
        <f t="shared" ref="G85:G91" si="6">ROUNDUP(E85*$M$2,0)</f>
        <v>0</v>
      </c>
      <c r="H85" s="12"/>
      <c r="I85" s="10">
        <f t="shared" si="4"/>
        <v>0</v>
      </c>
      <c r="S85" s="51"/>
      <c r="T85" s="51"/>
      <c r="U85" s="144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145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</row>
    <row r="86" spans="1:68">
      <c r="G86" s="21">
        <f t="shared" si="6"/>
        <v>0</v>
      </c>
      <c r="H86" s="12"/>
      <c r="I86" s="10">
        <f t="shared" si="4"/>
        <v>0</v>
      </c>
      <c r="S86" s="51"/>
      <c r="T86" s="51"/>
      <c r="U86" s="144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159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</row>
    <row r="87" spans="1:68" ht="15" customHeight="1">
      <c r="G87" s="21">
        <f t="shared" si="6"/>
        <v>0</v>
      </c>
      <c r="I87" s="10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145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</row>
    <row r="88" spans="1:68">
      <c r="G88" s="21">
        <f t="shared" si="6"/>
        <v>0</v>
      </c>
      <c r="H88" s="12"/>
      <c r="I88" s="10">
        <f t="shared" si="4"/>
        <v>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145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</row>
    <row r="89" spans="1:68">
      <c r="G89" s="21">
        <f t="shared" si="6"/>
        <v>0</v>
      </c>
      <c r="I89" s="10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</row>
    <row r="90" spans="1:68">
      <c r="G90" s="21">
        <f t="shared" si="6"/>
        <v>0</v>
      </c>
      <c r="H90" s="12"/>
      <c r="I90" s="10">
        <f t="shared" si="4"/>
        <v>0</v>
      </c>
    </row>
    <row r="91" spans="1:68">
      <c r="G91" s="21">
        <f t="shared" si="6"/>
        <v>0</v>
      </c>
      <c r="H91" s="12"/>
      <c r="I91" s="10">
        <f t="shared" si="4"/>
        <v>0</v>
      </c>
    </row>
    <row r="92" spans="1:68">
      <c r="H92" s="61"/>
    </row>
    <row r="93" spans="1:68">
      <c r="H93" s="61"/>
    </row>
    <row r="94" spans="1:68">
      <c r="H94" s="61"/>
    </row>
    <row r="95" spans="1:68">
      <c r="H95" s="61"/>
    </row>
    <row r="96" spans="1:68">
      <c r="H96" s="61"/>
    </row>
    <row r="97" spans="1:8">
      <c r="H97" s="61"/>
    </row>
    <row r="98" spans="1:8">
      <c r="H98" s="61"/>
    </row>
    <row r="99" spans="1:8">
      <c r="A99" s="87"/>
    </row>
    <row r="100" spans="1:8">
      <c r="H100" s="12"/>
    </row>
    <row r="101" spans="1:8">
      <c r="G101" s="21"/>
      <c r="H101" s="12"/>
    </row>
    <row r="102" spans="1:8">
      <c r="G102" s="21"/>
      <c r="H102" s="12"/>
    </row>
    <row r="103" spans="1:8">
      <c r="A103" s="87"/>
    </row>
    <row r="104" spans="1:8">
      <c r="H104" s="12"/>
    </row>
    <row r="105" spans="1:8">
      <c r="G105" s="21"/>
      <c r="H105" s="12"/>
    </row>
    <row r="106" spans="1:8">
      <c r="A106" s="87"/>
    </row>
    <row r="107" spans="1:8">
      <c r="H107" s="12"/>
    </row>
    <row r="108" spans="1:8">
      <c r="G108" s="21"/>
      <c r="H108" s="12"/>
    </row>
    <row r="109" spans="1:8">
      <c r="G109" s="21"/>
      <c r="H109" s="12"/>
    </row>
    <row r="163" ht="15" customHeight="1"/>
    <row r="183" spans="4:9">
      <c r="D183" s="2"/>
      <c r="I18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369852071E4A4AA2DB91BA7C6CB08D" ma:contentTypeVersion="11" ma:contentTypeDescription="Create a new document." ma:contentTypeScope="" ma:versionID="3a27cfa7c783c3efaf0bd804efcd2345">
  <xsd:schema xmlns:xsd="http://www.w3.org/2001/XMLSchema" xmlns:xs="http://www.w3.org/2001/XMLSchema" xmlns:p="http://schemas.microsoft.com/office/2006/metadata/properties" xmlns:ns2="1c2a5dca-ef59-4b75-b081-b8c19a33ae49" xmlns:ns3="f33fde89-ca84-4f41-9cf4-2970b81dc696" targetNamespace="http://schemas.microsoft.com/office/2006/metadata/properties" ma:root="true" ma:fieldsID="9a60262b3d994825193278e2f3371f6b" ns2:_="" ns3:_="">
    <xsd:import namespace="1c2a5dca-ef59-4b75-b081-b8c19a33ae49"/>
    <xsd:import namespace="f33fde89-ca84-4f41-9cf4-2970b81dc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a5dca-ef59-4b75-b081-b8c19a33ae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d0804c-76fa-410a-9782-953cf5ffad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de89-ca84-4f41-9cf4-2970b81dc69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e9c4c9-f685-4c58-832f-fa74a9e024c9}" ma:internalName="TaxCatchAll" ma:showField="CatchAllData" ma:web="f33fde89-ca84-4f41-9cf4-2970b81dc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3fde89-ca84-4f41-9cf4-2970b81dc696" xsi:nil="true"/>
    <lcf76f155ced4ddcb4097134ff3c332f xmlns="1c2a5dca-ef59-4b75-b081-b8c19a33ae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AAEC54-2942-405C-B270-B5006380C773}"/>
</file>

<file path=customXml/itemProps2.xml><?xml version="1.0" encoding="utf-8"?>
<ds:datastoreItem xmlns:ds="http://schemas.openxmlformats.org/officeDocument/2006/customXml" ds:itemID="{464975C8-887B-45AA-BB3C-CAB56B033324}"/>
</file>

<file path=customXml/itemProps3.xml><?xml version="1.0" encoding="utf-8"?>
<ds:datastoreItem xmlns:ds="http://schemas.openxmlformats.org/officeDocument/2006/customXml" ds:itemID="{964118B6-C948-4738-B8B9-B0809397E6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2026-02-19T02:52:41Z</dcterms:created>
  <dcterms:modified xsi:type="dcterms:W3CDTF">2026-07-16T16:06:08Z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0x01010068369852071E4A4AA2DB91BA7C6CB08D</vt:lpwstr>
  </property>
  <property fmtid="{D5CDD505-2E9C-101B-9397-08002B2CF9AE}" pid="3" name="MediaServiceImageTags">
    <vt:lpwstr/>
  </property>
</Properties>
</file>