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SFQ-Consultoria\Entregables\Base_Datos\Archivos ESPAC\Fertilizantes\"/>
    </mc:Choice>
  </mc:AlternateContent>
  <xr:revisionPtr revIDLastSave="0" documentId="8_{EEB59493-98C1-421A-A925-49250A7B4194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Contenido" sheetId="1" r:id="rId1"/>
    <sheet name="Cultivos" sheetId="2" r:id="rId2"/>
    <sheet name="Prácticas de la PP" sheetId="3" r:id="rId3"/>
    <sheet name="Preparación y aplicación" sheetId="4" r:id="rId4"/>
    <sheet name="Agu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5" l="1"/>
  <c r="I41" i="5" s="1"/>
  <c r="F41" i="5"/>
  <c r="G41" i="5" s="1"/>
  <c r="D41" i="5"/>
  <c r="E41" i="5" s="1"/>
  <c r="J96" i="4"/>
  <c r="H96" i="4"/>
  <c r="F96" i="4"/>
  <c r="D96" i="4"/>
  <c r="E180" i="2"/>
  <c r="L180" i="2"/>
  <c r="J180" i="2"/>
  <c r="K180" i="2" s="1"/>
  <c r="H180" i="2"/>
  <c r="I180" i="2" s="1"/>
  <c r="F180" i="2"/>
  <c r="G180" i="2" s="1"/>
  <c r="D180" i="2"/>
  <c r="L165" i="2"/>
  <c r="M165" i="2" s="1"/>
  <c r="J165" i="2"/>
  <c r="K165" i="2" s="1"/>
  <c r="H165" i="2"/>
  <c r="F165" i="2"/>
  <c r="G165" i="2" s="1"/>
  <c r="D165" i="2"/>
  <c r="E165" i="2" s="1"/>
  <c r="P43" i="2"/>
  <c r="Q43" i="2" s="1"/>
  <c r="N43" i="2"/>
  <c r="L43" i="2"/>
  <c r="J43" i="2"/>
  <c r="H43" i="2"/>
  <c r="I43" i="2" s="1"/>
  <c r="F43" i="2"/>
  <c r="D43" i="2"/>
  <c r="P30" i="2"/>
  <c r="N30" i="2"/>
  <c r="L30" i="2"/>
  <c r="J30" i="2"/>
  <c r="H30" i="2"/>
  <c r="I30" i="2" s="1"/>
  <c r="F30" i="2"/>
  <c r="D30" i="2"/>
  <c r="M180" i="2" l="1"/>
  <c r="I165" i="2"/>
  <c r="K30" i="2"/>
  <c r="E43" i="2"/>
  <c r="M43" i="2"/>
  <c r="E30" i="2"/>
  <c r="M30" i="2"/>
  <c r="G30" i="2"/>
  <c r="O30" i="2"/>
  <c r="K43" i="2"/>
  <c r="Q30" i="2"/>
  <c r="G43" i="2"/>
  <c r="O43" i="2"/>
  <c r="B57" i="1"/>
  <c r="B56" i="1"/>
  <c r="B55" i="1"/>
  <c r="B52" i="1"/>
  <c r="B51" i="1"/>
  <c r="B50" i="1"/>
  <c r="B49" i="1"/>
  <c r="B47" i="1"/>
  <c r="B46" i="1"/>
  <c r="B45" i="1"/>
  <c r="B44" i="1"/>
  <c r="B43" i="1"/>
  <c r="B42" i="1"/>
  <c r="B41" i="1"/>
  <c r="B37" i="1"/>
  <c r="B36" i="1"/>
  <c r="B35" i="1"/>
  <c r="B34" i="1"/>
  <c r="B33" i="1"/>
  <c r="B32" i="1"/>
  <c r="B31" i="1"/>
  <c r="B27" i="1"/>
  <c r="B26" i="1"/>
  <c r="B25" i="1"/>
  <c r="B24" i="1"/>
  <c r="B23" i="1"/>
  <c r="B22" i="1"/>
  <c r="B21" i="1"/>
  <c r="B20" i="1"/>
  <c r="B19" i="1"/>
  <c r="B18" i="1" l="1"/>
  <c r="B17" i="1"/>
  <c r="L95" i="4" l="1"/>
  <c r="I95" i="4" s="1"/>
  <c r="L94" i="4"/>
  <c r="G94" i="4" s="1"/>
  <c r="L93" i="4"/>
  <c r="I93" i="4" s="1"/>
  <c r="L92" i="4"/>
  <c r="K92" i="4" s="1"/>
  <c r="L91" i="4"/>
  <c r="J98" i="3"/>
  <c r="H98" i="3"/>
  <c r="F98" i="3"/>
  <c r="D98" i="3"/>
  <c r="L97" i="3"/>
  <c r="I97" i="3" s="1"/>
  <c r="L96" i="3"/>
  <c r="K96" i="3" s="1"/>
  <c r="L95" i="3"/>
  <c r="G95" i="3" s="1"/>
  <c r="L94" i="3"/>
  <c r="G94" i="3" s="1"/>
  <c r="L93" i="3"/>
  <c r="I93" i="3" s="1"/>
  <c r="J35" i="3"/>
  <c r="H35" i="3"/>
  <c r="F35" i="3"/>
  <c r="D35" i="3"/>
  <c r="L34" i="3"/>
  <c r="I34" i="3" s="1"/>
  <c r="L33" i="3"/>
  <c r="K33" i="3" s="1"/>
  <c r="L32" i="3"/>
  <c r="K32" i="3" s="1"/>
  <c r="L31" i="3"/>
  <c r="G31" i="3" s="1"/>
  <c r="L30" i="3"/>
  <c r="I30" i="3" s="1"/>
  <c r="M179" i="2"/>
  <c r="M164" i="2"/>
  <c r="K94" i="3" l="1"/>
  <c r="I91" i="4"/>
  <c r="L96" i="4"/>
  <c r="I95" i="3"/>
  <c r="E97" i="3"/>
  <c r="K95" i="3"/>
  <c r="K97" i="3"/>
  <c r="E91" i="4"/>
  <c r="G91" i="4"/>
  <c r="E92" i="4"/>
  <c r="E95" i="4"/>
  <c r="K95" i="4"/>
  <c r="K91" i="4"/>
  <c r="E93" i="4"/>
  <c r="I94" i="4"/>
  <c r="G95" i="4"/>
  <c r="K93" i="4"/>
  <c r="K94" i="4"/>
  <c r="E94" i="4"/>
  <c r="K31" i="3"/>
  <c r="K93" i="3"/>
  <c r="E95" i="3"/>
  <c r="G92" i="4"/>
  <c r="I92" i="4"/>
  <c r="G93" i="4"/>
  <c r="E94" i="3"/>
  <c r="K30" i="3"/>
  <c r="I32" i="3"/>
  <c r="E93" i="3"/>
  <c r="I94" i="3"/>
  <c r="E96" i="3"/>
  <c r="G96" i="3"/>
  <c r="G93" i="3"/>
  <c r="I96" i="3"/>
  <c r="G97" i="3"/>
  <c r="L98" i="3"/>
  <c r="G98" i="3" s="1"/>
  <c r="E31" i="3"/>
  <c r="E32" i="3"/>
  <c r="I31" i="3"/>
  <c r="G32" i="3"/>
  <c r="K34" i="3"/>
  <c r="G33" i="3"/>
  <c r="E34" i="3"/>
  <c r="I33" i="3"/>
  <c r="G34" i="3"/>
  <c r="L35" i="3"/>
  <c r="G35" i="3" s="1"/>
  <c r="E33" i="3"/>
  <c r="E30" i="3"/>
  <c r="G30" i="3"/>
  <c r="M96" i="4" l="1"/>
  <c r="K96" i="4"/>
  <c r="G96" i="4"/>
  <c r="I96" i="4"/>
  <c r="E96" i="4"/>
  <c r="K98" i="3"/>
  <c r="I98" i="3"/>
  <c r="E98" i="3"/>
  <c r="K35" i="3"/>
  <c r="E35" i="3"/>
  <c r="I35" i="3"/>
  <c r="E80" i="3" l="1"/>
  <c r="E83" i="3"/>
  <c r="E81" i="3" l="1"/>
  <c r="E82" i="3"/>
  <c r="AB66" i="2" l="1"/>
  <c r="AB57" i="2"/>
  <c r="E154" i="4" l="1"/>
  <c r="E153" i="4"/>
  <c r="E152" i="4"/>
  <c r="E142" i="4"/>
  <c r="E141" i="4"/>
  <c r="E140" i="4"/>
  <c r="E130" i="4"/>
  <c r="E129" i="4"/>
  <c r="E119" i="4"/>
  <c r="E118" i="4"/>
  <c r="D68" i="4"/>
  <c r="D67" i="4"/>
  <c r="E70" i="3"/>
  <c r="E69" i="3"/>
  <c r="E68" i="3"/>
  <c r="E58" i="3"/>
  <c r="E57" i="3"/>
  <c r="E56" i="3"/>
  <c r="E55" i="3"/>
  <c r="E19" i="3"/>
  <c r="E18" i="3"/>
  <c r="E17" i="3"/>
  <c r="E16" i="3"/>
  <c r="E131" i="4" l="1"/>
  <c r="E155" i="4"/>
  <c r="E143" i="4"/>
  <c r="E84" i="3"/>
  <c r="E71" i="3"/>
  <c r="E20" i="3"/>
  <c r="E59" i="3"/>
</calcChain>
</file>

<file path=xl/sharedStrings.xml><?xml version="1.0" encoding="utf-8"?>
<sst xmlns="http://schemas.openxmlformats.org/spreadsheetml/2006/main" count="626" uniqueCount="202">
  <si>
    <t>Cultivo</t>
  </si>
  <si>
    <t>Superficie (ha)</t>
  </si>
  <si>
    <t>Cultivos Transitorios</t>
  </si>
  <si>
    <t>Pastos cultivados</t>
  </si>
  <si>
    <t>ENCUESTA DE SUPERFICIE Y PRODUCCIÓN AGROPECUARIA CONTINUA 2014</t>
  </si>
  <si>
    <t>TABLA 1. SUPERFICIE AGROPECUARIA DEL ECUADOR</t>
  </si>
  <si>
    <t>INSTITUTO NACIONAL DE ESTADÍSTICA Y CENSOS</t>
  </si>
  <si>
    <t>DIRECCIÓN DE ESTADÍSTICAS AGROPECUARIAS Y AMBIENTALES</t>
  </si>
  <si>
    <t>MÓDULO DE INFORMACIÓN AMBIENTAL: USO DE AGROQUÍMICOS EN LA AGRICULTURA 2014</t>
  </si>
  <si>
    <t>Asociado</t>
  </si>
  <si>
    <t>CULTIVOS TRANSITORIOS</t>
  </si>
  <si>
    <t>TOTAL</t>
  </si>
  <si>
    <t xml:space="preserve">TOTAL </t>
  </si>
  <si>
    <t>CULTIVOS</t>
  </si>
  <si>
    <t>CULTIVOS PERMANENTES</t>
  </si>
  <si>
    <t>SI</t>
  </si>
  <si>
    <t>NO</t>
  </si>
  <si>
    <t>Total</t>
  </si>
  <si>
    <t>ABSOLUTO</t>
  </si>
  <si>
    <t>RELATIVO</t>
  </si>
  <si>
    <t>Superficie plantada</t>
  </si>
  <si>
    <t>Criterio</t>
  </si>
  <si>
    <t>Frecuencia</t>
  </si>
  <si>
    <t>Porcentaje</t>
  </si>
  <si>
    <t>Precio</t>
  </si>
  <si>
    <t>Menos peligroso</t>
  </si>
  <si>
    <t>Más eficaz</t>
  </si>
  <si>
    <t>Por sugerencias técnicas</t>
  </si>
  <si>
    <t>Arroz (en cáscara)</t>
  </si>
  <si>
    <t>Maíz duro seco (grano seco)</t>
  </si>
  <si>
    <t>Papa (tubérculo fresco)</t>
  </si>
  <si>
    <t>Soya</t>
  </si>
  <si>
    <t>Otros transitorios</t>
  </si>
  <si>
    <t>Absoluto</t>
  </si>
  <si>
    <t>Relativo</t>
  </si>
  <si>
    <t>Banano (fruta fresca)</t>
  </si>
  <si>
    <t>Cacao (almendra seca)</t>
  </si>
  <si>
    <t>Caña de azúcar para azúcar (tallo fresco)</t>
  </si>
  <si>
    <t>Palma africana (fruta fresca)</t>
  </si>
  <si>
    <t>Otros permanentes</t>
  </si>
  <si>
    <t>Pastos</t>
  </si>
  <si>
    <t>Cultivos permanentes</t>
  </si>
  <si>
    <t>Saboya</t>
  </si>
  <si>
    <t>Gramalote</t>
  </si>
  <si>
    <t>Pasto miel (chilena)</t>
  </si>
  <si>
    <t>Brachiaria</t>
  </si>
  <si>
    <t>Raygras</t>
  </si>
  <si>
    <t>Otros pastos cultivados</t>
  </si>
  <si>
    <t>Casos de estudio</t>
  </si>
  <si>
    <t>Menos Peligroso</t>
  </si>
  <si>
    <t>Sugerencia técnica</t>
  </si>
  <si>
    <t>Ninguna</t>
  </si>
  <si>
    <t>Primaria / Educación Básica</t>
  </si>
  <si>
    <t>Secundaria / Educación Media</t>
  </si>
  <si>
    <t>Superior</t>
  </si>
  <si>
    <t>Posgrado</t>
  </si>
  <si>
    <t>Criterios de Compra</t>
  </si>
  <si>
    <t>Si</t>
  </si>
  <si>
    <t>No</t>
  </si>
  <si>
    <t>PP con capacitación técnica</t>
  </si>
  <si>
    <t>Precauciones a la salud</t>
  </si>
  <si>
    <t>Dosis/Uso</t>
  </si>
  <si>
    <t>Contaminación medio ambiente</t>
  </si>
  <si>
    <t>No tiene interés</t>
  </si>
  <si>
    <t>Casos</t>
  </si>
  <si>
    <t>Charlas y cursos</t>
  </si>
  <si>
    <t>Programas de radio y televisión</t>
  </si>
  <si>
    <t>Material escrito</t>
  </si>
  <si>
    <t>Medios de comunicación</t>
  </si>
  <si>
    <t>Fuera de la vivienda en lugar cerrado</t>
  </si>
  <si>
    <t>Fuera de la vivienda al aire libre</t>
  </si>
  <si>
    <t>No Almacena (Uso Inmediato)</t>
  </si>
  <si>
    <t>Dentro de la vivienda</t>
  </si>
  <si>
    <t>Cultivos Permanentes</t>
  </si>
  <si>
    <t>Productor o agricultor</t>
  </si>
  <si>
    <t>Jornalera o peón</t>
  </si>
  <si>
    <t>Un miembro de la familia</t>
  </si>
  <si>
    <t>Nunca</t>
  </si>
  <si>
    <t>Hace 1 a 2 años</t>
  </si>
  <si>
    <t>Hace menos de un año</t>
  </si>
  <si>
    <t>Almacenamiento</t>
  </si>
  <si>
    <t>Bomba de fumigación</t>
  </si>
  <si>
    <t>Suelo</t>
  </si>
  <si>
    <t>Cuerpo de agua</t>
  </si>
  <si>
    <t>Lugares de vertido</t>
  </si>
  <si>
    <t>Nivel Académico</t>
  </si>
  <si>
    <t>Entierra</t>
  </si>
  <si>
    <t>Gestiona</t>
  </si>
  <si>
    <t>Desecha</t>
  </si>
  <si>
    <t>Quema</t>
  </si>
  <si>
    <t>En lugares diferentes</t>
  </si>
  <si>
    <t>Lugar determinado identificado</t>
  </si>
  <si>
    <t>A cielo abierto</t>
  </si>
  <si>
    <t>Incinerador de alta temperatura</t>
  </si>
  <si>
    <t>En el campo</t>
  </si>
  <si>
    <t>En la basura común</t>
  </si>
  <si>
    <t>Centro de acopio</t>
  </si>
  <si>
    <t>Entrega a la casa comercial</t>
  </si>
  <si>
    <t>Solo</t>
  </si>
  <si>
    <t>CONTENIDO</t>
  </si>
  <si>
    <t>NACIONAL</t>
  </si>
  <si>
    <t>Plantada</t>
  </si>
  <si>
    <t>Fertilizantes Orgánicos</t>
  </si>
  <si>
    <t>Fertilizantes Químicos</t>
  </si>
  <si>
    <t>Plaguicidas orgánicos</t>
  </si>
  <si>
    <t>Plaguicidas químicos</t>
  </si>
  <si>
    <t>Sembrada</t>
  </si>
  <si>
    <t>Riego</t>
  </si>
  <si>
    <t>Permanentes</t>
  </si>
  <si>
    <t>Transitorios</t>
  </si>
  <si>
    <t>Bebedero animales</t>
  </si>
  <si>
    <t>Pesca</t>
  </si>
  <si>
    <t>Consumo humano</t>
  </si>
  <si>
    <t>Recreación humana</t>
  </si>
  <si>
    <t xml:space="preserve">TERRENOS </t>
  </si>
  <si>
    <t>PRÁCTICAS DE LA PERSONA PRODUCTORA (PP)</t>
  </si>
  <si>
    <t>RECURSO AGUA</t>
  </si>
  <si>
    <t>X</t>
  </si>
  <si>
    <t xml:space="preserve">Razones de Pérdida </t>
  </si>
  <si>
    <t xml:space="preserve"> TOTAL </t>
  </si>
  <si>
    <t xml:space="preserve"> Otras razones </t>
  </si>
  <si>
    <t>Entierro de envases</t>
  </si>
  <si>
    <t>Quema de envases</t>
  </si>
  <si>
    <t>Desecho de envases</t>
  </si>
  <si>
    <t>En bolsas separadas</t>
  </si>
  <si>
    <t>Gestión de envases</t>
  </si>
  <si>
    <t>Reutiliza</t>
  </si>
  <si>
    <t>Técnico especializado</t>
  </si>
  <si>
    <t>Uso de insumos Orgánicos</t>
  </si>
  <si>
    <t>Uso de insumos Químico</t>
  </si>
  <si>
    <t>Uso de insumos Orgánico + Químico</t>
  </si>
  <si>
    <t>NO ningún tipo de insumo</t>
  </si>
  <si>
    <t>Superficie plantada / Sembrada</t>
  </si>
  <si>
    <t>Superficie Sembrada</t>
  </si>
  <si>
    <t xml:space="preserve"> </t>
  </si>
  <si>
    <t xml:space="preserve">CULTIVOS PERMANENTES </t>
  </si>
  <si>
    <t>TOTAL           Aplicación de Fertilizantes</t>
  </si>
  <si>
    <t>TOTAL      Aplicación de Fitosanitarios</t>
  </si>
  <si>
    <t>TOTAL          Aplicación de Fertilizantes</t>
  </si>
  <si>
    <t>TOTAL         Aplicación de Fitosanitarios</t>
  </si>
  <si>
    <t>Contenido</t>
  </si>
  <si>
    <t xml:space="preserve">CULTIVOS  TRANSITORIOS </t>
  </si>
  <si>
    <t xml:space="preserve">Superficie </t>
  </si>
  <si>
    <t>Persona que aplica</t>
  </si>
  <si>
    <t xml:space="preserve">Frecuencia del análisis  </t>
  </si>
  <si>
    <t>Nivel de Instrucción</t>
  </si>
  <si>
    <t xml:space="preserve">Cultivos  Permanentes </t>
  </si>
  <si>
    <t>Sequías</t>
  </si>
  <si>
    <t>Heladas</t>
  </si>
  <si>
    <t>Plagas</t>
  </si>
  <si>
    <t>Enfermedades</t>
  </si>
  <si>
    <t>Inundaciones</t>
  </si>
  <si>
    <t>TABLA 4. SUPERFICIE DONDE SE PRÁCTICA LA ROTACIÓN DE CULTIVOS</t>
  </si>
  <si>
    <t>TABLA 14. CRITERIOS PARA COMPRA DE AGROQUÍMICOS</t>
  </si>
  <si>
    <t>TABLA 16. PERSONAS PRODUCTORAS QUE HAN RECIBIDO CAPACITACIONES TÉCNICAS</t>
  </si>
  <si>
    <t>TABLA 21. PRINCIPAL PERSONA QUE REALIZA LA APLICACIÓN DE AGROQUÍMICOS</t>
  </si>
  <si>
    <t>TABLA 28. LUGARES DONDE LAS PERSONAS PRODUCTORAS VIERTEN EL LÍQUIDO DEL TRIPLE LAVADO</t>
  </si>
  <si>
    <t>PREPARACIÓN Y APLICACIÓN DE AGROQUÍMICOS</t>
  </si>
  <si>
    <t>TABLA 5. USO DE INSUMOS AGRÍCOLAS  (ORGÁNICOS Y QUÍMICOS), POR SUPERFICIE</t>
  </si>
  <si>
    <t>TABLA 6. USO DE AGROINSUMOS EN CULTIVOS PERMANENTES</t>
  </si>
  <si>
    <t>Uso de Insumos Químicos</t>
  </si>
  <si>
    <t>Uso de Insumos Orgánicos</t>
  </si>
  <si>
    <t>TABLA 10. USO DE INSUMOS EN LA AGRICULTURA; CULTIVOS PERMANENTES</t>
  </si>
  <si>
    <t>TABLA 11. USO DE INSUMOS EN LA AGRICULTURA; CULTIVOS TRANSITORIOS</t>
  </si>
  <si>
    <t>TABLA 15. CRITERIOS PARA COMPRA DE AGROQUÍMICOS SEGÚN NIVEL DE INSTRUCCIÓN.</t>
  </si>
  <si>
    <t>TABLA 20. LUGAR DONDE LA PP ALMACENA LOS AGROQUÍMICOS, SEGÚN NIVEL DE INSTRUCCIÓN.</t>
  </si>
  <si>
    <t>TABLA 9. SUPERFICIE DONDE SE USÓ  INSUMOS; SEGÚN TIPO DE PASTOS</t>
  </si>
  <si>
    <t>TABLA 13.  USO DE PLAGUICIDAS POR GRADO DE TOXICIDAD; CULTIVOS PERMANENTES</t>
  </si>
  <si>
    <t>Concepto</t>
  </si>
  <si>
    <t>TABLA 19. LUGAR DONDE LA PP ALMACENA  AGROQUÍMICOS</t>
  </si>
  <si>
    <t>TABLA 3.   SUPERFICIE PERDIDA POR DIFERENTES CAUSAS, SEGÚN FORMA  DE SIEMBRA O PLANTACIÓN DE CULTIVOS TRANSITORIOS.</t>
  </si>
  <si>
    <r>
      <rPr>
        <b/>
        <sz val="12"/>
        <color indexed="8"/>
        <rFont val="Calibri"/>
        <family val="2"/>
        <scheme val="minor"/>
      </rPr>
      <t>Elaboración:</t>
    </r>
    <r>
      <rPr>
        <sz val="12"/>
        <color theme="1"/>
        <rFont val="Calibri"/>
        <family val="2"/>
        <scheme val="minor"/>
      </rPr>
      <t xml:space="preserve"> INEC</t>
    </r>
  </si>
  <si>
    <r>
      <rPr>
        <b/>
        <sz val="12"/>
        <color indexed="8"/>
        <rFont val="Calibri"/>
        <family val="2"/>
        <scheme val="minor"/>
      </rPr>
      <t xml:space="preserve">Fuente: </t>
    </r>
    <r>
      <rPr>
        <sz val="12"/>
        <color theme="1"/>
        <rFont val="Calibri"/>
        <family val="2"/>
        <scheme val="minor"/>
      </rPr>
      <t>Encuesta de Superficie y Producción Agropecuaria Continua 2014</t>
    </r>
  </si>
  <si>
    <t>TABLA 7. USO DE AGROINSUMOS EN CULTIVOS TRANSITORIOS</t>
  </si>
  <si>
    <t>Práctica de cultivo</t>
  </si>
  <si>
    <t>TABLA 8. USO DE INSUMOS  ORGÁNICOS Y QUÍMICOS POR CULTIVO</t>
  </si>
  <si>
    <t>TABLA 12. USO DE PLAGUICIDAS EN CULTIVOS PERMANENTES  POR GRADO DE TOXICIDAD</t>
  </si>
  <si>
    <t>Extremadamente Peligroso Ia - Ib</t>
  </si>
  <si>
    <t>Moderadamente Peligroso</t>
  </si>
  <si>
    <t>Poco Peligroso</t>
  </si>
  <si>
    <t>Normalmente No Ofrece Peligro</t>
  </si>
  <si>
    <t>Grado de Toxicidad</t>
  </si>
  <si>
    <t xml:space="preserve">TABLA 18. MEDIOS PREFERIDOS POR LA PP PARA RECIBIR INFORMACIÓN </t>
  </si>
  <si>
    <t>TABLA 22. TIEMPO DESDE EL ÚLTIMO ANÁLISIS DE SUELO</t>
  </si>
  <si>
    <t>TABLA 23. TIEMPO DEL ÚLTIMO ANÁLISIS DE SUELO SEGÚN NIVEL DE INSTRUCCIÓN</t>
  </si>
  <si>
    <t>TABLA 24. PERSONAS PRODUCTORAS QUE ANTES DE  MEZCLAR O APLICAR PRODUCTOS LEEN PREVIAMENTE LA ETIQUETA</t>
  </si>
  <si>
    <t>Superficie(ha)</t>
  </si>
  <si>
    <t>Uso</t>
  </si>
  <si>
    <t>TABLA 2.   SUPERFICIE PERDIDA POR DIFERENTES CAUSAS, SEGÚN FORMA  DE SIEMBRA O PLANTACIÓN DE CULTIVOS PERMANENTES</t>
  </si>
  <si>
    <t>TABLA 25. PERSONAS PRODUCTORAS QUE REALIZAN TRIPLE LAVADO  A LOS ENVASES VACÍOS</t>
  </si>
  <si>
    <t>TABLA 26. LUGARES DONDE LAS PERSONAS PRODUCTORAS VIERTEN EL LÍQUIDO DEL TRIPLE LAVADO</t>
  </si>
  <si>
    <t xml:space="preserve">TABLA 27. TRATAMIENTO  DE ENVASES DE AGROQUÍICOS SEGÚN NIVEL DE INSTRUCCIÓN. </t>
  </si>
  <si>
    <t xml:space="preserve">TABLA 28.TRATAMIENTO DE LOS ENVASES VACÍOS DE AGROQUÍMICOS </t>
  </si>
  <si>
    <t>TABLA 29. TRATAMIENTO DE ENVASES VACIÓS; ENTIERRA</t>
  </si>
  <si>
    <t>TABLA 30. TRATAMIENTO DE ENVASES VACIÓS; QUEMA</t>
  </si>
  <si>
    <t>TABLA 31. TRATAMIENTO DE ENVASES VACIÓS; DESECHA</t>
  </si>
  <si>
    <t>TABLA 32. TRATAMIENTO DE ENVASES VACIÓS; GESTIONA</t>
  </si>
  <si>
    <t>TABLA 33. SUPERFICIE BAJO RIEGO POR TIPO DE CULTIVO</t>
  </si>
  <si>
    <t>TABLA 34.TERRENOS CON FUENTES DE AGUA CERCANAS</t>
  </si>
  <si>
    <t>TABLA 35. USO DE FUENTES CERCANAS DE AGUA</t>
  </si>
  <si>
    <t xml:space="preserve">Temáticas </t>
  </si>
  <si>
    <t>TABLA 17. INFORMACIÓN QUE LA PP CONSIDERA QUE FALTA RECIBIR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</si>
</sst>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####.0%"/>
    <numFmt numFmtId="166" formatCode="###0"/>
    <numFmt numFmtId="167" formatCode="####.00%"/>
    <numFmt numFmtId="168" formatCode="_-* #,##0\ _€_-;\-* #,##0\ _€_-;_-* &quot;-&quot;??\ _€_-;_-@_-"/>
    <numFmt numFmtId="169" formatCode="0.0%"/>
    <numFmt numFmtId="170" formatCode="###0.00"/>
    <numFmt numFmtId="171" formatCode="###0.0"/>
    <numFmt numFmtId="172" formatCode="_(* #,##0_);_(* \(#,##0\);_(* &quot;-&quot;??_);_(@_)"/>
    <numFmt numFmtId="173" formatCode="####.0000"/>
    <numFmt numFmtId="174" formatCode="_-* #,##0.00\ _€_-;\-* #,##0.00\ _€_-;_-* &quot;-&quot;??\ _€_-;_-@_-"/>
    <numFmt numFmtId="17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174" fontId="1" fillId="0" borderId="0" applyFont="0" applyFill="0" applyBorder="0" applyAlignment="0" applyProtection="0"/>
  </cellStyleXfs>
  <cellXfs count="2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164" fontId="5" fillId="0" borderId="0" xfId="1" applyFont="1" applyFill="1" applyBorder="1" applyAlignment="1">
      <alignment vertical="center" wrapText="1"/>
    </xf>
    <xf numFmtId="168" fontId="5" fillId="0" borderId="0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6" fontId="5" fillId="0" borderId="0" xfId="4" applyNumberFormat="1" applyFont="1" applyAlignment="1">
      <alignment horizontal="right" vertical="center"/>
    </xf>
    <xf numFmtId="10" fontId="5" fillId="0" borderId="0" xfId="2" applyNumberFormat="1" applyFont="1" applyFill="1" applyBorder="1" applyAlignment="1">
      <alignment horizontal="right" vertical="center"/>
    </xf>
    <xf numFmtId="0" fontId="6" fillId="0" borderId="0" xfId="3" applyFont="1" applyAlignment="1">
      <alignment horizontal="center" vertical="center" wrapText="1"/>
    </xf>
    <xf numFmtId="164" fontId="9" fillId="0" borderId="0" xfId="1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2" fontId="4" fillId="0" borderId="0" xfId="0" applyNumberFormat="1" applyFont="1"/>
    <xf numFmtId="0" fontId="10" fillId="0" borderId="0" xfId="7" applyFont="1" applyAlignment="1">
      <alignment horizontal="center" vertical="center" wrapText="1"/>
    </xf>
    <xf numFmtId="172" fontId="5" fillId="0" borderId="0" xfId="8" applyNumberFormat="1" applyFont="1" applyBorder="1" applyAlignment="1">
      <alignment horizontal="left" vertical="top" wrapText="1"/>
    </xf>
    <xf numFmtId="172" fontId="5" fillId="0" borderId="0" xfId="1" applyNumberFormat="1" applyFont="1" applyBorder="1" applyAlignment="1">
      <alignment horizontal="right" vertical="top"/>
    </xf>
    <xf numFmtId="172" fontId="5" fillId="0" borderId="0" xfId="8" applyNumberFormat="1" applyFont="1" applyBorder="1" applyAlignment="1">
      <alignment horizontal="right" vertical="top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66" fontId="5" fillId="0" borderId="0" xfId="5" applyNumberFormat="1" applyFont="1" applyAlignment="1">
      <alignment horizontal="right" vertical="top"/>
    </xf>
    <xf numFmtId="173" fontId="5" fillId="0" borderId="0" xfId="5" applyNumberFormat="1" applyFont="1" applyAlignment="1">
      <alignment horizontal="right" vertical="top"/>
    </xf>
    <xf numFmtId="164" fontId="4" fillId="0" borderId="0" xfId="1" applyFont="1" applyFill="1" applyBorder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2" fontId="5" fillId="0" borderId="0" xfId="5" applyNumberFormat="1" applyFont="1" applyAlignment="1">
      <alignment horizontal="right" vertical="top"/>
    </xf>
    <xf numFmtId="0" fontId="5" fillId="0" borderId="0" xfId="2" applyNumberFormat="1" applyFont="1" applyFill="1" applyBorder="1" applyAlignment="1">
      <alignment horizontal="right" vertical="top"/>
    </xf>
    <xf numFmtId="0" fontId="4" fillId="0" borderId="0" xfId="2" applyNumberFormat="1" applyFont="1" applyFill="1" applyBorder="1"/>
    <xf numFmtId="164" fontId="4" fillId="0" borderId="0" xfId="2" applyNumberFormat="1" applyFont="1" applyFill="1" applyBorder="1"/>
    <xf numFmtId="164" fontId="4" fillId="0" borderId="0" xfId="0" applyNumberFormat="1" applyFont="1"/>
    <xf numFmtId="0" fontId="5" fillId="0" borderId="0" xfId="1" applyNumberFormat="1" applyFont="1" applyFill="1" applyBorder="1" applyAlignment="1">
      <alignment vertical="center" wrapText="1"/>
    </xf>
    <xf numFmtId="0" fontId="5" fillId="0" borderId="0" xfId="1" applyNumberFormat="1" applyFont="1" applyFill="1" applyBorder="1" applyAlignment="1">
      <alignment vertical="center"/>
    </xf>
    <xf numFmtId="0" fontId="4" fillId="0" borderId="0" xfId="1" applyNumberFormat="1" applyFont="1" applyFill="1" applyBorder="1" applyAlignment="1">
      <alignment vertical="center"/>
    </xf>
    <xf numFmtId="0" fontId="4" fillId="0" borderId="0" xfId="2" applyNumberFormat="1" applyFont="1" applyFill="1" applyBorder="1" applyAlignment="1">
      <alignment vertical="center"/>
    </xf>
    <xf numFmtId="2" fontId="5" fillId="0" borderId="0" xfId="3" applyNumberFormat="1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0" fillId="2" borderId="0" xfId="0" applyFill="1"/>
    <xf numFmtId="0" fontId="7" fillId="0" borderId="0" xfId="0" applyFont="1"/>
    <xf numFmtId="0" fontId="13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4" applyFont="1" applyAlignment="1">
      <alignment wrapText="1"/>
    </xf>
    <xf numFmtId="166" fontId="5" fillId="0" borderId="0" xfId="4" applyNumberFormat="1" applyFont="1" applyAlignment="1">
      <alignment horizontal="right"/>
    </xf>
    <xf numFmtId="167" fontId="5" fillId="0" borderId="0" xfId="2" applyNumberFormat="1" applyFont="1" applyFill="1" applyBorder="1" applyAlignment="1">
      <alignment horizontal="right"/>
    </xf>
    <xf numFmtId="0" fontId="8" fillId="0" borderId="0" xfId="6" applyAlignment="1">
      <alignment horizontal="center"/>
    </xf>
    <xf numFmtId="0" fontId="9" fillId="0" borderId="0" xfId="0" applyFont="1" applyAlignment="1">
      <alignment horizontal="center" vertical="center" wrapText="1"/>
    </xf>
    <xf numFmtId="0" fontId="5" fillId="0" borderId="0" xfId="4" applyFont="1" applyAlignment="1">
      <alignment horizontal="center" vertical="top" wrapText="1"/>
    </xf>
    <xf numFmtId="0" fontId="6" fillId="6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 readingOrder="1"/>
    </xf>
    <xf numFmtId="0" fontId="7" fillId="0" borderId="0" xfId="0" applyFont="1" applyAlignment="1">
      <alignment horizontal="center"/>
    </xf>
    <xf numFmtId="0" fontId="15" fillId="0" borderId="0" xfId="6" applyFont="1"/>
    <xf numFmtId="0" fontId="6" fillId="6" borderId="1" xfId="0" applyFont="1" applyFill="1" applyBorder="1" applyAlignment="1">
      <alignment horizontal="center" vertical="center"/>
    </xf>
    <xf numFmtId="172" fontId="16" fillId="0" borderId="0" xfId="1" applyNumberFormat="1" applyFont="1" applyFill="1" applyBorder="1" applyAlignment="1">
      <alignment vertical="center" wrapText="1"/>
    </xf>
    <xf numFmtId="172" fontId="16" fillId="0" borderId="0" xfId="1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3" fontId="17" fillId="0" borderId="0" xfId="0" applyNumberFormat="1" applyFont="1" applyAlignment="1">
      <alignment horizontal="left" vertical="top" wrapText="1"/>
    </xf>
    <xf numFmtId="164" fontId="16" fillId="0" borderId="0" xfId="1" applyFont="1" applyFill="1" applyBorder="1" applyAlignment="1">
      <alignment horizontal="right" vertical="center" wrapText="1"/>
    </xf>
    <xf numFmtId="0" fontId="16" fillId="0" borderId="0" xfId="0" applyFont="1"/>
    <xf numFmtId="0" fontId="4" fillId="0" borderId="0" xfId="0" applyFont="1" applyAlignment="1">
      <alignment horizontal="right" readingOrder="1"/>
    </xf>
    <xf numFmtId="0" fontId="6" fillId="5" borderId="2" xfId="3" applyFont="1" applyFill="1" applyBorder="1" applyAlignment="1">
      <alignment horizontal="center" vertical="center" wrapText="1"/>
    </xf>
    <xf numFmtId="10" fontId="4" fillId="0" borderId="0" xfId="2" applyNumberFormat="1" applyFont="1"/>
    <xf numFmtId="0" fontId="6" fillId="5" borderId="2" xfId="0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6" fillId="5" borderId="2" xfId="4" applyFont="1" applyFill="1" applyBorder="1" applyAlignment="1">
      <alignment horizontal="center" vertical="center"/>
    </xf>
    <xf numFmtId="0" fontId="6" fillId="5" borderId="2" xfId="4" applyFont="1" applyFill="1" applyBorder="1" applyAlignment="1">
      <alignment horizontal="center" vertical="center" wrapText="1"/>
    </xf>
    <xf numFmtId="0" fontId="6" fillId="5" borderId="2" xfId="5" applyFont="1" applyFill="1" applyBorder="1" applyAlignment="1">
      <alignment horizontal="center" vertical="center" wrapText="1"/>
    </xf>
    <xf numFmtId="0" fontId="5" fillId="0" borderId="0" xfId="4" applyFont="1" applyAlignment="1">
      <alignment horizontal="right" vertical="top"/>
    </xf>
    <xf numFmtId="10" fontId="5" fillId="0" borderId="0" xfId="2" applyNumberFormat="1" applyFont="1" applyFill="1" applyBorder="1" applyAlignment="1">
      <alignment horizontal="right" vertical="top"/>
    </xf>
    <xf numFmtId="0" fontId="4" fillId="0" borderId="0" xfId="0" applyFont="1" applyAlignment="1">
      <alignment horizontal="center"/>
    </xf>
    <xf numFmtId="0" fontId="6" fillId="5" borderId="2" xfId="0" applyFont="1" applyFill="1" applyBorder="1" applyAlignment="1">
      <alignment horizontal="center" vertical="center" wrapText="1"/>
    </xf>
    <xf numFmtId="166" fontId="4" fillId="0" borderId="0" xfId="0" applyNumberFormat="1" applyFont="1"/>
    <xf numFmtId="0" fontId="5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/>
    </xf>
    <xf numFmtId="10" fontId="5" fillId="3" borderId="0" xfId="1" applyNumberFormat="1" applyFont="1" applyFill="1" applyBorder="1" applyAlignment="1">
      <alignment horizontal="right" readingOrder="1"/>
    </xf>
    <xf numFmtId="170" fontId="4" fillId="0" borderId="0" xfId="0" applyNumberFormat="1" applyFont="1"/>
    <xf numFmtId="0" fontId="17" fillId="3" borderId="1" xfId="0" applyFont="1" applyFill="1" applyBorder="1" applyAlignment="1">
      <alignment horizontal="left" wrapText="1"/>
    </xf>
    <xf numFmtId="2" fontId="4" fillId="0" borderId="0" xfId="0" applyNumberFormat="1" applyFont="1"/>
    <xf numFmtId="0" fontId="17" fillId="3" borderId="1" xfId="3" applyFont="1" applyFill="1" applyBorder="1" applyAlignment="1">
      <alignment horizontal="left" wrapText="1"/>
    </xf>
    <xf numFmtId="0" fontId="5" fillId="3" borderId="0" xfId="3" applyFont="1" applyFill="1" applyAlignment="1">
      <alignment horizontal="left" wrapText="1"/>
    </xf>
    <xf numFmtId="166" fontId="5" fillId="3" borderId="0" xfId="3" applyNumberFormat="1" applyFont="1" applyFill="1" applyAlignment="1">
      <alignment horizontal="right" readingOrder="1"/>
    </xf>
    <xf numFmtId="167" fontId="5" fillId="3" borderId="0" xfId="3" applyNumberFormat="1" applyFont="1" applyFill="1" applyAlignment="1">
      <alignment horizontal="right" readingOrder="1"/>
    </xf>
    <xf numFmtId="165" fontId="5" fillId="3" borderId="0" xfId="3" applyNumberFormat="1" applyFont="1" applyFill="1" applyAlignment="1">
      <alignment horizontal="right" readingOrder="1"/>
    </xf>
    <xf numFmtId="2" fontId="5" fillId="3" borderId="1" xfId="3" applyNumberFormat="1" applyFont="1" applyFill="1" applyBorder="1" applyAlignment="1">
      <alignment horizontal="center" vertical="center" wrapText="1" readingOrder="1"/>
    </xf>
    <xf numFmtId="10" fontId="5" fillId="3" borderId="1" xfId="2" applyNumberFormat="1" applyFont="1" applyFill="1" applyBorder="1" applyAlignment="1">
      <alignment horizontal="center" vertical="center" wrapText="1" readingOrder="1"/>
    </xf>
    <xf numFmtId="2" fontId="4" fillId="3" borderId="1" xfId="0" applyNumberFormat="1" applyFont="1" applyFill="1" applyBorder="1" applyAlignment="1">
      <alignment horizontal="center" vertical="center" wrapText="1" readingOrder="1"/>
    </xf>
    <xf numFmtId="10" fontId="4" fillId="3" borderId="1" xfId="0" applyNumberFormat="1" applyFont="1" applyFill="1" applyBorder="1" applyAlignment="1">
      <alignment horizontal="center" vertical="center" wrapText="1" readingOrder="1"/>
    </xf>
    <xf numFmtId="2" fontId="17" fillId="3" borderId="1" xfId="1" applyNumberFormat="1" applyFont="1" applyFill="1" applyBorder="1" applyAlignment="1">
      <alignment horizontal="center" vertical="center" wrapText="1" readingOrder="1"/>
    </xf>
    <xf numFmtId="10" fontId="5" fillId="3" borderId="1" xfId="1" applyNumberFormat="1" applyFont="1" applyFill="1" applyBorder="1" applyAlignment="1">
      <alignment horizontal="center" vertical="center" readingOrder="1"/>
    </xf>
    <xf numFmtId="10" fontId="4" fillId="3" borderId="1" xfId="0" applyNumberFormat="1" applyFont="1" applyFill="1" applyBorder="1" applyAlignment="1">
      <alignment horizontal="center" vertical="center" readingOrder="1"/>
    </xf>
    <xf numFmtId="175" fontId="5" fillId="3" borderId="1" xfId="3" applyNumberFormat="1" applyFont="1" applyFill="1" applyBorder="1" applyAlignment="1">
      <alignment horizontal="center" vertical="center" wrapText="1" readingOrder="1"/>
    </xf>
    <xf numFmtId="2" fontId="17" fillId="3" borderId="1" xfId="0" applyNumberFormat="1" applyFont="1" applyFill="1" applyBorder="1" applyAlignment="1">
      <alignment horizontal="center" vertical="center" wrapText="1" readingOrder="1"/>
    </xf>
    <xf numFmtId="2" fontId="17" fillId="3" borderId="1" xfId="0" applyNumberFormat="1" applyFont="1" applyFill="1" applyBorder="1" applyAlignment="1">
      <alignment horizontal="center" vertical="center" readingOrder="1"/>
    </xf>
    <xf numFmtId="2" fontId="5" fillId="3" borderId="1" xfId="1" applyNumberFormat="1" applyFont="1" applyFill="1" applyBorder="1" applyAlignment="1">
      <alignment horizontal="center" vertical="center" readingOrder="1"/>
    </xf>
    <xf numFmtId="2" fontId="4" fillId="3" borderId="1" xfId="1" applyNumberFormat="1" applyFont="1" applyFill="1" applyBorder="1" applyAlignment="1">
      <alignment horizontal="center" vertical="center" readingOrder="1"/>
    </xf>
    <xf numFmtId="0" fontId="17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2" fontId="17" fillId="0" borderId="0" xfId="0" applyNumberFormat="1" applyFont="1" applyAlignment="1">
      <alignment horizontal="center" vertical="center" readingOrder="1"/>
    </xf>
    <xf numFmtId="2" fontId="17" fillId="3" borderId="1" xfId="1" applyNumberFormat="1" applyFont="1" applyFill="1" applyBorder="1" applyAlignment="1">
      <alignment horizontal="center" vertical="center" readingOrder="1"/>
    </xf>
    <xf numFmtId="10" fontId="17" fillId="3" borderId="1" xfId="1" applyNumberFormat="1" applyFont="1" applyFill="1" applyBorder="1" applyAlignment="1">
      <alignment horizontal="center" vertical="center" readingOrder="1"/>
    </xf>
    <xf numFmtId="0" fontId="6" fillId="6" borderId="2" xfId="3" applyFont="1" applyFill="1" applyBorder="1" applyAlignment="1">
      <alignment horizontal="center" vertical="center" wrapText="1"/>
    </xf>
    <xf numFmtId="166" fontId="5" fillId="3" borderId="1" xfId="3" applyNumberFormat="1" applyFont="1" applyFill="1" applyBorder="1" applyAlignment="1">
      <alignment horizontal="center" vertical="center" readingOrder="1"/>
    </xf>
    <xf numFmtId="167" fontId="5" fillId="3" borderId="1" xfId="3" applyNumberFormat="1" applyFont="1" applyFill="1" applyBorder="1" applyAlignment="1">
      <alignment horizontal="center" vertical="center" readingOrder="1"/>
    </xf>
    <xf numFmtId="165" fontId="5" fillId="3" borderId="1" xfId="3" applyNumberFormat="1" applyFont="1" applyFill="1" applyBorder="1" applyAlignment="1">
      <alignment horizontal="center" vertical="center" readingOrder="1"/>
    </xf>
    <xf numFmtId="10" fontId="17" fillId="3" borderId="1" xfId="0" applyNumberFormat="1" applyFont="1" applyFill="1" applyBorder="1" applyAlignment="1">
      <alignment horizontal="center" vertical="center" readingOrder="1"/>
    </xf>
    <xf numFmtId="2" fontId="4" fillId="3" borderId="1" xfId="0" applyNumberFormat="1" applyFont="1" applyFill="1" applyBorder="1" applyAlignment="1">
      <alignment horizontal="center" vertical="center" readingOrder="1"/>
    </xf>
    <xf numFmtId="10" fontId="17" fillId="3" borderId="1" xfId="0" applyNumberFormat="1" applyFont="1" applyFill="1" applyBorder="1" applyAlignment="1">
      <alignment horizontal="center" vertical="center" wrapText="1" readingOrder="1"/>
    </xf>
    <xf numFmtId="0" fontId="15" fillId="0" borderId="0" xfId="6" applyFont="1" applyAlignment="1"/>
    <xf numFmtId="0" fontId="6" fillId="5" borderId="1" xfId="4" applyFont="1" applyFill="1" applyBorder="1" applyAlignment="1">
      <alignment horizontal="center" vertical="center" wrapText="1"/>
    </xf>
    <xf numFmtId="0" fontId="5" fillId="3" borderId="1" xfId="1" applyNumberFormat="1" applyFont="1" applyFill="1" applyBorder="1" applyAlignment="1">
      <alignment horizontal="center" vertical="center"/>
    </xf>
    <xf numFmtId="10" fontId="5" fillId="3" borderId="1" xfId="2" applyNumberFormat="1" applyFont="1" applyFill="1" applyBorder="1" applyAlignment="1">
      <alignment horizontal="center" vertical="center"/>
    </xf>
    <xf numFmtId="166" fontId="5" fillId="3" borderId="1" xfId="4" applyNumberFormat="1" applyFont="1" applyFill="1" applyBorder="1" applyAlignment="1">
      <alignment horizontal="center" vertical="center"/>
    </xf>
    <xf numFmtId="0" fontId="5" fillId="3" borderId="1" xfId="4" applyFont="1" applyFill="1" applyBorder="1" applyAlignment="1">
      <alignment horizontal="center" vertical="center" wrapText="1"/>
    </xf>
    <xf numFmtId="0" fontId="5" fillId="3" borderId="1" xfId="4" applyFont="1" applyFill="1" applyBorder="1" applyAlignment="1">
      <alignment horizontal="left" wrapText="1"/>
    </xf>
    <xf numFmtId="10" fontId="5" fillId="3" borderId="1" xfId="2" applyNumberFormat="1" applyFont="1" applyFill="1" applyBorder="1" applyAlignment="1">
      <alignment horizontal="center" vertical="center" wrapText="1"/>
    </xf>
    <xf numFmtId="9" fontId="5" fillId="3" borderId="1" xfId="2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 wrapText="1"/>
    </xf>
    <xf numFmtId="166" fontId="5" fillId="3" borderId="0" xfId="4" applyNumberFormat="1" applyFont="1" applyFill="1" applyAlignment="1">
      <alignment horizontal="right"/>
    </xf>
    <xf numFmtId="10" fontId="5" fillId="3" borderId="0" xfId="2" applyNumberFormat="1" applyFont="1" applyFill="1" applyBorder="1" applyAlignment="1">
      <alignment horizontal="right"/>
    </xf>
    <xf numFmtId="0" fontId="18" fillId="0" borderId="0" xfId="0" applyFont="1" applyAlignment="1">
      <alignment vertical="center"/>
    </xf>
    <xf numFmtId="0" fontId="15" fillId="0" borderId="0" xfId="6" applyFont="1" applyBorder="1" applyAlignment="1">
      <alignment vertical="center" wrapText="1"/>
    </xf>
    <xf numFmtId="3" fontId="17" fillId="0" borderId="1" xfId="0" applyNumberFormat="1" applyFont="1" applyBorder="1" applyAlignment="1">
      <alignment wrapText="1"/>
    </xf>
    <xf numFmtId="170" fontId="17" fillId="0" borderId="1" xfId="0" applyNumberFormat="1" applyFont="1" applyBorder="1" applyAlignment="1">
      <alignment horizontal="center" vertical="center" wrapText="1"/>
    </xf>
    <xf numFmtId="167" fontId="4" fillId="0" borderId="1" xfId="2" applyNumberFormat="1" applyFont="1" applyFill="1" applyBorder="1" applyAlignment="1">
      <alignment horizontal="center" vertical="center"/>
    </xf>
    <xf numFmtId="17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5" fillId="0" borderId="1" xfId="4" applyFont="1" applyBorder="1" applyAlignment="1">
      <alignment wrapText="1"/>
    </xf>
    <xf numFmtId="166" fontId="5" fillId="0" borderId="1" xfId="4" applyNumberFormat="1" applyFont="1" applyBorder="1" applyAlignment="1">
      <alignment horizontal="center" vertical="center"/>
    </xf>
    <xf numFmtId="167" fontId="5" fillId="0" borderId="1" xfId="2" applyNumberFormat="1" applyFont="1" applyFill="1" applyBorder="1" applyAlignment="1">
      <alignment horizontal="center" vertical="center"/>
    </xf>
    <xf numFmtId="10" fontId="5" fillId="0" borderId="1" xfId="2" applyNumberFormat="1" applyFont="1" applyFill="1" applyBorder="1" applyAlignment="1">
      <alignment horizontal="center" vertical="center"/>
    </xf>
    <xf numFmtId="10" fontId="5" fillId="3" borderId="1" xfId="4" applyNumberFormat="1" applyFont="1" applyFill="1" applyBorder="1" applyAlignment="1">
      <alignment horizontal="center" vertical="center" wrapText="1"/>
    </xf>
    <xf numFmtId="172" fontId="5" fillId="3" borderId="1" xfId="1" applyNumberFormat="1" applyFont="1" applyFill="1" applyBorder="1" applyAlignment="1">
      <alignment horizontal="center" vertical="center"/>
    </xf>
    <xf numFmtId="3" fontId="9" fillId="7" borderId="1" xfId="0" applyNumberFormat="1" applyFont="1" applyFill="1" applyBorder="1" applyAlignment="1">
      <alignment horizontal="center" vertical="center"/>
    </xf>
    <xf numFmtId="10" fontId="9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0" fontId="5" fillId="3" borderId="1" xfId="4" applyNumberFormat="1" applyFont="1" applyFill="1" applyBorder="1" applyAlignment="1">
      <alignment horizontal="center" vertical="center"/>
    </xf>
    <xf numFmtId="171" fontId="5" fillId="3" borderId="1" xfId="4" applyNumberFormat="1" applyFont="1" applyFill="1" applyBorder="1" applyAlignment="1">
      <alignment horizontal="center" vertical="center"/>
    </xf>
    <xf numFmtId="166" fontId="5" fillId="3" borderId="1" xfId="3" applyNumberFormat="1" applyFont="1" applyFill="1" applyBorder="1" applyAlignment="1">
      <alignment horizontal="center" vertical="center"/>
    </xf>
    <xf numFmtId="167" fontId="5" fillId="3" borderId="1" xfId="3" applyNumberFormat="1" applyFont="1" applyFill="1" applyBorder="1" applyAlignment="1">
      <alignment horizontal="center" vertical="center"/>
    </xf>
    <xf numFmtId="0" fontId="5" fillId="3" borderId="10" xfId="4" applyFont="1" applyFill="1" applyBorder="1" applyAlignment="1">
      <alignment horizontal="left" wrapText="1"/>
    </xf>
    <xf numFmtId="10" fontId="5" fillId="0" borderId="1" xfId="2" applyNumberFormat="1" applyFont="1" applyBorder="1" applyAlignment="1">
      <alignment horizontal="center" vertical="center"/>
    </xf>
    <xf numFmtId="169" fontId="5" fillId="3" borderId="1" xfId="2" applyNumberFormat="1" applyFont="1" applyFill="1" applyBorder="1" applyAlignment="1">
      <alignment horizontal="center" vertical="center"/>
    </xf>
    <xf numFmtId="2" fontId="9" fillId="3" borderId="1" xfId="1" applyNumberFormat="1" applyFont="1" applyFill="1" applyBorder="1" applyAlignment="1">
      <alignment horizontal="center" vertical="center" wrapText="1" readingOrder="1"/>
    </xf>
    <xf numFmtId="0" fontId="4" fillId="0" borderId="13" xfId="0" applyFont="1" applyBorder="1" applyAlignment="1">
      <alignment vertical="center"/>
    </xf>
    <xf numFmtId="0" fontId="5" fillId="0" borderId="13" xfId="4" applyFont="1" applyBorder="1" applyAlignment="1">
      <alignment vertical="top" wrapText="1"/>
    </xf>
    <xf numFmtId="2" fontId="9" fillId="7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4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7" fillId="3" borderId="1" xfId="3" applyFont="1" applyFill="1" applyBorder="1" applyAlignment="1">
      <alignment horizontal="left" wrapText="1"/>
    </xf>
    <xf numFmtId="0" fontId="17" fillId="3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center" vertical="center"/>
    </xf>
    <xf numFmtId="0" fontId="5" fillId="3" borderId="1" xfId="4" applyFont="1" applyFill="1" applyBorder="1" applyAlignment="1">
      <alignment horizontal="left" wrapText="1"/>
    </xf>
    <xf numFmtId="0" fontId="17" fillId="0" borderId="1" xfId="0" applyFont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0" fontId="6" fillId="5" borderId="1" xfId="1" applyNumberFormat="1" applyFont="1" applyFill="1" applyBorder="1" applyAlignment="1">
      <alignment horizontal="center" vertical="center"/>
    </xf>
    <xf numFmtId="0" fontId="6" fillId="5" borderId="2" xfId="1" applyNumberFormat="1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5" fillId="3" borderId="10" xfId="3" applyFont="1" applyFill="1" applyBorder="1" applyAlignment="1">
      <alignment horizontal="left" wrapText="1"/>
    </xf>
    <xf numFmtId="0" fontId="5" fillId="3" borderId="12" xfId="3" applyFont="1" applyFill="1" applyBorder="1" applyAlignment="1">
      <alignment horizontal="left" wrapText="1"/>
    </xf>
    <xf numFmtId="0" fontId="6" fillId="6" borderId="10" xfId="3" applyFont="1" applyFill="1" applyBorder="1" applyAlignment="1">
      <alignment horizontal="center" vertical="center" wrapText="1"/>
    </xf>
    <xf numFmtId="0" fontId="6" fillId="6" borderId="12" xfId="3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1" xfId="3" applyFont="1" applyFill="1" applyBorder="1" applyAlignment="1">
      <alignment horizontal="center" vertical="center" wrapText="1"/>
    </xf>
    <xf numFmtId="0" fontId="6" fillId="6" borderId="4" xfId="3" applyFont="1" applyFill="1" applyBorder="1" applyAlignment="1">
      <alignment horizontal="center" vertical="center" wrapText="1"/>
    </xf>
    <xf numFmtId="0" fontId="6" fillId="6" borderId="5" xfId="3" applyFont="1" applyFill="1" applyBorder="1" applyAlignment="1">
      <alignment horizontal="center" vertical="center" wrapText="1"/>
    </xf>
    <xf numFmtId="0" fontId="6" fillId="6" borderId="6" xfId="3" applyFont="1" applyFill="1" applyBorder="1" applyAlignment="1">
      <alignment horizontal="center" vertical="center" wrapText="1"/>
    </xf>
    <xf numFmtId="0" fontId="6" fillId="6" borderId="7" xfId="3" applyFont="1" applyFill="1" applyBorder="1" applyAlignment="1">
      <alignment horizontal="center" vertical="center" wrapText="1"/>
    </xf>
    <xf numFmtId="0" fontId="6" fillId="6" borderId="8" xfId="3" applyFont="1" applyFill="1" applyBorder="1" applyAlignment="1">
      <alignment horizontal="center" vertical="center" wrapText="1"/>
    </xf>
    <xf numFmtId="0" fontId="6" fillId="6" borderId="9" xfId="3" applyFont="1" applyFill="1" applyBorder="1" applyAlignment="1">
      <alignment horizontal="center" vertical="center" wrapText="1"/>
    </xf>
    <xf numFmtId="0" fontId="6" fillId="5" borderId="1" xfId="3" applyFont="1" applyFill="1" applyBorder="1" applyAlignment="1">
      <alignment horizontal="center" vertical="center"/>
    </xf>
    <xf numFmtId="0" fontId="6" fillId="5" borderId="2" xfId="3" applyFont="1" applyFill="1" applyBorder="1" applyAlignment="1">
      <alignment horizontal="center" vertical="center"/>
    </xf>
    <xf numFmtId="0" fontId="5" fillId="3" borderId="1" xfId="3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vertical="center" wrapText="1"/>
    </xf>
    <xf numFmtId="0" fontId="6" fillId="5" borderId="1" xfId="3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9" fillId="3" borderId="1" xfId="1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6" fillId="6" borderId="2" xfId="0" applyFont="1" applyFill="1" applyBorder="1" applyAlignment="1">
      <alignment horizontal="center" vertical="center" wrapText="1"/>
    </xf>
    <xf numFmtId="166" fontId="5" fillId="3" borderId="1" xfId="4" applyNumberFormat="1" applyFont="1" applyFill="1" applyBorder="1" applyAlignment="1">
      <alignment horizontal="left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" xfId="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5" fillId="0" borderId="1" xfId="4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7" fillId="0" borderId="1" xfId="0" applyFont="1" applyBorder="1"/>
    <xf numFmtId="0" fontId="5" fillId="0" borderId="1" xfId="4" applyFont="1" applyBorder="1" applyAlignment="1">
      <alignment wrapText="1"/>
    </xf>
  </cellXfs>
  <cellStyles count="9">
    <cellStyle name="Hipervínculo" xfId="6" builtinId="8"/>
    <cellStyle name="Millares" xfId="1" builtinId="3"/>
    <cellStyle name="Millares 2" xfId="8" xr:uid="{00000000-0005-0000-0000-000002000000}"/>
    <cellStyle name="Normal" xfId="0" builtinId="0"/>
    <cellStyle name="Normal 2" xfId="3" xr:uid="{00000000-0005-0000-0000-000004000000}"/>
    <cellStyle name="Normal_CULTIVOS TRANSITORIOS" xfId="5" xr:uid="{00000000-0005-0000-0000-000005000000}"/>
    <cellStyle name="Normal_Hoja1" xfId="4" xr:uid="{00000000-0005-0000-0000-000006000000}"/>
    <cellStyle name="Normal_Hoja1_1" xfId="7" xr:uid="{00000000-0005-0000-0000-000007000000}"/>
    <cellStyle name="Porcentaje" xfId="2" builtinId="5"/>
  </cellStyles>
  <dxfs count="0"/>
  <tableStyles count="0" defaultTableStyle="TableStyleMedium2" defaultPivotStyle="PivotStyleLight16"/>
  <colors>
    <mruColors>
      <color rgb="FF445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99907</xdr:colOff>
      <xdr:row>4</xdr:row>
      <xdr:rowOff>15240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715"/>
        <a:stretch>
          <a:fillRect/>
        </a:stretch>
      </xdr:blipFill>
      <xdr:spPr bwMode="auto">
        <a:xfrm>
          <a:off x="0" y="0"/>
          <a:ext cx="11106573" cy="7603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0</xdr:colOff>
      <xdr:row>2</xdr:row>
      <xdr:rowOff>30358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715"/>
        <a:stretch>
          <a:fillRect/>
        </a:stretch>
      </xdr:blipFill>
      <xdr:spPr bwMode="auto">
        <a:xfrm>
          <a:off x="0" y="0"/>
          <a:ext cx="16260536" cy="1091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13607</xdr:colOff>
      <xdr:row>3</xdr:row>
      <xdr:rowOff>204106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715"/>
        <a:stretch>
          <a:fillRect/>
        </a:stretch>
      </xdr:blipFill>
      <xdr:spPr bwMode="auto">
        <a:xfrm>
          <a:off x="0" y="0"/>
          <a:ext cx="13729607" cy="1469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11206</xdr:colOff>
      <xdr:row>1</xdr:row>
      <xdr:rowOff>201704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715"/>
        <a:stretch>
          <a:fillRect/>
        </a:stretch>
      </xdr:blipFill>
      <xdr:spPr bwMode="auto">
        <a:xfrm>
          <a:off x="0" y="0"/>
          <a:ext cx="10892118" cy="1199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1</xdr:row>
      <xdr:rowOff>87085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715"/>
        <a:stretch>
          <a:fillRect/>
        </a:stretch>
      </xdr:blipFill>
      <xdr:spPr bwMode="auto">
        <a:xfrm>
          <a:off x="0" y="0"/>
          <a:ext cx="12174682" cy="10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T57"/>
  <sheetViews>
    <sheetView zoomScaleNormal="100" workbookViewId="0">
      <selection activeCell="A11" sqref="A11"/>
    </sheetView>
  </sheetViews>
  <sheetFormatPr baseColWidth="10" defaultRowHeight="14.4" x14ac:dyDescent="0.3"/>
  <cols>
    <col min="8" max="8" width="44.33203125" customWidth="1"/>
    <col min="9" max="9" width="11.5546875" style="1"/>
  </cols>
  <sheetData>
    <row r="7" spans="1:14" x14ac:dyDescent="0.3">
      <c r="A7" s="154" t="s">
        <v>6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2"/>
      <c r="M7" s="2"/>
      <c r="N7" s="2"/>
    </row>
    <row r="8" spans="1:14" x14ac:dyDescent="0.3">
      <c r="A8" s="154" t="s">
        <v>7</v>
      </c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2"/>
      <c r="M8" s="2"/>
      <c r="N8" s="2"/>
    </row>
    <row r="9" spans="1:14" x14ac:dyDescent="0.3">
      <c r="A9" s="154" t="s">
        <v>4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2"/>
      <c r="M9" s="2"/>
      <c r="N9" s="2"/>
    </row>
    <row r="10" spans="1:14" x14ac:dyDescent="0.3">
      <c r="A10" s="154" t="s">
        <v>8</v>
      </c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2"/>
      <c r="M10" s="2"/>
      <c r="N10" s="2"/>
    </row>
    <row r="12" spans="1:14" x14ac:dyDescent="0.3">
      <c r="B12" s="19" t="s">
        <v>99</v>
      </c>
      <c r="I12" s="20">
        <v>2014</v>
      </c>
    </row>
    <row r="14" spans="1:14" x14ac:dyDescent="0.3">
      <c r="B14" s="37" t="s">
        <v>13</v>
      </c>
      <c r="C14" s="38"/>
      <c r="D14" s="38"/>
      <c r="E14" s="38"/>
      <c r="F14" s="38"/>
      <c r="G14" s="38"/>
      <c r="H14" s="38"/>
    </row>
    <row r="15" spans="1:14" ht="14.4" customHeight="1" x14ac:dyDescent="0.3">
      <c r="B15" s="151" t="s">
        <v>5</v>
      </c>
      <c r="C15" s="151"/>
      <c r="D15" s="151"/>
      <c r="E15" s="151"/>
      <c r="I15" s="46" t="s">
        <v>117</v>
      </c>
    </row>
    <row r="16" spans="1:14" ht="15" customHeight="1" x14ac:dyDescent="0.3">
      <c r="B16" s="153" t="s">
        <v>188</v>
      </c>
      <c r="C16" s="153"/>
      <c r="D16" s="153"/>
      <c r="E16" s="153"/>
      <c r="F16" s="153"/>
      <c r="G16" s="153"/>
      <c r="H16" s="153"/>
      <c r="I16" s="46" t="s">
        <v>117</v>
      </c>
    </row>
    <row r="17" spans="2:15" x14ac:dyDescent="0.3">
      <c r="B17" t="str">
        <f>Cultivos!A35</f>
        <v>TABLA 3.   SUPERFICIE PERDIDA POR DIFERENTES CAUSAS, SEGÚN FORMA  DE SIEMBRA O PLANTACIÓN DE CULTIVOS TRANSITORIOS.</v>
      </c>
      <c r="C17" s="40"/>
      <c r="D17" s="40"/>
      <c r="E17" s="40"/>
      <c r="F17" s="40"/>
      <c r="G17" s="40"/>
      <c r="I17" s="46" t="s">
        <v>117</v>
      </c>
    </row>
    <row r="18" spans="2:15" x14ac:dyDescent="0.3">
      <c r="B18" s="153" t="str">
        <f>Cultivos!A48</f>
        <v>TABLA 4. SUPERFICIE DONDE SE PRÁCTICA LA ROTACIÓN DE CULTIVOS</v>
      </c>
      <c r="C18" s="153"/>
      <c r="D18" s="153"/>
      <c r="E18" s="153"/>
      <c r="F18" s="153"/>
      <c r="G18" s="153"/>
      <c r="H18" s="153"/>
      <c r="I18" s="46" t="s">
        <v>117</v>
      </c>
    </row>
    <row r="19" spans="2:15" x14ac:dyDescent="0.3">
      <c r="B19" s="40" t="str">
        <f>Cultivos!A60</f>
        <v>TABLA 5. USO DE INSUMOS AGRÍCOLAS  (ORGÁNICOS Y QUÍMICOS), POR SUPERFICIE</v>
      </c>
      <c r="C19" s="40"/>
      <c r="D19" s="40"/>
      <c r="I19" s="46" t="s">
        <v>117</v>
      </c>
    </row>
    <row r="20" spans="2:15" x14ac:dyDescent="0.3">
      <c r="B20" s="153" t="str">
        <f>Cultivos!A74</f>
        <v>TABLA 6. USO DE AGROINSUMOS EN CULTIVOS PERMANENTES</v>
      </c>
      <c r="C20" s="153"/>
      <c r="D20" s="153"/>
      <c r="E20" s="153"/>
      <c r="F20" s="153"/>
      <c r="G20" s="153"/>
      <c r="H20" s="153"/>
      <c r="I20" s="46" t="s">
        <v>117</v>
      </c>
    </row>
    <row r="21" spans="2:15" x14ac:dyDescent="0.3">
      <c r="B21" s="151" t="str">
        <f>Cultivos!A85</f>
        <v>TABLA 7. USO DE AGROINSUMOS EN CULTIVOS TRANSITORIOS</v>
      </c>
      <c r="C21" s="151"/>
      <c r="D21" s="151"/>
      <c r="E21" s="151"/>
      <c r="I21" s="46" t="s">
        <v>117</v>
      </c>
    </row>
    <row r="22" spans="2:15" ht="15" customHeight="1" x14ac:dyDescent="0.3">
      <c r="B22" s="153" t="str">
        <f>Cultivos!A96</f>
        <v>TABLA 8. USO DE INSUMOS  ORGÁNICOS Y QUÍMICOS POR CULTIVO</v>
      </c>
      <c r="C22" s="153"/>
      <c r="D22" s="153"/>
      <c r="E22" s="153"/>
      <c r="F22" s="153"/>
      <c r="G22" s="153"/>
      <c r="H22" s="153"/>
      <c r="I22" s="46" t="s">
        <v>117</v>
      </c>
    </row>
    <row r="23" spans="2:15" x14ac:dyDescent="0.3">
      <c r="B23" t="str">
        <f>Cultivos!A109</f>
        <v>TABLA 9. SUPERFICIE DONDE SE USÓ  INSUMOS; SEGÚN TIPO DE PASTOS</v>
      </c>
      <c r="C23" s="40"/>
      <c r="D23" s="40"/>
      <c r="E23" s="40"/>
      <c r="F23" s="40"/>
      <c r="G23" s="40"/>
      <c r="I23" s="46" t="s">
        <v>117</v>
      </c>
    </row>
    <row r="24" spans="2:15" x14ac:dyDescent="0.3">
      <c r="B24" s="153" t="str">
        <f>Cultivos!A125</f>
        <v>TABLA 10. USO DE INSUMOS EN LA AGRICULTURA; CULTIVOS PERMANENTES</v>
      </c>
      <c r="C24" s="153"/>
      <c r="D24" s="153"/>
      <c r="E24" s="153"/>
      <c r="F24" s="153"/>
      <c r="G24" s="153"/>
      <c r="H24" s="153"/>
      <c r="I24" s="46" t="s">
        <v>117</v>
      </c>
    </row>
    <row r="25" spans="2:15" x14ac:dyDescent="0.3">
      <c r="B25" s="151" t="str">
        <f>Cultivos!A140</f>
        <v>TABLA 11. USO DE INSUMOS EN LA AGRICULTURA; CULTIVOS TRANSITORIOS</v>
      </c>
      <c r="C25" s="151"/>
      <c r="D25" s="151"/>
      <c r="E25" s="151"/>
      <c r="I25" s="46" t="s">
        <v>117</v>
      </c>
    </row>
    <row r="26" spans="2:15" ht="15" customHeight="1" x14ac:dyDescent="0.3">
      <c r="B26" s="153" t="str">
        <f>Cultivos!A155</f>
        <v>TABLA 12. USO DE PLAGUICIDAS EN CULTIVOS PERMANENTES  POR GRADO DE TOXICIDAD</v>
      </c>
      <c r="C26" s="153"/>
      <c r="D26" s="153"/>
      <c r="E26" s="153"/>
      <c r="F26" s="153"/>
      <c r="G26" s="153"/>
      <c r="H26" s="153"/>
      <c r="I26" s="46" t="s">
        <v>117</v>
      </c>
      <c r="J26" s="46"/>
      <c r="K26" s="46"/>
      <c r="L26" s="46"/>
      <c r="M26" s="46"/>
      <c r="N26" s="46"/>
      <c r="O26" s="46"/>
    </row>
    <row r="27" spans="2:15" x14ac:dyDescent="0.3">
      <c r="B27" s="40" t="str">
        <f>Cultivos!A170</f>
        <v>TABLA 13.  USO DE PLAGUICIDAS POR GRADO DE TOXICIDAD; CULTIVOS PERMANENTES</v>
      </c>
      <c r="C27" s="40"/>
      <c r="D27" s="40"/>
      <c r="E27" s="40"/>
      <c r="I27" s="46" t="s">
        <v>117</v>
      </c>
    </row>
    <row r="28" spans="2:15" x14ac:dyDescent="0.3">
      <c r="I28" s="7"/>
    </row>
    <row r="29" spans="2:15" x14ac:dyDescent="0.3">
      <c r="B29" s="149" t="s">
        <v>115</v>
      </c>
      <c r="C29" s="149"/>
      <c r="D29" s="149"/>
      <c r="E29" s="149"/>
      <c r="I29" s="7"/>
    </row>
    <row r="30" spans="2:15" x14ac:dyDescent="0.3">
      <c r="I30" s="7"/>
    </row>
    <row r="31" spans="2:15" x14ac:dyDescent="0.3">
      <c r="B31" s="151" t="str">
        <f>'Prácticas de la PP'!A12</f>
        <v>TABLA 14. CRITERIOS PARA COMPRA DE AGROQUÍMICOS</v>
      </c>
      <c r="C31" s="151"/>
      <c r="D31" s="151"/>
      <c r="E31" s="151"/>
      <c r="F31" s="151"/>
      <c r="I31" s="46" t="s">
        <v>117</v>
      </c>
    </row>
    <row r="32" spans="2:15" x14ac:dyDescent="0.3">
      <c r="B32" s="150" t="str">
        <f>'Prácticas de la PP'!A25</f>
        <v>TABLA 15. CRITERIOS PARA COMPRA DE AGROQUÍMICOS SEGÚN NIVEL DE INSTRUCCIÓN.</v>
      </c>
      <c r="C32" s="150"/>
      <c r="D32" s="150"/>
      <c r="E32" s="150"/>
      <c r="F32" s="150"/>
      <c r="G32" s="150"/>
      <c r="H32" s="150"/>
      <c r="I32" s="46" t="s">
        <v>117</v>
      </c>
    </row>
    <row r="33" spans="2:20" x14ac:dyDescent="0.3">
      <c r="B33" s="40" t="str">
        <f>'Prácticas de la PP'!A40</f>
        <v>TABLA 16. PERSONAS PRODUCTORAS QUE HAN RECIBIDO CAPACITACIONES TÉCNICAS</v>
      </c>
      <c r="C33" s="40"/>
      <c r="D33" s="40"/>
      <c r="E33" s="40"/>
      <c r="F33" s="40"/>
      <c r="G33" s="40"/>
      <c r="I33" s="46" t="s">
        <v>117</v>
      </c>
    </row>
    <row r="34" spans="2:20" x14ac:dyDescent="0.3">
      <c r="B34" s="150" t="str">
        <f>'Prácticas de la PP'!A51</f>
        <v>TABLA 17. INFORMACIÓN QUE LA PP CONSIDERA QUE FALTA RECIBIR</v>
      </c>
      <c r="C34" s="150"/>
      <c r="D34" s="150"/>
      <c r="E34" s="150"/>
      <c r="F34" s="150"/>
      <c r="G34" s="150"/>
      <c r="H34" s="150"/>
      <c r="I34" s="46" t="s">
        <v>117</v>
      </c>
    </row>
    <row r="35" spans="2:20" x14ac:dyDescent="0.3">
      <c r="B35" s="40" t="str">
        <f>'Prácticas de la PP'!A64</f>
        <v xml:space="preserve">TABLA 18. MEDIOS PREFERIDOS POR LA PP PARA RECIBIR INFORMACIÓN </v>
      </c>
      <c r="C35" s="40"/>
      <c r="D35" s="40"/>
      <c r="E35" s="40"/>
      <c r="F35" s="40"/>
      <c r="I35" s="46" t="s">
        <v>117</v>
      </c>
    </row>
    <row r="36" spans="2:20" x14ac:dyDescent="0.3">
      <c r="B36" s="150" t="str">
        <f>'Prácticas de la PP'!A76</f>
        <v>TABLA 19. LUGAR DONDE LA PP ALMACENA  AGROQUÍMICOS</v>
      </c>
      <c r="C36" s="150"/>
      <c r="D36" s="150"/>
      <c r="E36" s="150"/>
      <c r="F36" s="150"/>
      <c r="G36" s="150"/>
      <c r="H36" s="150"/>
      <c r="I36" s="46" t="s">
        <v>117</v>
      </c>
    </row>
    <row r="37" spans="2:20" x14ac:dyDescent="0.3">
      <c r="B37" t="str">
        <f>'Prácticas de la PP'!A89</f>
        <v>TABLA 20. LUGAR DONDE LA PP ALMACENA LOS AGROQUÍMICOS, SEGÚN NIVEL DE INSTRUCCIÓN.</v>
      </c>
      <c r="C37" s="40"/>
      <c r="D37" s="40"/>
      <c r="E37" s="40"/>
      <c r="F37" s="40"/>
      <c r="I37" s="46" t="s">
        <v>117</v>
      </c>
    </row>
    <row r="38" spans="2:20" x14ac:dyDescent="0.3">
      <c r="C38" s="40"/>
      <c r="D38" s="40"/>
      <c r="E38" s="40"/>
      <c r="F38" s="40"/>
      <c r="I38" s="46"/>
    </row>
    <row r="39" spans="2:20" x14ac:dyDescent="0.3">
      <c r="B39" s="149" t="s">
        <v>157</v>
      </c>
      <c r="C39" s="149"/>
      <c r="D39" s="149"/>
      <c r="E39" s="149"/>
      <c r="F39" s="40"/>
      <c r="I39" s="46"/>
    </row>
    <row r="40" spans="2:20" x14ac:dyDescent="0.3">
      <c r="I40" s="7"/>
    </row>
    <row r="41" spans="2:20" x14ac:dyDescent="0.3">
      <c r="B41" s="150" t="str">
        <f>'Preparación y aplicación'!A11</f>
        <v>TABLA 21. PRINCIPAL PERSONA QUE REALIZA LA APLICACIÓN DE AGROQUÍMICOS</v>
      </c>
      <c r="C41" s="150"/>
      <c r="D41" s="150"/>
      <c r="E41" s="150"/>
      <c r="F41" s="150"/>
      <c r="G41" s="150"/>
      <c r="H41" s="150"/>
      <c r="I41" s="46" t="s">
        <v>117</v>
      </c>
    </row>
    <row r="42" spans="2:20" ht="15.6" x14ac:dyDescent="0.3">
      <c r="B42" t="str">
        <f>'Preparación y aplicación'!A24</f>
        <v>TABLA 22. TIEMPO DESDE EL ÚLTIMO ANÁLISIS DE SUELO</v>
      </c>
      <c r="C42" s="40"/>
      <c r="D42" s="40"/>
      <c r="E42" s="40"/>
      <c r="F42" s="40"/>
      <c r="I42" s="46" t="s">
        <v>117</v>
      </c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2:20" x14ac:dyDescent="0.3">
      <c r="B43" s="150" t="str">
        <f>'Preparación y aplicación'!A36</f>
        <v>TABLA 23. TIEMPO DEL ÚLTIMO ANÁLISIS DE SUELO SEGÚN NIVEL DE INSTRUCCIÓN</v>
      </c>
      <c r="C43" s="150"/>
      <c r="D43" s="150"/>
      <c r="E43" s="150"/>
      <c r="F43" s="150"/>
      <c r="G43" s="150"/>
      <c r="H43" s="150"/>
      <c r="I43" s="46" t="s">
        <v>117</v>
      </c>
    </row>
    <row r="44" spans="2:20" ht="15.6" x14ac:dyDescent="0.3">
      <c r="B44" t="str">
        <f>'Preparación y aplicación'!A51</f>
        <v>TABLA 24. PERSONAS PRODUCTORAS QUE ANTES DE  MEZCLAR O APLICAR PRODUCTOS LEEN PREVIAMENTE LA ETIQUETA</v>
      </c>
      <c r="C44" s="40"/>
      <c r="D44" s="40"/>
      <c r="E44" s="40"/>
      <c r="F44" s="40"/>
      <c r="I44" s="46" t="s">
        <v>117</v>
      </c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2:20" ht="17.25" customHeight="1" x14ac:dyDescent="0.3">
      <c r="B45" s="152" t="str">
        <f>'Preparación y aplicación'!A63</f>
        <v>TABLA 25. PERSONAS PRODUCTORAS QUE REALIZAN TRIPLE LAVADO  A LOS ENVASES VACÍOS</v>
      </c>
      <c r="C45" s="152"/>
      <c r="D45" s="152"/>
      <c r="E45" s="152"/>
      <c r="F45" s="152"/>
      <c r="G45" s="152"/>
      <c r="H45" s="152"/>
      <c r="I45" s="46" t="s">
        <v>117</v>
      </c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2:20" x14ac:dyDescent="0.3">
      <c r="B46" t="str">
        <f>'Preparación y aplicación'!A74</f>
        <v>TABLA 26. LUGARES DONDE LAS PERSONAS PRODUCTORAS VIERTEN EL LÍQUIDO DEL TRIPLE LAVADO</v>
      </c>
      <c r="C46" s="40"/>
      <c r="D46" s="40"/>
      <c r="E46" s="40"/>
      <c r="F46" s="40"/>
      <c r="I46" s="46" t="s">
        <v>117</v>
      </c>
    </row>
    <row r="47" spans="2:20" ht="15.6" x14ac:dyDescent="0.3">
      <c r="B47" s="150" t="str">
        <f>'Preparación y aplicación'!A86</f>
        <v xml:space="preserve">TABLA 27. TRATAMIENTO  DE ENVASES DE AGROQUÍICOS SEGÚN NIVEL DE INSTRUCCIÓN. </v>
      </c>
      <c r="C47" s="150"/>
      <c r="D47" s="150"/>
      <c r="E47" s="150"/>
      <c r="F47" s="150"/>
      <c r="G47" s="150"/>
      <c r="H47" s="150"/>
      <c r="I47" s="46" t="s">
        <v>117</v>
      </c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2:20" ht="15.6" x14ac:dyDescent="0.3">
      <c r="B48" t="s">
        <v>156</v>
      </c>
      <c r="C48" s="40"/>
      <c r="D48" s="40"/>
      <c r="E48" s="40"/>
      <c r="F48" s="40"/>
      <c r="I48" s="46" t="s">
        <v>117</v>
      </c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2:20" ht="15.6" x14ac:dyDescent="0.3">
      <c r="B49" s="150" t="str">
        <f>'Preparación y aplicación'!A114</f>
        <v>TABLA 29. TRATAMIENTO DE ENVASES VACIÓS; ENTIERRA</v>
      </c>
      <c r="C49" s="150"/>
      <c r="D49" s="150"/>
      <c r="E49" s="150"/>
      <c r="F49" s="150"/>
      <c r="G49" s="150"/>
      <c r="H49" s="150"/>
      <c r="I49" s="46" t="s">
        <v>117</v>
      </c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</row>
    <row r="50" spans="2:20" ht="15.6" x14ac:dyDescent="0.3">
      <c r="B50" t="str">
        <f>'Preparación y aplicación'!A125</f>
        <v>TABLA 30. TRATAMIENTO DE ENVASES VACIÓS; QUEMA</v>
      </c>
      <c r="C50" s="40"/>
      <c r="D50" s="40"/>
      <c r="E50" s="40"/>
      <c r="F50" s="40"/>
      <c r="I50" s="46" t="s">
        <v>117</v>
      </c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2:20" ht="15.6" x14ac:dyDescent="0.3">
      <c r="B51" s="150" t="str">
        <f>'Preparación y aplicación'!A136</f>
        <v>TABLA 31. TRATAMIENTO DE ENVASES VACIÓS; DESECHA</v>
      </c>
      <c r="C51" s="150"/>
      <c r="D51" s="150"/>
      <c r="E51" s="150"/>
      <c r="F51" s="150"/>
      <c r="G51" s="150"/>
      <c r="H51" s="150"/>
      <c r="I51" s="46" t="s">
        <v>117</v>
      </c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</row>
    <row r="52" spans="2:20" ht="15.6" x14ac:dyDescent="0.3">
      <c r="B52" t="str">
        <f>'Preparación y aplicación'!A147</f>
        <v>TABLA 32. TRATAMIENTO DE ENVASES VACIÓS; GESTIONA</v>
      </c>
      <c r="C52" s="40"/>
      <c r="D52" s="40"/>
      <c r="E52" s="40"/>
      <c r="F52" s="40"/>
      <c r="I52" s="46" t="s">
        <v>117</v>
      </c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</row>
    <row r="53" spans="2:20" ht="15.6" x14ac:dyDescent="0.3">
      <c r="B53" s="2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</row>
    <row r="54" spans="2:20" x14ac:dyDescent="0.3">
      <c r="B54" s="149" t="s">
        <v>116</v>
      </c>
      <c r="C54" s="149"/>
      <c r="I54" s="7"/>
    </row>
    <row r="55" spans="2:20" ht="15.6" x14ac:dyDescent="0.3">
      <c r="B55" s="150" t="str">
        <f>Agua!A10</f>
        <v>TABLA 33. SUPERFICIE BAJO RIEGO POR TIPO DE CULTIVO</v>
      </c>
      <c r="C55" s="150"/>
      <c r="D55" s="150"/>
      <c r="E55" s="150"/>
      <c r="F55" s="150"/>
      <c r="G55" s="150"/>
      <c r="H55" s="150"/>
      <c r="I55" s="46" t="s">
        <v>117</v>
      </c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</row>
    <row r="56" spans="2:20" ht="15.6" x14ac:dyDescent="0.3">
      <c r="B56" t="str">
        <f>Agua!A21</f>
        <v>TABLA 34.TERRENOS CON FUENTES DE AGUA CERCANAS</v>
      </c>
      <c r="C56" s="40"/>
      <c r="D56" s="40"/>
      <c r="E56" s="40"/>
      <c r="F56" s="40"/>
      <c r="I56" s="46" t="s">
        <v>117</v>
      </c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</row>
    <row r="57" spans="2:20" ht="15.6" x14ac:dyDescent="0.3">
      <c r="B57" s="150" t="str">
        <f>Agua!A32</f>
        <v>TABLA 35. USO DE FUENTES CERCANAS DE AGUA</v>
      </c>
      <c r="C57" s="150"/>
      <c r="D57" s="150"/>
      <c r="E57" s="150"/>
      <c r="F57" s="150"/>
      <c r="G57" s="150"/>
      <c r="H57" s="150"/>
      <c r="I57" s="46" t="s">
        <v>117</v>
      </c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</row>
  </sheetData>
  <mergeCells count="28">
    <mergeCell ref="B26:H26"/>
    <mergeCell ref="B25:E25"/>
    <mergeCell ref="B18:H18"/>
    <mergeCell ref="B20:H20"/>
    <mergeCell ref="B21:E21"/>
    <mergeCell ref="B22:H22"/>
    <mergeCell ref="B24:H24"/>
    <mergeCell ref="B16:H16"/>
    <mergeCell ref="B15:E15"/>
    <mergeCell ref="A7:K7"/>
    <mergeCell ref="A8:K8"/>
    <mergeCell ref="A9:K9"/>
    <mergeCell ref="A10:K10"/>
    <mergeCell ref="B55:H55"/>
    <mergeCell ref="B57:H57"/>
    <mergeCell ref="B45:H45"/>
    <mergeCell ref="B47:H47"/>
    <mergeCell ref="B49:H49"/>
    <mergeCell ref="B51:H51"/>
    <mergeCell ref="B54:C54"/>
    <mergeCell ref="B39:E39"/>
    <mergeCell ref="B41:H41"/>
    <mergeCell ref="B43:H43"/>
    <mergeCell ref="B36:H36"/>
    <mergeCell ref="B29:E29"/>
    <mergeCell ref="B31:F31"/>
    <mergeCell ref="B32:H32"/>
    <mergeCell ref="B34:H34"/>
  </mergeCells>
  <hyperlinks>
    <hyperlink ref="I18" location="Cultivos!A48" display="X" xr:uid="{00000000-0004-0000-0000-000000000000}"/>
    <hyperlink ref="I19" location="Cultivos!A60" display="X" xr:uid="{00000000-0004-0000-0000-000001000000}"/>
    <hyperlink ref="I20" location="Cultivos!A74" display="X" xr:uid="{00000000-0004-0000-0000-000002000000}"/>
    <hyperlink ref="I17" location="Cultivos!A35" display="X" xr:uid="{00000000-0004-0000-0000-000003000000}"/>
    <hyperlink ref="I31" location="'Prácticas de la PP'!A12" display="X" xr:uid="{00000000-0004-0000-0000-000004000000}"/>
    <hyperlink ref="I32" location="'Prácticas de la PP'!A25" display="X" xr:uid="{00000000-0004-0000-0000-000005000000}"/>
    <hyperlink ref="I33" location="'Prácticas de la PP'!A40" display="X" xr:uid="{00000000-0004-0000-0000-000006000000}"/>
    <hyperlink ref="I34" location="'Prácticas de la PP'!A51" display="X" xr:uid="{00000000-0004-0000-0000-000007000000}"/>
    <hyperlink ref="I35" location="'Prácticas de la PP'!A64" display="X" xr:uid="{00000000-0004-0000-0000-000008000000}"/>
    <hyperlink ref="I41" location="'Preparación y aplicación'!A10" display="X" xr:uid="{00000000-0004-0000-0000-000009000000}"/>
    <hyperlink ref="I21" location="Cultivos!A85" display="X" xr:uid="{00000000-0004-0000-0000-00000A000000}"/>
    <hyperlink ref="I22" location="Cultivos!A96" display="X" xr:uid="{00000000-0004-0000-0000-00000B000000}"/>
    <hyperlink ref="I24" location="Cultivos!A125" display="X" xr:uid="{00000000-0004-0000-0000-00000C000000}"/>
    <hyperlink ref="I23" location="Cultivos!A109" display="X" xr:uid="{00000000-0004-0000-0000-00000D000000}"/>
    <hyperlink ref="I25" location="Cultivos!A140" display="X" xr:uid="{00000000-0004-0000-0000-00000E000000}"/>
    <hyperlink ref="I27" location="Cultivos!A169" display="X" xr:uid="{00000000-0004-0000-0000-00000F000000}"/>
    <hyperlink ref="I16" location="Cultivos!A22" display="X" xr:uid="{00000000-0004-0000-0000-000010000000}"/>
    <hyperlink ref="I36" location="'Prácticas de la PP'!A76" display="X" xr:uid="{00000000-0004-0000-0000-000011000000}"/>
    <hyperlink ref="I37" location="'Prácticas de la PP'!A89" display="X" xr:uid="{00000000-0004-0000-0000-000012000000}"/>
    <hyperlink ref="I42:I52" location="'Preparación y aplica'!A8" display="X" xr:uid="{00000000-0004-0000-0000-000013000000}"/>
    <hyperlink ref="I42" location="'Preparación y aplicación'!A23" display="X" xr:uid="{00000000-0004-0000-0000-000014000000}"/>
    <hyperlink ref="I43" location="'Preparación y aplicación'!A35" display="X" xr:uid="{00000000-0004-0000-0000-000015000000}"/>
    <hyperlink ref="I44" location="'Preparación y aplicación'!A50" display="X" xr:uid="{00000000-0004-0000-0000-000016000000}"/>
    <hyperlink ref="I45" location="'Preparación y aplicación'!A61" display="X" xr:uid="{00000000-0004-0000-0000-000017000000}"/>
    <hyperlink ref="I46" location="'Preparación y aplicación'!A72" display="X" xr:uid="{00000000-0004-0000-0000-000018000000}"/>
    <hyperlink ref="I47" location="'Preparación y aplicación'!A83" display="X" xr:uid="{00000000-0004-0000-0000-000019000000}"/>
    <hyperlink ref="I48" location="'Preparación y aplicación'!A94" display="X" xr:uid="{00000000-0004-0000-0000-00001A000000}"/>
    <hyperlink ref="I49" location="'Preparación y aplicación'!A106" display="X" xr:uid="{00000000-0004-0000-0000-00001B000000}"/>
    <hyperlink ref="I50" location="'Preparación y aplicación'!A120" display="X" xr:uid="{00000000-0004-0000-0000-00001C000000}"/>
    <hyperlink ref="I51" location="'Preparación y aplicación'!A133" display="X" xr:uid="{00000000-0004-0000-0000-00001D000000}"/>
    <hyperlink ref="I52" location="'Preparación y aplicación'!A144" display="X" xr:uid="{00000000-0004-0000-0000-00001E000000}"/>
    <hyperlink ref="I55" location="Agua!A10" display="X" xr:uid="{00000000-0004-0000-0000-00001F000000}"/>
    <hyperlink ref="I56:I57" location="Agua!A10" display="X" xr:uid="{00000000-0004-0000-0000-000020000000}"/>
    <hyperlink ref="I56" location="Agua!A21" display="X" xr:uid="{00000000-0004-0000-0000-000021000000}"/>
    <hyperlink ref="I57" location="Agua!A32" display="X" xr:uid="{00000000-0004-0000-0000-000022000000}"/>
    <hyperlink ref="I15" location="Cultivos!A11" display="X" xr:uid="{00000000-0004-0000-0000-000023000000}"/>
    <hyperlink ref="I26" location="Cultivos!A155" display="X" xr:uid="{00000000-0004-0000-0000-000024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84"/>
  <sheetViews>
    <sheetView topLeftCell="A136" zoomScale="70" zoomScaleNormal="70" workbookViewId="0">
      <selection activeCell="H55" sqref="H55"/>
    </sheetView>
  </sheetViews>
  <sheetFormatPr baseColWidth="10" defaultColWidth="11.44140625" defaultRowHeight="15.6" x14ac:dyDescent="0.3"/>
  <cols>
    <col min="1" max="1" width="11.44140625" style="3"/>
    <col min="2" max="3" width="18.5546875" style="3" customWidth="1"/>
    <col min="4" max="4" width="19.88671875" style="3" customWidth="1"/>
    <col min="5" max="5" width="20.88671875" style="3" customWidth="1"/>
    <col min="6" max="7" width="19.88671875" style="3" customWidth="1"/>
    <col min="8" max="8" width="21.109375" style="3" customWidth="1"/>
    <col min="9" max="10" width="19.88671875" style="3" customWidth="1"/>
    <col min="11" max="11" width="11.6640625" style="3" bestFit="1" customWidth="1"/>
    <col min="12" max="12" width="14.5546875" style="3" customWidth="1"/>
    <col min="13" max="13" width="13.5546875" style="3" customWidth="1"/>
    <col min="14" max="23" width="14.44140625" style="3" customWidth="1"/>
    <col min="24" max="26" width="18.88671875" style="3" customWidth="1"/>
    <col min="27" max="27" width="11.88671875" style="3" customWidth="1"/>
    <col min="28" max="28" width="15.109375" style="3" customWidth="1"/>
    <col min="29" max="16384" width="11.44140625" style="3"/>
  </cols>
  <sheetData>
    <row r="1" spans="1:14" ht="67.5" customHeight="1" x14ac:dyDescent="0.3"/>
    <row r="5" spans="1:14" x14ac:dyDescent="0.3">
      <c r="A5" s="155" t="s">
        <v>6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</row>
    <row r="6" spans="1:14" x14ac:dyDescent="0.3">
      <c r="A6" s="155" t="s">
        <v>7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</row>
    <row r="7" spans="1:14" x14ac:dyDescent="0.3">
      <c r="A7" s="155" t="s">
        <v>4</v>
      </c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</row>
    <row r="8" spans="1:14" x14ac:dyDescent="0.3">
      <c r="A8" s="155" t="s">
        <v>8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</row>
    <row r="9" spans="1:14" x14ac:dyDescent="0.3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</row>
    <row r="10" spans="1:14" x14ac:dyDescent="0.3">
      <c r="B10" s="39"/>
      <c r="K10" s="53" t="s">
        <v>140</v>
      </c>
    </row>
    <row r="11" spans="1:14" x14ac:dyDescent="0.3">
      <c r="A11" s="60" t="s">
        <v>5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</row>
    <row r="13" spans="1:14" x14ac:dyDescent="0.3">
      <c r="B13" s="199" t="s">
        <v>0</v>
      </c>
      <c r="C13" s="199"/>
      <c r="D13" s="51" t="s">
        <v>1</v>
      </c>
    </row>
    <row r="14" spans="1:14" ht="15.75" customHeight="1" x14ac:dyDescent="0.3">
      <c r="B14" s="200" t="s">
        <v>146</v>
      </c>
      <c r="C14" s="200"/>
      <c r="D14" s="145">
        <v>1518099.3976713356</v>
      </c>
    </row>
    <row r="15" spans="1:14" ht="15.75" customHeight="1" x14ac:dyDescent="0.3">
      <c r="B15" s="201" t="s">
        <v>2</v>
      </c>
      <c r="C15" s="201"/>
      <c r="D15" s="85">
        <v>1155894.3147130674</v>
      </c>
    </row>
    <row r="16" spans="1:14" ht="15.75" customHeight="1" x14ac:dyDescent="0.3">
      <c r="B16" s="201" t="s">
        <v>3</v>
      </c>
      <c r="C16" s="201"/>
      <c r="D16" s="85">
        <v>2374504.9478259431</v>
      </c>
    </row>
    <row r="17" spans="1:30" x14ac:dyDescent="0.3">
      <c r="B17" s="201" t="s">
        <v>11</v>
      </c>
      <c r="C17" s="201"/>
      <c r="D17" s="85">
        <v>5048498.6602103459</v>
      </c>
    </row>
    <row r="18" spans="1:30" x14ac:dyDescent="0.3">
      <c r="A18" s="3" t="s">
        <v>171</v>
      </c>
    </row>
    <row r="19" spans="1:30" x14ac:dyDescent="0.3">
      <c r="A19" s="3" t="s">
        <v>172</v>
      </c>
    </row>
    <row r="22" spans="1:30" ht="15" customHeight="1" x14ac:dyDescent="0.3">
      <c r="A22" s="39" t="s">
        <v>188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</row>
    <row r="24" spans="1:30" ht="15" customHeight="1" x14ac:dyDescent="0.3"/>
    <row r="25" spans="1:30" ht="15.75" customHeight="1" x14ac:dyDescent="0.3">
      <c r="B25" s="172" t="s">
        <v>174</v>
      </c>
      <c r="C25" s="172"/>
      <c r="D25" s="172" t="s">
        <v>118</v>
      </c>
      <c r="E25" s="172"/>
      <c r="F25" s="172"/>
      <c r="G25" s="172"/>
      <c r="H25" s="172"/>
      <c r="I25" s="172"/>
      <c r="J25" s="172"/>
      <c r="K25" s="172"/>
      <c r="L25" s="173"/>
      <c r="M25" s="173"/>
      <c r="N25" s="173"/>
      <c r="O25" s="173"/>
      <c r="P25" s="173"/>
      <c r="Q25" s="173"/>
    </row>
    <row r="26" spans="1:30" ht="15.75" customHeight="1" x14ac:dyDescent="0.3">
      <c r="B26" s="173"/>
      <c r="C26" s="173"/>
      <c r="D26" s="173" t="s">
        <v>147</v>
      </c>
      <c r="E26" s="173"/>
      <c r="F26" s="173" t="s">
        <v>148</v>
      </c>
      <c r="G26" s="173"/>
      <c r="H26" s="173" t="s">
        <v>149</v>
      </c>
      <c r="I26" s="173"/>
      <c r="J26" s="173" t="s">
        <v>150</v>
      </c>
      <c r="K26" s="173"/>
      <c r="L26" s="54" t="s">
        <v>151</v>
      </c>
      <c r="M26" s="54"/>
      <c r="N26" s="54" t="s">
        <v>120</v>
      </c>
      <c r="O26" s="54"/>
      <c r="P26" s="50" t="s">
        <v>119</v>
      </c>
      <c r="Q26" s="50"/>
    </row>
    <row r="27" spans="1:30" x14ac:dyDescent="0.3">
      <c r="B27" s="203"/>
      <c r="C27" s="203"/>
      <c r="D27" s="49" t="s">
        <v>1</v>
      </c>
      <c r="E27" s="50" t="s">
        <v>23</v>
      </c>
      <c r="F27" s="49" t="s">
        <v>1</v>
      </c>
      <c r="G27" s="50" t="s">
        <v>23</v>
      </c>
      <c r="H27" s="49" t="s">
        <v>1</v>
      </c>
      <c r="I27" s="50" t="s">
        <v>23</v>
      </c>
      <c r="J27" s="49" t="s">
        <v>1</v>
      </c>
      <c r="K27" s="50" t="s">
        <v>23</v>
      </c>
      <c r="L27" s="49" t="s">
        <v>1</v>
      </c>
      <c r="M27" s="50" t="s">
        <v>23</v>
      </c>
      <c r="N27" s="49" t="s">
        <v>1</v>
      </c>
      <c r="O27" s="50" t="s">
        <v>23</v>
      </c>
      <c r="P27" s="49" t="s">
        <v>1</v>
      </c>
      <c r="Q27" s="50" t="s">
        <v>23</v>
      </c>
      <c r="R27" s="55"/>
      <c r="S27" s="55"/>
      <c r="T27" s="55"/>
      <c r="U27" s="55"/>
      <c r="V27" s="55"/>
      <c r="W27" s="55"/>
      <c r="X27" s="55"/>
    </row>
    <row r="28" spans="1:30" ht="19.5" customHeight="1" x14ac:dyDescent="0.3">
      <c r="B28" s="202" t="s">
        <v>98</v>
      </c>
      <c r="C28" s="202"/>
      <c r="D28" s="85">
        <v>3666.9322237801694</v>
      </c>
      <c r="E28" s="86">
        <v>4.6556474725175857E-2</v>
      </c>
      <c r="F28" s="85">
        <v>1420.0644979909496</v>
      </c>
      <c r="G28" s="86">
        <v>1.8029566098901162E-2</v>
      </c>
      <c r="H28" s="85">
        <v>23986.0381335411</v>
      </c>
      <c r="I28" s="86">
        <v>0.30453395644442005</v>
      </c>
      <c r="J28" s="85">
        <v>16417.897688693301</v>
      </c>
      <c r="K28" s="86">
        <v>0.20844656844958251</v>
      </c>
      <c r="L28" s="108">
        <v>1071.0744562572372</v>
      </c>
      <c r="M28" s="91">
        <v>1.359868353392041E-2</v>
      </c>
      <c r="N28" s="108">
        <v>32201.091911890089</v>
      </c>
      <c r="O28" s="91">
        <v>0.40883475074800024</v>
      </c>
      <c r="P28" s="93">
        <v>78763.098912152826</v>
      </c>
      <c r="Q28" s="109">
        <v>1</v>
      </c>
      <c r="R28" s="56"/>
      <c r="T28" s="56"/>
      <c r="V28" s="56"/>
      <c r="X28" s="56"/>
      <c r="Z28" s="56"/>
      <c r="AB28" s="56"/>
      <c r="AD28" s="55"/>
    </row>
    <row r="29" spans="1:30" ht="19.5" customHeight="1" x14ac:dyDescent="0.3">
      <c r="B29" s="202" t="s">
        <v>9</v>
      </c>
      <c r="C29" s="202"/>
      <c r="D29" s="85">
        <v>1943.8050304661815</v>
      </c>
      <c r="E29" s="86">
        <v>0.13732691055892626</v>
      </c>
      <c r="F29" s="85">
        <v>133.79615693007608</v>
      </c>
      <c r="G29" s="86">
        <v>9.4524978523478978E-3</v>
      </c>
      <c r="H29" s="85">
        <v>2572.5982365091418</v>
      </c>
      <c r="I29" s="86">
        <v>0.18175020765555572</v>
      </c>
      <c r="J29" s="85">
        <v>2472.9361548678453</v>
      </c>
      <c r="K29" s="86">
        <v>0.17470923103642005</v>
      </c>
      <c r="L29" s="108">
        <v>231.14851411839092</v>
      </c>
      <c r="M29" s="91">
        <v>1.633029590244043E-2</v>
      </c>
      <c r="N29" s="108">
        <v>6800.298010170417</v>
      </c>
      <c r="O29" s="91">
        <v>0.48043085699430932</v>
      </c>
      <c r="P29" s="93">
        <v>14154.582103062057</v>
      </c>
      <c r="Q29" s="109">
        <v>1</v>
      </c>
      <c r="R29" s="56"/>
      <c r="T29" s="56"/>
      <c r="V29" s="56"/>
      <c r="X29" s="56"/>
      <c r="Z29" s="56"/>
      <c r="AB29" s="56"/>
      <c r="AD29" s="56"/>
    </row>
    <row r="30" spans="1:30" ht="19.5" customHeight="1" x14ac:dyDescent="0.3">
      <c r="B30" s="202" t="s">
        <v>11</v>
      </c>
      <c r="C30" s="202"/>
      <c r="D30" s="85">
        <f>SUM(D28:D29)</f>
        <v>5610.7372542463509</v>
      </c>
      <c r="E30" s="86">
        <f>D30/$P$30</f>
        <v>6.0383956992293167E-2</v>
      </c>
      <c r="F30" s="85">
        <f>SUM(F28:F29)</f>
        <v>1553.8606549210256</v>
      </c>
      <c r="G30" s="86">
        <f>F30/$P$30</f>
        <v>1.6722981438447516E-2</v>
      </c>
      <c r="H30" s="85">
        <f>SUM(H28:H29)</f>
        <v>26558.636370050241</v>
      </c>
      <c r="I30" s="86">
        <f>H30/$P$30</f>
        <v>0.28582973746085394</v>
      </c>
      <c r="J30" s="85">
        <f>SUM(J28:J29)</f>
        <v>18890.833843561148</v>
      </c>
      <c r="K30" s="86">
        <f>J30/$P$30</f>
        <v>0.20330720307653666</v>
      </c>
      <c r="L30" s="85">
        <f>SUM(L28:L29)</f>
        <v>1302.2229703756282</v>
      </c>
      <c r="M30" s="86">
        <f>L30/$P$30</f>
        <v>1.4014802738806995E-2</v>
      </c>
      <c r="N30" s="85">
        <f>SUM(N28:N29)</f>
        <v>39001.389922060509</v>
      </c>
      <c r="O30" s="86">
        <f>N30/$P$30</f>
        <v>0.41974131829306194</v>
      </c>
      <c r="P30" s="85">
        <f>SUM(P28:P29)</f>
        <v>92917.681015214883</v>
      </c>
      <c r="Q30" s="86">
        <f>P30/$P$30</f>
        <v>1</v>
      </c>
      <c r="R30" s="56"/>
      <c r="T30" s="56"/>
      <c r="V30" s="56"/>
      <c r="X30" s="56"/>
      <c r="Z30" s="56"/>
      <c r="AB30" s="56"/>
      <c r="AD30" s="56"/>
    </row>
    <row r="31" spans="1:30" x14ac:dyDescent="0.3">
      <c r="A31" s="3" t="s">
        <v>171</v>
      </c>
      <c r="B31" s="10"/>
      <c r="C31" s="10"/>
      <c r="D31" s="10"/>
      <c r="P31" s="57"/>
      <c r="Q31" s="58"/>
      <c r="R31" s="59"/>
      <c r="S31" s="30"/>
      <c r="T31" s="59"/>
      <c r="U31" s="30"/>
      <c r="V31" s="59"/>
      <c r="W31" s="30"/>
      <c r="X31" s="59"/>
      <c r="Y31" s="30"/>
      <c r="Z31" s="59"/>
      <c r="AA31" s="30"/>
      <c r="AB31" s="59"/>
      <c r="AC31" s="30"/>
      <c r="AD31" s="59"/>
    </row>
    <row r="32" spans="1:30" x14ac:dyDescent="0.3">
      <c r="A32" s="3" t="s">
        <v>172</v>
      </c>
      <c r="B32" s="10"/>
      <c r="C32" s="10"/>
      <c r="D32" s="10"/>
      <c r="P32" s="57"/>
      <c r="Q32" s="58"/>
      <c r="R32" s="59"/>
      <c r="S32" s="30"/>
      <c r="T32" s="59"/>
      <c r="U32" s="30"/>
      <c r="V32" s="59"/>
      <c r="W32" s="30"/>
      <c r="X32" s="59"/>
      <c r="Y32" s="30"/>
      <c r="Z32" s="59"/>
      <c r="AA32" s="30"/>
      <c r="AB32" s="59"/>
      <c r="AC32" s="30"/>
      <c r="AD32" s="59"/>
    </row>
    <row r="33" spans="1:30" x14ac:dyDescent="0.3">
      <c r="B33" s="10"/>
      <c r="C33" s="10"/>
      <c r="D33" s="10"/>
      <c r="P33" s="57"/>
      <c r="Q33" s="58"/>
      <c r="R33" s="59"/>
      <c r="S33" s="30"/>
      <c r="T33" s="59"/>
      <c r="U33" s="30"/>
      <c r="V33" s="59"/>
      <c r="W33" s="30"/>
      <c r="X33" s="59"/>
      <c r="Y33" s="30"/>
      <c r="Z33" s="59"/>
      <c r="AA33" s="30"/>
      <c r="AB33" s="59"/>
      <c r="AC33" s="30"/>
      <c r="AD33" s="59"/>
    </row>
    <row r="34" spans="1:30" x14ac:dyDescent="0.3">
      <c r="B34" s="10"/>
      <c r="C34" s="10"/>
      <c r="D34" s="10"/>
      <c r="P34" s="57"/>
      <c r="Q34" s="58"/>
      <c r="R34" s="59"/>
      <c r="S34" s="30"/>
      <c r="T34" s="59"/>
      <c r="U34" s="30"/>
      <c r="V34" s="59"/>
      <c r="W34" s="30"/>
      <c r="X34" s="59"/>
      <c r="Y34" s="30"/>
      <c r="Z34" s="59"/>
      <c r="AA34" s="30"/>
      <c r="AB34" s="59"/>
      <c r="AC34" s="30"/>
      <c r="AD34" s="59"/>
    </row>
    <row r="35" spans="1:30" x14ac:dyDescent="0.3">
      <c r="A35" s="39" t="s">
        <v>170</v>
      </c>
      <c r="B35" s="10"/>
      <c r="C35" s="10"/>
      <c r="D35" s="10"/>
      <c r="P35" s="57"/>
      <c r="Q35" s="58"/>
      <c r="R35" s="59"/>
      <c r="S35" s="30"/>
      <c r="T35" s="59"/>
      <c r="U35" s="30"/>
      <c r="V35" s="59"/>
      <c r="W35" s="30"/>
      <c r="X35" s="59"/>
      <c r="Y35" s="30"/>
      <c r="Z35" s="59"/>
      <c r="AA35" s="30"/>
      <c r="AB35" s="59"/>
      <c r="AC35" s="30"/>
      <c r="AD35" s="59"/>
    </row>
    <row r="36" spans="1:30" x14ac:dyDescent="0.3"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P36" s="57"/>
      <c r="Q36" s="58"/>
      <c r="R36" s="59"/>
      <c r="S36" s="30"/>
      <c r="T36" s="59"/>
      <c r="U36" s="30"/>
      <c r="V36" s="59"/>
      <c r="W36" s="30"/>
      <c r="X36" s="59"/>
      <c r="Y36" s="30"/>
      <c r="Z36" s="59"/>
      <c r="AA36" s="30"/>
      <c r="AB36" s="59"/>
      <c r="AC36" s="30"/>
      <c r="AD36" s="59"/>
    </row>
    <row r="37" spans="1:30" x14ac:dyDescent="0.3"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</row>
    <row r="38" spans="1:30" ht="15.75" customHeight="1" x14ac:dyDescent="0.3">
      <c r="B38" s="164" t="s">
        <v>174</v>
      </c>
      <c r="C38" s="164"/>
      <c r="D38" s="164" t="s">
        <v>118</v>
      </c>
      <c r="E38" s="164"/>
      <c r="F38" s="164"/>
      <c r="G38" s="164"/>
      <c r="H38" s="164"/>
      <c r="I38" s="164"/>
      <c r="J38" s="164"/>
      <c r="K38" s="164"/>
      <c r="L38" s="165"/>
      <c r="M38" s="165"/>
      <c r="N38" s="165"/>
      <c r="O38" s="165"/>
      <c r="P38" s="165"/>
      <c r="Q38" s="165"/>
    </row>
    <row r="39" spans="1:30" ht="15.75" customHeight="1" x14ac:dyDescent="0.3">
      <c r="B39" s="165"/>
      <c r="C39" s="165"/>
      <c r="D39" s="165" t="s">
        <v>147</v>
      </c>
      <c r="E39" s="165"/>
      <c r="F39" s="165" t="s">
        <v>148</v>
      </c>
      <c r="G39" s="165"/>
      <c r="H39" s="165" t="s">
        <v>149</v>
      </c>
      <c r="I39" s="165"/>
      <c r="J39" s="165" t="s">
        <v>150</v>
      </c>
      <c r="K39" s="165"/>
      <c r="L39" s="171" t="s">
        <v>151</v>
      </c>
      <c r="M39" s="171"/>
      <c r="N39" s="171" t="s">
        <v>120</v>
      </c>
      <c r="O39" s="171"/>
      <c r="P39" s="171" t="s">
        <v>119</v>
      </c>
      <c r="Q39" s="171"/>
    </row>
    <row r="40" spans="1:30" x14ac:dyDescent="0.3">
      <c r="B40" s="166"/>
      <c r="C40" s="166"/>
      <c r="D40" s="49" t="s">
        <v>1</v>
      </c>
      <c r="E40" s="50" t="s">
        <v>23</v>
      </c>
      <c r="F40" s="49" t="s">
        <v>1</v>
      </c>
      <c r="G40" s="50" t="s">
        <v>23</v>
      </c>
      <c r="H40" s="49" t="s">
        <v>1</v>
      </c>
      <c r="I40" s="50" t="s">
        <v>23</v>
      </c>
      <c r="J40" s="49" t="s">
        <v>1</v>
      </c>
      <c r="K40" s="50" t="s">
        <v>23</v>
      </c>
      <c r="L40" s="49" t="s">
        <v>1</v>
      </c>
      <c r="M40" s="50" t="s">
        <v>23</v>
      </c>
      <c r="N40" s="49" t="s">
        <v>1</v>
      </c>
      <c r="O40" s="50" t="s">
        <v>23</v>
      </c>
      <c r="P40" s="49" t="s">
        <v>1</v>
      </c>
      <c r="Q40" s="50" t="s">
        <v>23</v>
      </c>
    </row>
    <row r="41" spans="1:30" ht="17.25" customHeight="1" x14ac:dyDescent="0.3">
      <c r="B41" s="167" t="s">
        <v>98</v>
      </c>
      <c r="C41" s="167"/>
      <c r="D41" s="85">
        <v>13083.152118978367</v>
      </c>
      <c r="E41" s="86">
        <v>0.22212779740324756</v>
      </c>
      <c r="F41" s="85">
        <v>2454.5929475095331</v>
      </c>
      <c r="G41" s="86">
        <v>4.1674461933445282E-2</v>
      </c>
      <c r="H41" s="85">
        <v>21430.448160378852</v>
      </c>
      <c r="I41" s="86">
        <v>0.36384949161633334</v>
      </c>
      <c r="J41" s="85">
        <v>2622.3015630659174</v>
      </c>
      <c r="K41" s="86">
        <v>4.4521844967771465E-2</v>
      </c>
      <c r="L41" s="108">
        <v>10082.888753753019</v>
      </c>
      <c r="M41" s="91">
        <v>0.17118885800343553</v>
      </c>
      <c r="N41" s="108">
        <v>9225.8279549427461</v>
      </c>
      <c r="O41" s="91">
        <v>0.15663754607576683</v>
      </c>
      <c r="P41" s="108">
        <v>58899.211498628436</v>
      </c>
      <c r="Q41" s="91">
        <v>1</v>
      </c>
      <c r="R41" s="61"/>
    </row>
    <row r="42" spans="1:30" ht="17.25" customHeight="1" x14ac:dyDescent="0.3">
      <c r="B42" s="167" t="s">
        <v>9</v>
      </c>
      <c r="C42" s="167"/>
      <c r="D42" s="85">
        <v>3202.888869706986</v>
      </c>
      <c r="E42" s="86">
        <v>0.34834695724342946</v>
      </c>
      <c r="F42" s="85">
        <v>1018.9196517169256</v>
      </c>
      <c r="G42" s="86">
        <v>0.11081794429651788</v>
      </c>
      <c r="H42" s="85">
        <v>1895.0585149556525</v>
      </c>
      <c r="I42" s="86">
        <v>0.20610701599005082</v>
      </c>
      <c r="J42" s="85">
        <v>295.27304297570839</v>
      </c>
      <c r="K42" s="86">
        <v>3.211396656606641E-2</v>
      </c>
      <c r="L42" s="108">
        <v>83.840076377187245</v>
      </c>
      <c r="M42" s="91">
        <v>9.1184666996334904E-3</v>
      </c>
      <c r="N42" s="108">
        <v>2698.5565069453887</v>
      </c>
      <c r="O42" s="91">
        <v>0.2934956492043016</v>
      </c>
      <c r="P42" s="108">
        <v>9194.5366626778523</v>
      </c>
      <c r="Q42" s="91">
        <v>1</v>
      </c>
      <c r="R42" s="61"/>
    </row>
    <row r="43" spans="1:30" ht="17.25" customHeight="1" x14ac:dyDescent="0.3">
      <c r="B43" s="167" t="s">
        <v>11</v>
      </c>
      <c r="C43" s="167"/>
      <c r="D43" s="85">
        <f>SUM(D41:D42)</f>
        <v>16286.040988685352</v>
      </c>
      <c r="E43" s="86">
        <f>D43/$P$43</f>
        <v>0.23917086999096582</v>
      </c>
      <c r="F43" s="85">
        <f>SUM(F41:F42)</f>
        <v>3473.5125992264589</v>
      </c>
      <c r="G43" s="86">
        <f>F43/$P$43</f>
        <v>5.1010741705657114E-2</v>
      </c>
      <c r="H43" s="85">
        <f>SUM(H41:H42)</f>
        <v>23325.506675334505</v>
      </c>
      <c r="I43" s="86">
        <f>H43/$P$43</f>
        <v>0.34254990076444397</v>
      </c>
      <c r="J43" s="85">
        <f>SUM(J41:J42)</f>
        <v>2917.5746060416259</v>
      </c>
      <c r="K43" s="86">
        <f>J43/$P$43</f>
        <v>4.2846438694052004E-2</v>
      </c>
      <c r="L43" s="108">
        <f>SUM(L41:L42)</f>
        <v>10166.728830130207</v>
      </c>
      <c r="M43" s="86">
        <f>L43/$P$43</f>
        <v>0.14930487900366993</v>
      </c>
      <c r="N43" s="108">
        <f>SUM(N41:N42)</f>
        <v>11924.384461888134</v>
      </c>
      <c r="O43" s="86">
        <f>N43/$P$43</f>
        <v>0.17511716984121117</v>
      </c>
      <c r="P43" s="108">
        <f>SUM(P41:P42)</f>
        <v>68093.748161306285</v>
      </c>
      <c r="Q43" s="86">
        <f>P43/$P$43</f>
        <v>1</v>
      </c>
      <c r="R43" s="61"/>
    </row>
    <row r="44" spans="1:30" x14ac:dyDescent="0.3">
      <c r="A44" s="3" t="s">
        <v>171</v>
      </c>
    </row>
    <row r="45" spans="1:30" x14ac:dyDescent="0.3">
      <c r="A45" s="3" t="s">
        <v>172</v>
      </c>
    </row>
    <row r="48" spans="1:30" x14ac:dyDescent="0.3">
      <c r="A48" s="39" t="s">
        <v>152</v>
      </c>
    </row>
    <row r="50" spans="1:28" ht="24" customHeight="1" x14ac:dyDescent="0.3">
      <c r="B50" s="170" t="s">
        <v>10</v>
      </c>
      <c r="C50" s="170"/>
      <c r="D50" s="170"/>
      <c r="E50" s="170"/>
      <c r="F50" s="36"/>
    </row>
    <row r="51" spans="1:28" ht="15.75" customHeight="1" x14ac:dyDescent="0.3">
      <c r="B51" s="193" t="s">
        <v>168</v>
      </c>
      <c r="C51" s="193"/>
      <c r="D51" s="198" t="s">
        <v>1</v>
      </c>
      <c r="E51" s="198"/>
      <c r="M51" s="3" t="s">
        <v>134</v>
      </c>
    </row>
    <row r="52" spans="1:28" x14ac:dyDescent="0.3">
      <c r="B52" s="194"/>
      <c r="C52" s="194"/>
      <c r="D52" s="62" t="s">
        <v>18</v>
      </c>
      <c r="E52" s="62" t="s">
        <v>19</v>
      </c>
    </row>
    <row r="53" spans="1:28" ht="22.5" customHeight="1" x14ac:dyDescent="0.3">
      <c r="B53" s="195" t="s">
        <v>15</v>
      </c>
      <c r="C53" s="195"/>
      <c r="D53" s="85">
        <v>256579.60569104191</v>
      </c>
      <c r="E53" s="86">
        <v>0.22197496987839563</v>
      </c>
    </row>
    <row r="54" spans="1:28" ht="22.5" customHeight="1" x14ac:dyDescent="0.3">
      <c r="B54" s="195" t="s">
        <v>16</v>
      </c>
      <c r="C54" s="195"/>
      <c r="D54" s="85">
        <v>899314.70902203384</v>
      </c>
      <c r="E54" s="86">
        <v>0.7780250301216115</v>
      </c>
      <c r="H54" s="4"/>
    </row>
    <row r="55" spans="1:28" ht="22.5" customHeight="1" x14ac:dyDescent="0.3">
      <c r="B55" s="195" t="s">
        <v>11</v>
      </c>
      <c r="C55" s="195"/>
      <c r="D55" s="85">
        <v>1155894.3147130674</v>
      </c>
      <c r="E55" s="86">
        <v>1</v>
      </c>
    </row>
    <row r="56" spans="1:28" x14ac:dyDescent="0.3">
      <c r="A56" s="3" t="s">
        <v>171</v>
      </c>
      <c r="B56" s="146"/>
      <c r="C56" s="146"/>
      <c r="D56" s="9"/>
      <c r="E56" s="9"/>
    </row>
    <row r="57" spans="1:28" x14ac:dyDescent="0.3">
      <c r="A57" s="3" t="s">
        <v>172</v>
      </c>
      <c r="AB57" s="63" t="e">
        <f>#REF!/#REF!</f>
        <v>#REF!</v>
      </c>
    </row>
    <row r="58" spans="1:28" x14ac:dyDescent="0.3">
      <c r="AB58" s="63"/>
    </row>
    <row r="59" spans="1:28" x14ac:dyDescent="0.3">
      <c r="AB59" s="63"/>
    </row>
    <row r="60" spans="1:28" x14ac:dyDescent="0.3">
      <c r="A60" s="39" t="s">
        <v>158</v>
      </c>
    </row>
    <row r="61" spans="1:28" x14ac:dyDescent="0.3">
      <c r="A61" s="39"/>
    </row>
    <row r="62" spans="1:28" ht="21" customHeight="1" x14ac:dyDescent="0.3">
      <c r="B62" s="170" t="s">
        <v>14</v>
      </c>
      <c r="C62" s="170"/>
      <c r="D62" s="170"/>
      <c r="E62" s="170"/>
      <c r="F62" s="4"/>
      <c r="G62" s="170" t="s">
        <v>10</v>
      </c>
      <c r="H62" s="170"/>
      <c r="I62" s="170"/>
      <c r="J62" s="170"/>
    </row>
    <row r="63" spans="1:28" ht="22.5" customHeight="1" x14ac:dyDescent="0.3">
      <c r="B63" s="158" t="s">
        <v>100</v>
      </c>
      <c r="C63" s="158"/>
      <c r="D63" s="158" t="s">
        <v>1</v>
      </c>
      <c r="E63" s="158"/>
      <c r="F63" s="39"/>
      <c r="G63" s="158" t="s">
        <v>100</v>
      </c>
      <c r="H63" s="158"/>
      <c r="I63" s="158" t="s">
        <v>1</v>
      </c>
      <c r="J63" s="158"/>
    </row>
    <row r="64" spans="1:28" ht="22.5" customHeight="1" x14ac:dyDescent="0.3">
      <c r="B64" s="174"/>
      <c r="C64" s="174"/>
      <c r="D64" s="62" t="s">
        <v>18</v>
      </c>
      <c r="E64" s="62" t="s">
        <v>19</v>
      </c>
      <c r="F64" s="39"/>
      <c r="G64" s="174"/>
      <c r="H64" s="174"/>
      <c r="I64" s="64" t="s">
        <v>18</v>
      </c>
      <c r="J64" s="64" t="s">
        <v>19</v>
      </c>
    </row>
    <row r="65" spans="1:28" ht="23.25" customHeight="1" x14ac:dyDescent="0.3">
      <c r="B65" s="167" t="s">
        <v>128</v>
      </c>
      <c r="C65" s="167"/>
      <c r="D65" s="89">
        <v>40550.691785995659</v>
      </c>
      <c r="E65" s="90">
        <v>2.6711486644548976E-2</v>
      </c>
      <c r="F65" s="65"/>
      <c r="G65" s="167" t="s">
        <v>128</v>
      </c>
      <c r="H65" s="167"/>
      <c r="I65" s="87">
        <v>45115.762175304655</v>
      </c>
      <c r="J65" s="88">
        <v>3.9031044275448235E-2</v>
      </c>
    </row>
    <row r="66" spans="1:28" ht="23.25" customHeight="1" x14ac:dyDescent="0.3">
      <c r="B66" s="167" t="s">
        <v>129</v>
      </c>
      <c r="C66" s="167"/>
      <c r="D66" s="89">
        <v>729830.89408091945</v>
      </c>
      <c r="E66" s="90">
        <v>0.48075303580281575</v>
      </c>
      <c r="F66" s="65"/>
      <c r="G66" s="167" t="s">
        <v>129</v>
      </c>
      <c r="H66" s="167"/>
      <c r="I66" s="87">
        <v>849410.02455738944</v>
      </c>
      <c r="J66" s="88">
        <v>0.73485094073521906</v>
      </c>
      <c r="AB66" s="63" t="e">
        <f>J96/D96</f>
        <v>#DIV/0!</v>
      </c>
    </row>
    <row r="67" spans="1:28" ht="23.25" customHeight="1" x14ac:dyDescent="0.3">
      <c r="B67" s="167" t="s">
        <v>130</v>
      </c>
      <c r="C67" s="167"/>
      <c r="D67" s="89">
        <v>230105.67238785085</v>
      </c>
      <c r="E67" s="90">
        <v>0.15157483939511351</v>
      </c>
      <c r="F67" s="12"/>
      <c r="G67" s="167" t="s">
        <v>130</v>
      </c>
      <c r="H67" s="167"/>
      <c r="I67" s="87">
        <v>96672.726076039718</v>
      </c>
      <c r="J67" s="88">
        <v>8.3634571816401007E-2</v>
      </c>
      <c r="AB67" s="63"/>
    </row>
    <row r="68" spans="1:28" ht="23.25" customHeight="1" x14ac:dyDescent="0.3">
      <c r="B68" s="167" t="s">
        <v>131</v>
      </c>
      <c r="C68" s="167"/>
      <c r="D68" s="89">
        <v>517612.13941656728</v>
      </c>
      <c r="E68" s="90">
        <v>0.34096063815752187</v>
      </c>
      <c r="F68" s="65"/>
      <c r="G68" s="175" t="s">
        <v>131</v>
      </c>
      <c r="H68" s="176"/>
      <c r="I68" s="87">
        <v>164695.80190433413</v>
      </c>
      <c r="J68" s="88">
        <v>0.14248344317293157</v>
      </c>
      <c r="AB68" s="63"/>
    </row>
    <row r="69" spans="1:28" ht="23.25" customHeight="1" x14ac:dyDescent="0.3">
      <c r="B69" s="167" t="s">
        <v>11</v>
      </c>
      <c r="C69" s="167"/>
      <c r="D69" s="89">
        <v>1518099.397671333</v>
      </c>
      <c r="E69" s="91">
        <v>1</v>
      </c>
      <c r="F69" s="12"/>
      <c r="G69" s="177" t="s">
        <v>11</v>
      </c>
      <c r="H69" s="177"/>
      <c r="I69" s="87">
        <v>1155894.3147130681</v>
      </c>
      <c r="J69" s="88">
        <v>1</v>
      </c>
    </row>
    <row r="70" spans="1:28" x14ac:dyDescent="0.3">
      <c r="A70" s="3" t="s">
        <v>171</v>
      </c>
    </row>
    <row r="71" spans="1:28" x14ac:dyDescent="0.3">
      <c r="A71" s="3" t="s">
        <v>172</v>
      </c>
    </row>
    <row r="74" spans="1:28" x14ac:dyDescent="0.3">
      <c r="A74" s="39" t="s">
        <v>159</v>
      </c>
    </row>
    <row r="75" spans="1:28" ht="15" customHeight="1" x14ac:dyDescent="0.3">
      <c r="B75" s="24"/>
      <c r="C75" s="24"/>
      <c r="D75" s="24"/>
      <c r="E75" s="24"/>
      <c r="F75" s="24"/>
      <c r="G75" s="24"/>
      <c r="H75" s="24"/>
      <c r="I75" s="24"/>
    </row>
    <row r="76" spans="1:28" ht="15" customHeight="1" x14ac:dyDescent="0.3">
      <c r="B76" s="158" t="s">
        <v>135</v>
      </c>
      <c r="C76" s="158"/>
      <c r="D76" s="158"/>
      <c r="E76" s="158"/>
      <c r="F76" s="158"/>
      <c r="G76" s="158"/>
      <c r="H76" s="158"/>
      <c r="I76" s="158"/>
      <c r="J76" s="158"/>
    </row>
    <row r="77" spans="1:28" ht="90" customHeight="1" x14ac:dyDescent="0.3">
      <c r="B77" s="168" t="s">
        <v>174</v>
      </c>
      <c r="C77" s="169"/>
      <c r="D77" s="66" t="s">
        <v>101</v>
      </c>
      <c r="E77" s="67" t="s">
        <v>136</v>
      </c>
      <c r="F77" s="67" t="s">
        <v>102</v>
      </c>
      <c r="G77" s="67" t="s">
        <v>103</v>
      </c>
      <c r="H77" s="67" t="s">
        <v>137</v>
      </c>
      <c r="I77" s="67" t="s">
        <v>104</v>
      </c>
      <c r="J77" s="67" t="s">
        <v>105</v>
      </c>
    </row>
    <row r="78" spans="1:28" ht="19.5" customHeight="1" x14ac:dyDescent="0.3">
      <c r="B78" s="159" t="s">
        <v>98</v>
      </c>
      <c r="C78" s="159"/>
      <c r="D78" s="92">
        <v>1317024.9960305446</v>
      </c>
      <c r="E78" s="92">
        <v>568542.39167077641</v>
      </c>
      <c r="F78" s="92">
        <v>33507.447816563312</v>
      </c>
      <c r="G78" s="92">
        <v>535034.94385421311</v>
      </c>
      <c r="H78" s="92">
        <v>581824.00314905378</v>
      </c>
      <c r="I78" s="92">
        <v>14259.503105505601</v>
      </c>
      <c r="J78" s="92">
        <v>567564.50004354818</v>
      </c>
    </row>
    <row r="79" spans="1:28" ht="19.5" customHeight="1" x14ac:dyDescent="0.3">
      <c r="B79" s="159" t="s">
        <v>9</v>
      </c>
      <c r="C79" s="159"/>
      <c r="D79" s="92">
        <v>201074.40164078827</v>
      </c>
      <c r="E79" s="92">
        <v>59417.387478571851</v>
      </c>
      <c r="F79" s="92">
        <v>4728.9751374914813</v>
      </c>
      <c r="G79" s="92">
        <v>54688.412341080373</v>
      </c>
      <c r="H79" s="92">
        <v>73260.178206277997</v>
      </c>
      <c r="I79" s="92">
        <v>1216.5740843021711</v>
      </c>
      <c r="J79" s="92">
        <v>72043.604121975819</v>
      </c>
    </row>
    <row r="80" spans="1:28" ht="19.5" customHeight="1" x14ac:dyDescent="0.3">
      <c r="B80" s="159" t="s">
        <v>11</v>
      </c>
      <c r="C80" s="159"/>
      <c r="D80" s="92">
        <v>1518099.3976713377</v>
      </c>
      <c r="E80" s="92">
        <v>627959.77914934745</v>
      </c>
      <c r="F80" s="92">
        <v>38236.422954054782</v>
      </c>
      <c r="G80" s="92">
        <v>589723.35619529267</v>
      </c>
      <c r="H80" s="92">
        <v>655084.18135533005</v>
      </c>
      <c r="I80" s="92">
        <v>15476.077189807771</v>
      </c>
      <c r="J80" s="92">
        <v>639608.10416552227</v>
      </c>
    </row>
    <row r="81" spans="1:12" ht="15" customHeight="1" x14ac:dyDescent="0.3">
      <c r="A81" s="3" t="s">
        <v>171</v>
      </c>
      <c r="B81" s="48"/>
      <c r="C81" s="48"/>
      <c r="D81" s="35"/>
      <c r="E81" s="35"/>
      <c r="F81" s="35"/>
      <c r="G81" s="35"/>
      <c r="H81" s="35"/>
      <c r="I81" s="35"/>
      <c r="J81" s="35"/>
    </row>
    <row r="82" spans="1:12" ht="15" customHeight="1" x14ac:dyDescent="0.3">
      <c r="A82" s="3" t="s">
        <v>172</v>
      </c>
      <c r="B82" s="48"/>
      <c r="C82" s="48"/>
      <c r="D82" s="35"/>
      <c r="E82" s="35"/>
      <c r="F82" s="35"/>
      <c r="G82" s="35"/>
      <c r="H82" s="35"/>
      <c r="I82" s="35"/>
      <c r="J82" s="35"/>
    </row>
    <row r="83" spans="1:12" ht="15" customHeight="1" x14ac:dyDescent="0.3">
      <c r="B83" s="48"/>
      <c r="C83" s="48"/>
      <c r="D83" s="35"/>
      <c r="E83" s="35"/>
      <c r="F83" s="35"/>
      <c r="G83" s="35"/>
      <c r="H83" s="35"/>
      <c r="I83" s="35"/>
      <c r="J83" s="35"/>
    </row>
    <row r="84" spans="1:12" ht="15" customHeight="1" x14ac:dyDescent="0.3">
      <c r="B84" s="48"/>
      <c r="C84" s="48"/>
      <c r="D84" s="35"/>
      <c r="E84" s="35"/>
      <c r="F84" s="35"/>
      <c r="G84" s="35"/>
      <c r="H84" s="35"/>
      <c r="I84" s="35"/>
      <c r="J84" s="35"/>
    </row>
    <row r="85" spans="1:12" ht="15" customHeight="1" x14ac:dyDescent="0.3">
      <c r="A85" s="39" t="s">
        <v>173</v>
      </c>
      <c r="B85" s="48"/>
      <c r="C85" s="48"/>
      <c r="D85" s="35"/>
      <c r="E85" s="35"/>
      <c r="F85" s="35"/>
      <c r="G85" s="35"/>
      <c r="H85" s="35"/>
      <c r="I85" s="35"/>
      <c r="J85" s="35"/>
    </row>
    <row r="86" spans="1:12" ht="15" customHeight="1" x14ac:dyDescent="0.3"/>
    <row r="87" spans="1:12" ht="15" customHeight="1" x14ac:dyDescent="0.3">
      <c r="B87" s="158" t="s">
        <v>141</v>
      </c>
      <c r="C87" s="158"/>
      <c r="D87" s="158"/>
      <c r="E87" s="158"/>
      <c r="F87" s="158"/>
      <c r="G87" s="158"/>
      <c r="H87" s="158"/>
      <c r="I87" s="158"/>
      <c r="J87" s="158"/>
    </row>
    <row r="88" spans="1:12" ht="48.75" customHeight="1" x14ac:dyDescent="0.3">
      <c r="B88" s="168" t="s">
        <v>174</v>
      </c>
      <c r="C88" s="169"/>
      <c r="D88" s="68" t="s">
        <v>106</v>
      </c>
      <c r="E88" s="67" t="s">
        <v>138</v>
      </c>
      <c r="F88" s="67" t="s">
        <v>102</v>
      </c>
      <c r="G88" s="67" t="s">
        <v>103</v>
      </c>
      <c r="H88" s="67" t="s">
        <v>139</v>
      </c>
      <c r="I88" s="67" t="s">
        <v>104</v>
      </c>
      <c r="J88" s="67" t="s">
        <v>105</v>
      </c>
    </row>
    <row r="89" spans="1:12" ht="18.75" customHeight="1" x14ac:dyDescent="0.3">
      <c r="B89" s="159" t="s">
        <v>98</v>
      </c>
      <c r="C89" s="159"/>
      <c r="D89" s="85">
        <v>1021830.0067483962</v>
      </c>
      <c r="E89" s="85">
        <v>793428.83961449831</v>
      </c>
      <c r="F89" s="85">
        <v>21493.294800539607</v>
      </c>
      <c r="G89" s="85">
        <v>771935.5448139587</v>
      </c>
      <c r="H89" s="85">
        <v>786980.17657267628</v>
      </c>
      <c r="I89" s="85">
        <v>556.06728053629183</v>
      </c>
      <c r="J89" s="85">
        <v>786424.10929214</v>
      </c>
    </row>
    <row r="90" spans="1:12" ht="18.75" customHeight="1" x14ac:dyDescent="0.3">
      <c r="B90" s="159" t="s">
        <v>9</v>
      </c>
      <c r="C90" s="159"/>
      <c r="D90" s="85">
        <v>134064.3079646774</v>
      </c>
      <c r="E90" s="85">
        <v>55190.068231659126</v>
      </c>
      <c r="F90" s="85">
        <v>23403.332263576329</v>
      </c>
      <c r="G90" s="85">
        <v>31786.735968082801</v>
      </c>
      <c r="H90" s="85">
        <v>36140.779883758412</v>
      </c>
      <c r="I90" s="85">
        <v>95.549401846601995</v>
      </c>
      <c r="J90" s="85">
        <v>36045.230481911807</v>
      </c>
    </row>
    <row r="91" spans="1:12" ht="18.75" customHeight="1" x14ac:dyDescent="0.3">
      <c r="B91" s="159" t="s">
        <v>11</v>
      </c>
      <c r="C91" s="159"/>
      <c r="D91" s="85">
        <v>1155894.314713065</v>
      </c>
      <c r="E91" s="85">
        <v>848618.9078461508</v>
      </c>
      <c r="F91" s="85">
        <v>44896.62706411611</v>
      </c>
      <c r="G91" s="85">
        <v>803722.28078203474</v>
      </c>
      <c r="H91" s="85">
        <v>823120.95645643503</v>
      </c>
      <c r="I91" s="85">
        <v>651.61668238289383</v>
      </c>
      <c r="J91" s="85">
        <v>822469.33977405215</v>
      </c>
    </row>
    <row r="92" spans="1:12" ht="15" customHeight="1" x14ac:dyDescent="0.3">
      <c r="A92" s="3" t="s">
        <v>171</v>
      </c>
      <c r="B92" s="24"/>
      <c r="C92" s="24"/>
      <c r="D92" s="24"/>
      <c r="E92" s="24"/>
      <c r="F92" s="24"/>
      <c r="G92" s="24"/>
      <c r="H92" s="24"/>
      <c r="I92" s="24"/>
    </row>
    <row r="93" spans="1:12" x14ac:dyDescent="0.3">
      <c r="A93" s="3" t="s">
        <v>172</v>
      </c>
      <c r="B93" s="24"/>
      <c r="C93" s="24"/>
      <c r="D93" s="24"/>
      <c r="E93" s="24"/>
      <c r="F93" s="24"/>
      <c r="G93" s="24"/>
      <c r="H93" s="24"/>
      <c r="I93" s="24"/>
      <c r="J93" s="26"/>
      <c r="K93" s="69"/>
      <c r="L93" s="14"/>
    </row>
    <row r="94" spans="1:12" x14ac:dyDescent="0.3">
      <c r="B94" s="24"/>
      <c r="C94" s="24"/>
      <c r="D94" s="24"/>
      <c r="E94" s="24"/>
      <c r="F94" s="24"/>
      <c r="G94" s="24"/>
      <c r="H94" s="24"/>
      <c r="I94" s="24"/>
      <c r="J94" s="26"/>
      <c r="K94" s="69"/>
      <c r="L94" s="14"/>
    </row>
    <row r="95" spans="1:12" x14ac:dyDescent="0.3">
      <c r="B95" s="24"/>
      <c r="C95" s="24"/>
      <c r="D95" s="24"/>
      <c r="E95" s="24"/>
      <c r="F95" s="24"/>
      <c r="G95" s="24"/>
      <c r="H95" s="24"/>
      <c r="I95" s="24"/>
      <c r="J95" s="26"/>
      <c r="K95" s="69"/>
      <c r="L95" s="14"/>
    </row>
    <row r="96" spans="1:12" x14ac:dyDescent="0.3">
      <c r="A96" s="39" t="s">
        <v>175</v>
      </c>
      <c r="B96" s="24"/>
      <c r="C96" s="24"/>
      <c r="D96" s="24"/>
      <c r="E96" s="24"/>
      <c r="F96" s="24"/>
      <c r="G96" s="24"/>
      <c r="H96" s="24"/>
      <c r="I96" s="24"/>
      <c r="J96" s="26"/>
      <c r="K96" s="27"/>
      <c r="L96" s="14"/>
    </row>
    <row r="97" spans="1:14" x14ac:dyDescent="0.3">
      <c r="B97" s="48"/>
      <c r="C97" s="48"/>
      <c r="D97" s="21"/>
      <c r="E97" s="21"/>
      <c r="F97" s="22"/>
      <c r="G97" s="22"/>
      <c r="H97" s="21"/>
      <c r="I97" s="22"/>
      <c r="J97" s="22"/>
      <c r="K97" s="70"/>
    </row>
    <row r="98" spans="1:14" ht="20.25" customHeight="1" x14ac:dyDescent="0.3">
      <c r="A98" s="71"/>
      <c r="B98" s="158" t="s">
        <v>0</v>
      </c>
      <c r="C98" s="158"/>
      <c r="D98" s="158" t="s">
        <v>132</v>
      </c>
      <c r="E98" s="158"/>
      <c r="F98" s="158" t="s">
        <v>11</v>
      </c>
      <c r="G98" s="71"/>
      <c r="H98" s="71"/>
      <c r="I98" s="71"/>
      <c r="J98" s="71"/>
      <c r="K98" s="71"/>
      <c r="L98" s="71"/>
      <c r="M98" s="71"/>
      <c r="N98" s="71"/>
    </row>
    <row r="99" spans="1:14" ht="51" customHeight="1" x14ac:dyDescent="0.3">
      <c r="A99" s="71"/>
      <c r="B99" s="174"/>
      <c r="C99" s="174"/>
      <c r="D99" s="72" t="s">
        <v>161</v>
      </c>
      <c r="E99" s="72" t="s">
        <v>160</v>
      </c>
      <c r="F99" s="174"/>
      <c r="G99" s="71"/>
      <c r="M99" s="71"/>
      <c r="N99" s="71"/>
    </row>
    <row r="100" spans="1:14" ht="19.5" customHeight="1" x14ac:dyDescent="0.3">
      <c r="A100" s="71"/>
      <c r="B100" s="97" t="s">
        <v>3</v>
      </c>
      <c r="C100" s="97"/>
      <c r="D100" s="93">
        <v>65327.425337758417</v>
      </c>
      <c r="E100" s="93">
        <v>692031.60783809773</v>
      </c>
      <c r="F100" s="94">
        <v>757359.03317585611</v>
      </c>
      <c r="G100" s="73"/>
      <c r="H100" s="73"/>
      <c r="I100" s="73"/>
      <c r="J100" s="73"/>
      <c r="K100" s="73"/>
      <c r="L100" s="73"/>
      <c r="M100" s="71"/>
      <c r="N100" s="71"/>
    </row>
    <row r="101" spans="1:14" ht="19.5" customHeight="1" x14ac:dyDescent="0.3">
      <c r="A101" s="71"/>
      <c r="B101" s="196" t="s">
        <v>41</v>
      </c>
      <c r="C101" s="196"/>
      <c r="D101" s="95">
        <v>40550.691785995659</v>
      </c>
      <c r="E101" s="95">
        <v>729830.89408091945</v>
      </c>
      <c r="F101" s="96">
        <v>770381.58586691506</v>
      </c>
      <c r="G101" s="73"/>
      <c r="H101" s="73"/>
      <c r="M101" s="71"/>
      <c r="N101" s="71"/>
    </row>
    <row r="102" spans="1:14" ht="19.5" customHeight="1" x14ac:dyDescent="0.3">
      <c r="A102" s="71"/>
      <c r="B102" s="196" t="s">
        <v>2</v>
      </c>
      <c r="C102" s="196"/>
      <c r="D102" s="95">
        <v>45115.762175304568</v>
      </c>
      <c r="E102" s="95">
        <v>849410.02455738944</v>
      </c>
      <c r="F102" s="96">
        <v>894525.78673269402</v>
      </c>
      <c r="G102" s="73"/>
      <c r="H102" s="73"/>
      <c r="M102" s="71"/>
      <c r="N102" s="71"/>
    </row>
    <row r="103" spans="1:14" ht="19.5" customHeight="1" x14ac:dyDescent="0.3">
      <c r="A103" s="71"/>
      <c r="B103" s="196" t="s">
        <v>11</v>
      </c>
      <c r="C103" s="98" t="s">
        <v>33</v>
      </c>
      <c r="D103" s="95">
        <v>150993.87929905864</v>
      </c>
      <c r="E103" s="95">
        <v>2271272.5264764065</v>
      </c>
      <c r="F103" s="96">
        <v>2422266.4057754651</v>
      </c>
      <c r="G103" s="73"/>
      <c r="H103" s="73"/>
      <c r="M103" s="71"/>
      <c r="N103" s="71"/>
    </row>
    <row r="104" spans="1:14" ht="19.5" customHeight="1" x14ac:dyDescent="0.3">
      <c r="A104" s="71"/>
      <c r="B104" s="196"/>
      <c r="C104" s="99" t="s">
        <v>34</v>
      </c>
      <c r="D104" s="90">
        <v>6.2335785584542017E-2</v>
      </c>
      <c r="E104" s="90">
        <v>0.937664214415458</v>
      </c>
      <c r="F104" s="90">
        <v>1</v>
      </c>
      <c r="M104" s="71"/>
      <c r="N104" s="71"/>
    </row>
    <row r="105" spans="1:14" x14ac:dyDescent="0.3">
      <c r="A105" s="3" t="s">
        <v>171</v>
      </c>
      <c r="B105" s="74"/>
      <c r="C105" s="75"/>
      <c r="D105" s="76"/>
      <c r="E105" s="76"/>
      <c r="F105" s="76"/>
      <c r="M105" s="71"/>
      <c r="N105" s="71"/>
    </row>
    <row r="106" spans="1:14" x14ac:dyDescent="0.3">
      <c r="A106" s="3" t="s">
        <v>172</v>
      </c>
      <c r="B106" s="74"/>
      <c r="C106" s="75"/>
      <c r="D106" s="76"/>
      <c r="E106" s="76"/>
      <c r="F106" s="76"/>
      <c r="M106" s="71"/>
      <c r="N106" s="71"/>
    </row>
    <row r="107" spans="1:14" x14ac:dyDescent="0.3">
      <c r="B107" s="74"/>
      <c r="C107" s="75"/>
      <c r="D107" s="76"/>
      <c r="E107" s="76"/>
      <c r="F107" s="76"/>
      <c r="M107" s="71"/>
      <c r="N107" s="71"/>
    </row>
    <row r="108" spans="1:14" x14ac:dyDescent="0.3">
      <c r="B108" s="74"/>
      <c r="C108" s="75"/>
      <c r="D108" s="76"/>
      <c r="E108" s="76"/>
      <c r="F108" s="76"/>
      <c r="M108" s="71"/>
      <c r="N108" s="71"/>
    </row>
    <row r="109" spans="1:14" x14ac:dyDescent="0.3">
      <c r="A109" s="39" t="s">
        <v>166</v>
      </c>
      <c r="B109" s="74"/>
      <c r="C109" s="75"/>
      <c r="D109" s="76"/>
      <c r="E109" s="76"/>
      <c r="F109" s="76"/>
      <c r="M109" s="71"/>
      <c r="N109" s="71"/>
    </row>
    <row r="110" spans="1:14" x14ac:dyDescent="0.3">
      <c r="A110" s="71"/>
      <c r="B110" s="25"/>
      <c r="D110" s="27"/>
      <c r="E110" s="27"/>
      <c r="F110" s="28"/>
      <c r="M110" s="71"/>
      <c r="N110" s="71"/>
    </row>
    <row r="111" spans="1:14" ht="18" customHeight="1" x14ac:dyDescent="0.3">
      <c r="A111" s="71"/>
      <c r="B111" s="158" t="s">
        <v>40</v>
      </c>
      <c r="C111" s="158"/>
      <c r="D111" s="158" t="s">
        <v>142</v>
      </c>
      <c r="E111" s="158"/>
      <c r="F111" s="158" t="s">
        <v>11</v>
      </c>
      <c r="K111" s="71"/>
      <c r="L111" s="71"/>
      <c r="M111" s="71"/>
      <c r="N111" s="71"/>
    </row>
    <row r="112" spans="1:14" ht="54" customHeight="1" x14ac:dyDescent="0.3">
      <c r="A112" s="71"/>
      <c r="B112" s="158"/>
      <c r="C112" s="158"/>
      <c r="D112" s="72" t="s">
        <v>161</v>
      </c>
      <c r="E112" s="72" t="s">
        <v>160</v>
      </c>
      <c r="F112" s="158"/>
      <c r="G112" s="71"/>
      <c r="H112" s="71"/>
      <c r="I112" s="71"/>
      <c r="J112" s="71"/>
      <c r="K112" s="71"/>
      <c r="L112" s="71"/>
      <c r="M112" s="71"/>
      <c r="N112" s="71"/>
    </row>
    <row r="113" spans="1:18" ht="15" customHeight="1" x14ac:dyDescent="0.3">
      <c r="B113" s="160" t="s">
        <v>42</v>
      </c>
      <c r="C113" s="160"/>
      <c r="D113" s="100">
        <v>2356.1116519391453</v>
      </c>
      <c r="E113" s="100">
        <v>427442.60890014702</v>
      </c>
      <c r="F113" s="100">
        <v>429798.72055208619</v>
      </c>
      <c r="G113" s="73"/>
      <c r="H113" s="73"/>
    </row>
    <row r="114" spans="1:18" x14ac:dyDescent="0.3">
      <c r="B114" s="161" t="s">
        <v>43</v>
      </c>
      <c r="C114" s="161"/>
      <c r="D114" s="93">
        <v>291.0738191227</v>
      </c>
      <c r="E114" s="93">
        <v>3069.3705723651788</v>
      </c>
      <c r="F114" s="94">
        <v>3360.4443914878789</v>
      </c>
      <c r="G114" s="73"/>
      <c r="H114" s="73"/>
    </row>
    <row r="115" spans="1:18" ht="15.75" customHeight="1" x14ac:dyDescent="0.3">
      <c r="B115" s="157" t="s">
        <v>44</v>
      </c>
      <c r="C115" s="157"/>
      <c r="D115" s="101">
        <v>6826.6593772004926</v>
      </c>
      <c r="E115" s="101">
        <v>21366.844247278968</v>
      </c>
      <c r="F115" s="101">
        <v>28193.503624479461</v>
      </c>
      <c r="G115" s="73"/>
      <c r="H115" s="73"/>
    </row>
    <row r="116" spans="1:18" x14ac:dyDescent="0.3">
      <c r="B116" s="157" t="s">
        <v>45</v>
      </c>
      <c r="C116" s="157"/>
      <c r="D116" s="101">
        <v>2314.4253954361457</v>
      </c>
      <c r="E116" s="101">
        <v>50714.903286991328</v>
      </c>
      <c r="F116" s="101">
        <v>53029.328682427476</v>
      </c>
      <c r="G116" s="73"/>
      <c r="H116" s="73"/>
    </row>
    <row r="117" spans="1:18" x14ac:dyDescent="0.3">
      <c r="B117" s="157" t="s">
        <v>46</v>
      </c>
      <c r="C117" s="157"/>
      <c r="D117" s="101">
        <v>16807.903813627174</v>
      </c>
      <c r="E117" s="101">
        <v>35356.502757917886</v>
      </c>
      <c r="F117" s="101">
        <v>52164.406571545056</v>
      </c>
      <c r="G117" s="73"/>
      <c r="H117" s="73"/>
    </row>
    <row r="118" spans="1:18" ht="15.75" customHeight="1" x14ac:dyDescent="0.3">
      <c r="B118" s="157" t="s">
        <v>47</v>
      </c>
      <c r="C118" s="157"/>
      <c r="D118" s="101">
        <v>36731.25128043272</v>
      </c>
      <c r="E118" s="101">
        <v>153638.80293986513</v>
      </c>
      <c r="F118" s="101">
        <v>190370.05422029784</v>
      </c>
      <c r="G118" s="73"/>
      <c r="H118" s="73"/>
      <c r="I118" s="77"/>
      <c r="K118" s="73"/>
      <c r="L118" s="73"/>
    </row>
    <row r="119" spans="1:18" x14ac:dyDescent="0.3">
      <c r="B119" s="157" t="s">
        <v>12</v>
      </c>
      <c r="C119" s="78" t="s">
        <v>33</v>
      </c>
      <c r="D119" s="101">
        <v>65327.425337758381</v>
      </c>
      <c r="E119" s="101">
        <v>691589.03270456556</v>
      </c>
      <c r="F119" s="101">
        <v>756916.45804232394</v>
      </c>
      <c r="H119" s="79"/>
      <c r="I119" s="79"/>
    </row>
    <row r="120" spans="1:18" x14ac:dyDescent="0.3">
      <c r="B120" s="157"/>
      <c r="C120" s="78" t="s">
        <v>34</v>
      </c>
      <c r="D120" s="102">
        <v>8.6307312575446091E-2</v>
      </c>
      <c r="E120" s="102">
        <v>0.9136926874245539</v>
      </c>
      <c r="F120" s="102">
        <v>1</v>
      </c>
      <c r="H120" s="30"/>
      <c r="I120" s="30"/>
      <c r="J120" s="30"/>
      <c r="K120" s="30"/>
      <c r="L120" s="30"/>
    </row>
    <row r="121" spans="1:18" x14ac:dyDescent="0.3">
      <c r="A121" s="3" t="s">
        <v>171</v>
      </c>
      <c r="B121" s="4"/>
      <c r="C121" s="4"/>
      <c r="D121" s="23"/>
      <c r="E121" s="23"/>
      <c r="F121" s="23"/>
    </row>
    <row r="122" spans="1:18" x14ac:dyDescent="0.3">
      <c r="A122" s="3" t="s">
        <v>172</v>
      </c>
      <c r="B122" s="4"/>
      <c r="D122" s="29"/>
      <c r="E122" s="29"/>
      <c r="F122" s="30"/>
      <c r="H122" s="31"/>
      <c r="I122" s="31"/>
      <c r="J122" s="32"/>
      <c r="K122" s="32"/>
      <c r="L122" s="33"/>
      <c r="N122" s="5"/>
      <c r="O122" s="5"/>
      <c r="P122" s="6"/>
      <c r="Q122" s="6"/>
      <c r="R122" s="4"/>
    </row>
    <row r="123" spans="1:18" x14ac:dyDescent="0.3">
      <c r="B123" s="4"/>
      <c r="D123" s="29"/>
      <c r="E123" s="29"/>
      <c r="F123" s="30"/>
      <c r="H123" s="31"/>
      <c r="I123" s="31"/>
      <c r="J123" s="32"/>
      <c r="K123" s="32"/>
      <c r="L123" s="33"/>
      <c r="N123" s="5"/>
      <c r="O123" s="5"/>
      <c r="P123" s="6"/>
      <c r="Q123" s="6"/>
      <c r="R123" s="4"/>
    </row>
    <row r="124" spans="1:18" x14ac:dyDescent="0.3">
      <c r="B124" s="4"/>
      <c r="D124" s="29"/>
      <c r="E124" s="29"/>
      <c r="F124" s="30"/>
      <c r="H124" s="31"/>
      <c r="I124" s="31"/>
      <c r="J124" s="32"/>
      <c r="K124" s="32"/>
      <c r="L124" s="33"/>
      <c r="N124" s="5"/>
      <c r="O124" s="5"/>
      <c r="P124" s="6"/>
      <c r="Q124" s="6"/>
      <c r="R124" s="4"/>
    </row>
    <row r="125" spans="1:18" x14ac:dyDescent="0.3">
      <c r="A125" s="39" t="s">
        <v>162</v>
      </c>
      <c r="B125" s="4"/>
      <c r="D125" s="29"/>
      <c r="E125" s="29"/>
      <c r="F125" s="30"/>
      <c r="H125" s="31"/>
      <c r="I125" s="31"/>
      <c r="J125" s="32"/>
      <c r="K125" s="32"/>
      <c r="L125" s="33"/>
      <c r="N125" s="5"/>
      <c r="O125" s="5"/>
      <c r="P125" s="6"/>
      <c r="Q125" s="6"/>
      <c r="R125" s="4"/>
    </row>
    <row r="126" spans="1:18" x14ac:dyDescent="0.3">
      <c r="B126" s="4"/>
      <c r="D126" s="29"/>
      <c r="E126" s="29"/>
      <c r="F126" s="30"/>
      <c r="H126" s="31"/>
      <c r="I126" s="31"/>
      <c r="J126" s="32"/>
      <c r="K126" s="32"/>
      <c r="L126" s="33"/>
      <c r="N126" s="5"/>
      <c r="O126" s="5"/>
      <c r="P126" s="6"/>
      <c r="Q126" s="6"/>
      <c r="R126" s="4"/>
    </row>
    <row r="127" spans="1:18" ht="20.25" customHeight="1" x14ac:dyDescent="0.3">
      <c r="B127" s="178" t="s">
        <v>73</v>
      </c>
      <c r="C127" s="178"/>
      <c r="D127" s="162" t="s">
        <v>20</v>
      </c>
      <c r="E127" s="162"/>
      <c r="F127" s="162" t="s">
        <v>11</v>
      </c>
    </row>
    <row r="128" spans="1:18" ht="32.25" customHeight="1" x14ac:dyDescent="0.3">
      <c r="B128" s="179"/>
      <c r="C128" s="179"/>
      <c r="D128" s="72" t="s">
        <v>161</v>
      </c>
      <c r="E128" s="72" t="s">
        <v>160</v>
      </c>
      <c r="F128" s="163"/>
    </row>
    <row r="129" spans="1:8" ht="15" customHeight="1" x14ac:dyDescent="0.3">
      <c r="B129" s="197" t="s">
        <v>35</v>
      </c>
      <c r="C129" s="197"/>
      <c r="D129" s="94">
        <v>8972.8692127440736</v>
      </c>
      <c r="E129" s="94">
        <v>101425.90480665186</v>
      </c>
      <c r="F129" s="94">
        <v>110398.77401939593</v>
      </c>
      <c r="G129" s="73"/>
      <c r="H129" s="73"/>
    </row>
    <row r="130" spans="1:8" ht="15.75" customHeight="1" x14ac:dyDescent="0.3">
      <c r="B130" s="157" t="s">
        <v>36</v>
      </c>
      <c r="C130" s="157"/>
      <c r="D130" s="93">
        <v>3672.4716045425885</v>
      </c>
      <c r="E130" s="93">
        <v>102500.89983621557</v>
      </c>
      <c r="F130" s="94">
        <v>106173.37144075816</v>
      </c>
      <c r="G130" s="73"/>
      <c r="H130" s="73"/>
    </row>
    <row r="131" spans="1:8" ht="15.75" customHeight="1" x14ac:dyDescent="0.3">
      <c r="B131" s="156" t="s">
        <v>37</v>
      </c>
      <c r="C131" s="156"/>
      <c r="D131" s="101">
        <v>859</v>
      </c>
      <c r="E131" s="101">
        <v>60272.995283093165</v>
      </c>
      <c r="F131" s="101">
        <v>61131.995283093165</v>
      </c>
      <c r="G131" s="73"/>
      <c r="H131" s="73"/>
    </row>
    <row r="132" spans="1:8" ht="15.75" customHeight="1" x14ac:dyDescent="0.3">
      <c r="B132" s="156" t="s">
        <v>38</v>
      </c>
      <c r="C132" s="156"/>
      <c r="D132" s="101">
        <v>11598.86475968639</v>
      </c>
      <c r="E132" s="101">
        <v>232263.81837204276</v>
      </c>
      <c r="F132" s="101">
        <v>243862.68313172917</v>
      </c>
      <c r="G132" s="73"/>
      <c r="H132" s="73"/>
    </row>
    <row r="133" spans="1:8" ht="15.75" customHeight="1" x14ac:dyDescent="0.3">
      <c r="B133" s="156" t="s">
        <v>39</v>
      </c>
      <c r="C133" s="156"/>
      <c r="D133" s="101">
        <v>15447.486209022636</v>
      </c>
      <c r="E133" s="101">
        <v>233367.27578291573</v>
      </c>
      <c r="F133" s="101">
        <v>248814.76199193837</v>
      </c>
    </row>
    <row r="134" spans="1:8" x14ac:dyDescent="0.3">
      <c r="B134" s="156" t="s">
        <v>12</v>
      </c>
      <c r="C134" s="80" t="s">
        <v>33</v>
      </c>
      <c r="D134" s="101">
        <v>40550.691785995688</v>
      </c>
      <c r="E134" s="101">
        <v>729830.8940809191</v>
      </c>
      <c r="F134" s="101">
        <v>770381.58586691483</v>
      </c>
    </row>
    <row r="135" spans="1:8" x14ac:dyDescent="0.3">
      <c r="B135" s="156"/>
      <c r="C135" s="80" t="s">
        <v>34</v>
      </c>
      <c r="D135" s="102">
        <v>5.2637150900178592E-2</v>
      </c>
      <c r="E135" s="102">
        <v>0.94736284909982138</v>
      </c>
      <c r="F135" s="102">
        <v>1</v>
      </c>
    </row>
    <row r="136" spans="1:8" x14ac:dyDescent="0.3">
      <c r="A136" s="3" t="s">
        <v>171</v>
      </c>
      <c r="B136" s="4"/>
      <c r="C136" s="4"/>
      <c r="D136" s="30"/>
      <c r="E136" s="30"/>
      <c r="F136" s="23"/>
    </row>
    <row r="137" spans="1:8" x14ac:dyDescent="0.3">
      <c r="A137" s="3" t="s">
        <v>172</v>
      </c>
      <c r="B137" s="4"/>
      <c r="D137" s="29"/>
      <c r="E137" s="29"/>
      <c r="F137" s="29"/>
    </row>
    <row r="138" spans="1:8" x14ac:dyDescent="0.3">
      <c r="B138" s="4"/>
      <c r="D138" s="29"/>
      <c r="E138" s="29"/>
      <c r="F138" s="29"/>
    </row>
    <row r="139" spans="1:8" x14ac:dyDescent="0.3">
      <c r="B139" s="4"/>
      <c r="D139" s="29"/>
      <c r="E139" s="29"/>
      <c r="F139" s="29"/>
    </row>
    <row r="140" spans="1:8" x14ac:dyDescent="0.3">
      <c r="A140" s="39" t="s">
        <v>163</v>
      </c>
      <c r="B140" s="4"/>
      <c r="D140" s="29"/>
      <c r="E140" s="29"/>
      <c r="F140" s="29"/>
    </row>
    <row r="141" spans="1:8" x14ac:dyDescent="0.3">
      <c r="B141" s="4"/>
      <c r="D141" s="29"/>
      <c r="E141" s="29"/>
      <c r="F141" s="29"/>
    </row>
    <row r="142" spans="1:8" ht="23.25" customHeight="1" x14ac:dyDescent="0.3">
      <c r="B142" s="178" t="s">
        <v>2</v>
      </c>
      <c r="C142" s="178"/>
      <c r="D142" s="162" t="s">
        <v>133</v>
      </c>
      <c r="E142" s="162"/>
      <c r="F142" s="162" t="s">
        <v>11</v>
      </c>
    </row>
    <row r="143" spans="1:8" ht="31.2" x14ac:dyDescent="0.3">
      <c r="B143" s="179"/>
      <c r="C143" s="179"/>
      <c r="D143" s="72" t="s">
        <v>161</v>
      </c>
      <c r="E143" s="72" t="s">
        <v>160</v>
      </c>
      <c r="F143" s="163"/>
    </row>
    <row r="144" spans="1:8" ht="15" customHeight="1" x14ac:dyDescent="0.3">
      <c r="B144" s="157" t="s">
        <v>28</v>
      </c>
      <c r="C144" s="157"/>
      <c r="D144" s="94">
        <v>122.52606391163859</v>
      </c>
      <c r="E144" s="94">
        <v>341727.78985098621</v>
      </c>
      <c r="F144" s="94">
        <v>341850.31591489783</v>
      </c>
      <c r="G144" s="73"/>
      <c r="H144" s="73"/>
    </row>
    <row r="145" spans="1:14" ht="15.75" customHeight="1" x14ac:dyDescent="0.3">
      <c r="B145" s="157" t="s">
        <v>29</v>
      </c>
      <c r="C145" s="157"/>
      <c r="D145" s="93">
        <v>1180.6548339231924</v>
      </c>
      <c r="E145" s="93">
        <v>350347.03038787277</v>
      </c>
      <c r="F145" s="94">
        <v>351527.68522179598</v>
      </c>
      <c r="G145" s="73"/>
      <c r="H145" s="73"/>
    </row>
    <row r="146" spans="1:14" ht="15.75" customHeight="1" x14ac:dyDescent="0.3">
      <c r="B146" s="156" t="s">
        <v>30</v>
      </c>
      <c r="C146" s="156"/>
      <c r="D146" s="101">
        <v>1924.5777070504253</v>
      </c>
      <c r="E146" s="101">
        <v>15910.575650970201</v>
      </c>
      <c r="F146" s="94">
        <v>17835.153358020627</v>
      </c>
      <c r="G146" s="73"/>
      <c r="H146" s="73"/>
    </row>
    <row r="147" spans="1:14" x14ac:dyDescent="0.3">
      <c r="B147" s="156" t="s">
        <v>31</v>
      </c>
      <c r="C147" s="156"/>
      <c r="D147" s="101">
        <v>13.659013302961224</v>
      </c>
      <c r="E147" s="101">
        <v>24519.46304212579</v>
      </c>
      <c r="F147" s="94">
        <v>24533.12205542875</v>
      </c>
      <c r="G147" s="73"/>
      <c r="H147" s="73"/>
    </row>
    <row r="148" spans="1:14" ht="15.75" customHeight="1" x14ac:dyDescent="0.3">
      <c r="B148" s="156" t="s">
        <v>32</v>
      </c>
      <c r="C148" s="156"/>
      <c r="D148" s="101">
        <v>41874.344557116434</v>
      </c>
      <c r="E148" s="101">
        <v>116905.16562543447</v>
      </c>
      <c r="F148" s="94">
        <v>158779.5101825509</v>
      </c>
      <c r="G148" s="73"/>
    </row>
    <row r="149" spans="1:14" x14ac:dyDescent="0.3">
      <c r="B149" s="156" t="s">
        <v>12</v>
      </c>
      <c r="C149" s="80" t="s">
        <v>33</v>
      </c>
      <c r="D149" s="101">
        <v>45115.762175304655</v>
      </c>
      <c r="E149" s="101">
        <v>849410.02455738944</v>
      </c>
      <c r="F149" s="94">
        <v>894525.78673269413</v>
      </c>
    </row>
    <row r="150" spans="1:14" x14ac:dyDescent="0.3">
      <c r="B150" s="156"/>
      <c r="C150" s="80" t="s">
        <v>34</v>
      </c>
      <c r="D150" s="102">
        <v>5.0435395876168666E-2</v>
      </c>
      <c r="E150" s="102">
        <v>0.94956460412383126</v>
      </c>
      <c r="F150" s="107">
        <v>1</v>
      </c>
    </row>
    <row r="151" spans="1:14" x14ac:dyDescent="0.3">
      <c r="A151" s="3" t="s">
        <v>171</v>
      </c>
      <c r="B151" s="4"/>
      <c r="C151" s="4"/>
    </row>
    <row r="152" spans="1:14" x14ac:dyDescent="0.3">
      <c r="A152" s="3" t="s">
        <v>172</v>
      </c>
      <c r="B152" s="4"/>
      <c r="D152" s="28"/>
      <c r="E152" s="28"/>
      <c r="F152" s="34"/>
    </row>
    <row r="153" spans="1:14" x14ac:dyDescent="0.3">
      <c r="B153" s="4"/>
      <c r="D153" s="28"/>
      <c r="E153" s="28"/>
      <c r="F153" s="34"/>
    </row>
    <row r="155" spans="1:14" x14ac:dyDescent="0.3">
      <c r="A155" s="39" t="s">
        <v>176</v>
      </c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</row>
    <row r="157" spans="1:14" ht="15.75" customHeight="1" x14ac:dyDescent="0.3">
      <c r="B157" s="187" t="s">
        <v>10</v>
      </c>
      <c r="C157" s="188"/>
      <c r="D157" s="182" t="s">
        <v>181</v>
      </c>
      <c r="E157" s="186"/>
      <c r="F157" s="186"/>
      <c r="G157" s="186"/>
      <c r="H157" s="186"/>
      <c r="I157" s="186"/>
      <c r="J157" s="186"/>
      <c r="K157" s="186"/>
      <c r="L157" s="186"/>
      <c r="M157" s="183"/>
    </row>
    <row r="158" spans="1:14" ht="30" customHeight="1" x14ac:dyDescent="0.3">
      <c r="B158" s="189"/>
      <c r="C158" s="190"/>
      <c r="D158" s="184" t="s">
        <v>177</v>
      </c>
      <c r="E158" s="185"/>
      <c r="F158" s="184" t="s">
        <v>178</v>
      </c>
      <c r="G158" s="185"/>
      <c r="H158" s="184" t="s">
        <v>179</v>
      </c>
      <c r="I158" s="185"/>
      <c r="J158" s="184" t="s">
        <v>180</v>
      </c>
      <c r="K158" s="185"/>
      <c r="L158" s="182" t="s">
        <v>11</v>
      </c>
      <c r="M158" s="183"/>
    </row>
    <row r="159" spans="1:14" x14ac:dyDescent="0.3">
      <c r="B159" s="191"/>
      <c r="C159" s="192"/>
      <c r="D159" s="103" t="s">
        <v>18</v>
      </c>
      <c r="E159" s="103" t="s">
        <v>19</v>
      </c>
      <c r="F159" s="103" t="s">
        <v>18</v>
      </c>
      <c r="G159" s="103" t="s">
        <v>19</v>
      </c>
      <c r="H159" s="103" t="s">
        <v>18</v>
      </c>
      <c r="I159" s="103" t="s">
        <v>19</v>
      </c>
      <c r="J159" s="103" t="s">
        <v>18</v>
      </c>
      <c r="K159" s="103" t="s">
        <v>19</v>
      </c>
      <c r="L159" s="103" t="s">
        <v>18</v>
      </c>
      <c r="M159" s="103" t="s">
        <v>19</v>
      </c>
    </row>
    <row r="160" spans="1:14" ht="15.75" customHeight="1" x14ac:dyDescent="0.3">
      <c r="B160" s="180" t="s">
        <v>28</v>
      </c>
      <c r="C160" s="181"/>
      <c r="D160" s="104">
        <v>419</v>
      </c>
      <c r="E160" s="105">
        <v>0.1951560316721006</v>
      </c>
      <c r="F160" s="104">
        <v>807</v>
      </c>
      <c r="G160" s="105">
        <v>0.37587331159757803</v>
      </c>
      <c r="H160" s="104">
        <v>371</v>
      </c>
      <c r="I160" s="105">
        <v>0.17279925477410341</v>
      </c>
      <c r="J160" s="104">
        <v>550</v>
      </c>
      <c r="K160" s="105">
        <v>0.25617140195621796</v>
      </c>
      <c r="L160" s="104">
        <v>2147</v>
      </c>
      <c r="M160" s="106">
        <v>1</v>
      </c>
    </row>
    <row r="161" spans="1:13" ht="15.75" customHeight="1" x14ac:dyDescent="0.3">
      <c r="B161" s="180" t="s">
        <v>29</v>
      </c>
      <c r="C161" s="181"/>
      <c r="D161" s="104">
        <v>380</v>
      </c>
      <c r="E161" s="105">
        <v>0.14740108611326611</v>
      </c>
      <c r="F161" s="104">
        <v>747</v>
      </c>
      <c r="G161" s="105">
        <v>0.28975950349107837</v>
      </c>
      <c r="H161" s="104">
        <v>529</v>
      </c>
      <c r="I161" s="105">
        <v>0.20519782777346779</v>
      </c>
      <c r="J161" s="104">
        <v>922</v>
      </c>
      <c r="K161" s="105">
        <v>0.3576415826221877</v>
      </c>
      <c r="L161" s="104">
        <v>2578</v>
      </c>
      <c r="M161" s="106">
        <v>1</v>
      </c>
    </row>
    <row r="162" spans="1:13" ht="15.75" customHeight="1" x14ac:dyDescent="0.3">
      <c r="B162" s="180" t="s">
        <v>30</v>
      </c>
      <c r="C162" s="181"/>
      <c r="D162" s="104">
        <v>37</v>
      </c>
      <c r="E162" s="105">
        <v>3.3213644524236988E-2</v>
      </c>
      <c r="F162" s="104">
        <v>255</v>
      </c>
      <c r="G162" s="105">
        <v>0.22890484739676839</v>
      </c>
      <c r="H162" s="104">
        <v>388</v>
      </c>
      <c r="I162" s="105">
        <v>0.34829443447037706</v>
      </c>
      <c r="J162" s="104">
        <v>434</v>
      </c>
      <c r="K162" s="105">
        <v>0.38958707360861761</v>
      </c>
      <c r="L162" s="104">
        <v>1114</v>
      </c>
      <c r="M162" s="106">
        <v>1</v>
      </c>
    </row>
    <row r="163" spans="1:13" ht="15.75" customHeight="1" x14ac:dyDescent="0.3">
      <c r="B163" s="180" t="s">
        <v>31</v>
      </c>
      <c r="C163" s="181"/>
      <c r="D163" s="104">
        <v>32</v>
      </c>
      <c r="E163" s="105">
        <v>0.18823529411764706</v>
      </c>
      <c r="F163" s="104">
        <v>69</v>
      </c>
      <c r="G163" s="105">
        <v>0.40588235294117647</v>
      </c>
      <c r="H163" s="104">
        <v>25</v>
      </c>
      <c r="I163" s="105">
        <v>0.14705882352941177</v>
      </c>
      <c r="J163" s="104">
        <v>44</v>
      </c>
      <c r="K163" s="105">
        <v>0.25882352941176473</v>
      </c>
      <c r="L163" s="104">
        <v>170</v>
      </c>
      <c r="M163" s="106">
        <v>1</v>
      </c>
    </row>
    <row r="164" spans="1:13" ht="15.75" customHeight="1" x14ac:dyDescent="0.3">
      <c r="B164" s="180" t="s">
        <v>32</v>
      </c>
      <c r="C164" s="181"/>
      <c r="D164" s="104">
        <v>236</v>
      </c>
      <c r="E164" s="105">
        <v>5.5E-2</v>
      </c>
      <c r="F164" s="104">
        <v>897</v>
      </c>
      <c r="G164" s="105">
        <v>0.20910000000000001</v>
      </c>
      <c r="H164" s="104">
        <v>1262</v>
      </c>
      <c r="I164" s="105">
        <v>0.29420000000000002</v>
      </c>
      <c r="J164" s="104">
        <v>1894</v>
      </c>
      <c r="K164" s="105">
        <v>0.44159999999999999</v>
      </c>
      <c r="L164" s="104">
        <v>4289</v>
      </c>
      <c r="M164" s="106">
        <f>E164+G164+I164+K164</f>
        <v>0.99990000000000001</v>
      </c>
    </row>
    <row r="165" spans="1:13" ht="15.75" customHeight="1" x14ac:dyDescent="0.3">
      <c r="B165" s="180" t="s">
        <v>11</v>
      </c>
      <c r="C165" s="181"/>
      <c r="D165" s="104">
        <f>SUM(D160:D164)</f>
        <v>1104</v>
      </c>
      <c r="E165" s="105">
        <f>D165/$L$165</f>
        <v>0.10720528257914158</v>
      </c>
      <c r="F165" s="104">
        <f>SUM(F160:F164)</f>
        <v>2775</v>
      </c>
      <c r="G165" s="105">
        <f>F165/$L$165</f>
        <v>0.2694697999611575</v>
      </c>
      <c r="H165" s="104">
        <f>SUM(H160:H164)</f>
        <v>2575</v>
      </c>
      <c r="I165" s="105">
        <f>H165/$L$165</f>
        <v>0.25004855311711011</v>
      </c>
      <c r="J165" s="104">
        <f>SUM(J160:J164)</f>
        <v>3844</v>
      </c>
      <c r="K165" s="105">
        <f>J165/$L$165</f>
        <v>0.37327636434259082</v>
      </c>
      <c r="L165" s="104">
        <f>SUM(L160:L164)</f>
        <v>10298</v>
      </c>
      <c r="M165" s="105">
        <f>L165/$L$165</f>
        <v>1</v>
      </c>
    </row>
    <row r="166" spans="1:13" ht="15.75" customHeight="1" x14ac:dyDescent="0.3">
      <c r="A166" s="3" t="s">
        <v>171</v>
      </c>
      <c r="B166" s="81"/>
      <c r="C166" s="81"/>
      <c r="D166" s="82"/>
      <c r="E166" s="83"/>
      <c r="F166" s="82"/>
      <c r="G166" s="83"/>
      <c r="H166" s="82"/>
      <c r="I166" s="83"/>
      <c r="J166" s="82"/>
      <c r="K166" s="83"/>
      <c r="L166" s="82"/>
      <c r="M166" s="84"/>
    </row>
    <row r="167" spans="1:13" ht="15.75" customHeight="1" x14ac:dyDescent="0.3">
      <c r="A167" s="3" t="s">
        <v>172</v>
      </c>
      <c r="B167" s="81"/>
      <c r="C167" s="81"/>
      <c r="D167" s="82"/>
      <c r="E167" s="83"/>
      <c r="F167" s="82"/>
      <c r="G167" s="83"/>
      <c r="H167" s="82"/>
      <c r="I167" s="83"/>
      <c r="J167" s="82"/>
      <c r="K167" s="83"/>
      <c r="L167" s="82"/>
      <c r="M167" s="84"/>
    </row>
    <row r="168" spans="1:13" ht="15.75" customHeight="1" x14ac:dyDescent="0.3">
      <c r="B168" s="81"/>
      <c r="C168" s="81"/>
      <c r="D168" s="82"/>
      <c r="E168" s="83"/>
      <c r="F168" s="82"/>
      <c r="G168" s="83"/>
      <c r="H168" s="82"/>
      <c r="I168" s="83"/>
      <c r="J168" s="82"/>
      <c r="K168" s="83"/>
      <c r="L168" s="82"/>
      <c r="M168" s="84"/>
    </row>
    <row r="169" spans="1:13" ht="15.75" customHeight="1" x14ac:dyDescent="0.3">
      <c r="B169" s="81"/>
      <c r="C169" s="81"/>
      <c r="D169" s="82"/>
      <c r="E169" s="83"/>
      <c r="F169" s="82"/>
      <c r="G169" s="83"/>
      <c r="H169" s="82"/>
      <c r="I169" s="83"/>
      <c r="J169" s="82"/>
      <c r="K169" s="83"/>
      <c r="L169" s="82"/>
      <c r="M169" s="84"/>
    </row>
    <row r="170" spans="1:13" ht="15.75" customHeight="1" x14ac:dyDescent="0.3">
      <c r="A170" s="39" t="s">
        <v>167</v>
      </c>
      <c r="B170" s="81"/>
      <c r="C170" s="81"/>
      <c r="D170" s="82"/>
      <c r="E170" s="83"/>
      <c r="F170" s="82"/>
      <c r="G170" s="83"/>
      <c r="H170" s="82"/>
      <c r="I170" s="83"/>
      <c r="J170" s="82"/>
      <c r="K170" s="83"/>
      <c r="L170" s="82"/>
      <c r="M170" s="84"/>
    </row>
    <row r="172" spans="1:13" ht="15.75" customHeight="1" x14ac:dyDescent="0.3">
      <c r="B172" s="187" t="s">
        <v>41</v>
      </c>
      <c r="C172" s="188"/>
      <c r="D172" s="182" t="s">
        <v>181</v>
      </c>
      <c r="E172" s="186"/>
      <c r="F172" s="186"/>
      <c r="G172" s="186"/>
      <c r="H172" s="186"/>
      <c r="I172" s="186"/>
      <c r="J172" s="186"/>
      <c r="K172" s="186"/>
      <c r="L172" s="186"/>
      <c r="M172" s="183"/>
    </row>
    <row r="173" spans="1:13" ht="42.75" customHeight="1" x14ac:dyDescent="0.3">
      <c r="B173" s="189"/>
      <c r="C173" s="190"/>
      <c r="D173" s="184" t="s">
        <v>177</v>
      </c>
      <c r="E173" s="185"/>
      <c r="F173" s="184" t="s">
        <v>178</v>
      </c>
      <c r="G173" s="185"/>
      <c r="H173" s="184" t="s">
        <v>179</v>
      </c>
      <c r="I173" s="185"/>
      <c r="J173" s="184" t="s">
        <v>180</v>
      </c>
      <c r="K173" s="185"/>
      <c r="L173" s="182" t="s">
        <v>11</v>
      </c>
      <c r="M173" s="183"/>
    </row>
    <row r="174" spans="1:13" x14ac:dyDescent="0.3">
      <c r="B174" s="191"/>
      <c r="C174" s="192"/>
      <c r="D174" s="103" t="s">
        <v>18</v>
      </c>
      <c r="E174" s="103" t="s">
        <v>19</v>
      </c>
      <c r="F174" s="103" t="s">
        <v>18</v>
      </c>
      <c r="G174" s="103" t="s">
        <v>19</v>
      </c>
      <c r="H174" s="103" t="s">
        <v>18</v>
      </c>
      <c r="I174" s="103" t="s">
        <v>19</v>
      </c>
      <c r="J174" s="103" t="s">
        <v>18</v>
      </c>
      <c r="K174" s="103" t="s">
        <v>19</v>
      </c>
      <c r="L174" s="103" t="s">
        <v>18</v>
      </c>
      <c r="M174" s="103" t="s">
        <v>19</v>
      </c>
    </row>
    <row r="175" spans="1:13" ht="15.75" customHeight="1" x14ac:dyDescent="0.3">
      <c r="B175" s="180" t="s">
        <v>35</v>
      </c>
      <c r="C175" s="181"/>
      <c r="D175" s="104">
        <v>21</v>
      </c>
      <c r="E175" s="105">
        <v>5.6300268096514748E-2</v>
      </c>
      <c r="F175" s="104">
        <v>100</v>
      </c>
      <c r="G175" s="105">
        <v>0.26809651474530832</v>
      </c>
      <c r="H175" s="104">
        <v>85</v>
      </c>
      <c r="I175" s="105">
        <v>0.22788203753351205</v>
      </c>
      <c r="J175" s="104">
        <v>167</v>
      </c>
      <c r="K175" s="105">
        <v>0.4477211796246649</v>
      </c>
      <c r="L175" s="104">
        <v>373</v>
      </c>
      <c r="M175" s="106">
        <v>1</v>
      </c>
    </row>
    <row r="176" spans="1:13" ht="15.75" customHeight="1" x14ac:dyDescent="0.3">
      <c r="B176" s="180" t="s">
        <v>36</v>
      </c>
      <c r="C176" s="181"/>
      <c r="D176" s="104">
        <v>59</v>
      </c>
      <c r="E176" s="105">
        <v>6.1013443640124093E-2</v>
      </c>
      <c r="F176" s="104">
        <v>344</v>
      </c>
      <c r="G176" s="105">
        <v>0.35573940020682521</v>
      </c>
      <c r="H176" s="104">
        <v>162</v>
      </c>
      <c r="I176" s="105">
        <v>0.16752843846949328</v>
      </c>
      <c r="J176" s="104">
        <v>402</v>
      </c>
      <c r="K176" s="105">
        <v>0.41571871768355739</v>
      </c>
      <c r="L176" s="104">
        <v>967</v>
      </c>
      <c r="M176" s="106">
        <v>1</v>
      </c>
    </row>
    <row r="177" spans="1:13" ht="15.75" customHeight="1" x14ac:dyDescent="0.3">
      <c r="B177" s="180" t="s">
        <v>37</v>
      </c>
      <c r="C177" s="181"/>
      <c r="D177" s="104">
        <v>1</v>
      </c>
      <c r="E177" s="105">
        <v>6.1728395061728392E-3</v>
      </c>
      <c r="F177" s="104">
        <v>73</v>
      </c>
      <c r="G177" s="105">
        <v>0.45061728395061729</v>
      </c>
      <c r="H177" s="104">
        <v>21</v>
      </c>
      <c r="I177" s="105">
        <v>0.12962962962962965</v>
      </c>
      <c r="J177" s="104">
        <v>67</v>
      </c>
      <c r="K177" s="105">
        <v>0.41358024691358025</v>
      </c>
      <c r="L177" s="104">
        <v>162</v>
      </c>
      <c r="M177" s="106">
        <v>1</v>
      </c>
    </row>
    <row r="178" spans="1:13" ht="15.75" customHeight="1" x14ac:dyDescent="0.3">
      <c r="B178" s="180" t="s">
        <v>38</v>
      </c>
      <c r="C178" s="181"/>
      <c r="D178" s="104">
        <v>32</v>
      </c>
      <c r="E178" s="105">
        <v>4.8854961832061068E-2</v>
      </c>
      <c r="F178" s="104">
        <v>250</v>
      </c>
      <c r="G178" s="105">
        <v>0.38167938931297712</v>
      </c>
      <c r="H178" s="104">
        <v>154</v>
      </c>
      <c r="I178" s="105">
        <v>0.23511450381679388</v>
      </c>
      <c r="J178" s="104">
        <v>219</v>
      </c>
      <c r="K178" s="105">
        <v>0.33435114503816793</v>
      </c>
      <c r="L178" s="104">
        <v>655</v>
      </c>
      <c r="M178" s="106">
        <v>1</v>
      </c>
    </row>
    <row r="179" spans="1:13" ht="15.75" customHeight="1" x14ac:dyDescent="0.3">
      <c r="B179" s="180" t="s">
        <v>39</v>
      </c>
      <c r="C179" s="181"/>
      <c r="D179" s="104">
        <v>187</v>
      </c>
      <c r="E179" s="105">
        <v>6.8199999999999997E-2</v>
      </c>
      <c r="F179" s="104">
        <v>781</v>
      </c>
      <c r="G179" s="105">
        <v>0.2848</v>
      </c>
      <c r="H179" s="104">
        <v>603</v>
      </c>
      <c r="I179" s="105">
        <v>0.21990000000000001</v>
      </c>
      <c r="J179" s="104">
        <v>1171</v>
      </c>
      <c r="K179" s="105">
        <v>0.42709999999999998</v>
      </c>
      <c r="L179" s="104">
        <v>2742</v>
      </c>
      <c r="M179" s="106">
        <f>E179+G179+I179+K179</f>
        <v>1</v>
      </c>
    </row>
    <row r="180" spans="1:13" ht="15.75" customHeight="1" x14ac:dyDescent="0.3">
      <c r="B180" s="180" t="s">
        <v>11</v>
      </c>
      <c r="C180" s="181"/>
      <c r="D180" s="104">
        <f>SUM(D175:D179)</f>
        <v>300</v>
      </c>
      <c r="E180" s="105">
        <f>D180/$L$180</f>
        <v>6.12369871402327E-2</v>
      </c>
      <c r="F180" s="104">
        <f>SUM(F175:F179)</f>
        <v>1548</v>
      </c>
      <c r="G180" s="105">
        <f>F180/$L$180</f>
        <v>0.31598285364360074</v>
      </c>
      <c r="H180" s="104">
        <f>SUM(H175:H179)</f>
        <v>1025</v>
      </c>
      <c r="I180" s="105">
        <f>H180/$L$180</f>
        <v>0.20922637272912839</v>
      </c>
      <c r="J180" s="104">
        <f>SUM(J175:J179)</f>
        <v>2026</v>
      </c>
      <c r="K180" s="105">
        <f>J180/$L$180</f>
        <v>0.41355378648703817</v>
      </c>
      <c r="L180" s="104">
        <f>SUM(L175:L179)</f>
        <v>4899</v>
      </c>
      <c r="M180" s="105">
        <f>L180/$L$165</f>
        <v>0.47572344144494078</v>
      </c>
    </row>
    <row r="181" spans="1:13" x14ac:dyDescent="0.3">
      <c r="A181" s="3" t="s">
        <v>171</v>
      </c>
    </row>
    <row r="182" spans="1:13" x14ac:dyDescent="0.3">
      <c r="A182" s="3" t="s">
        <v>172</v>
      </c>
    </row>
    <row r="184" spans="1:13" x14ac:dyDescent="0.3">
      <c r="B184" s="53" t="s">
        <v>140</v>
      </c>
    </row>
  </sheetData>
  <mergeCells count="122">
    <mergeCell ref="B180:C180"/>
    <mergeCell ref="A7:N7"/>
    <mergeCell ref="D51:E51"/>
    <mergeCell ref="A8:N8"/>
    <mergeCell ref="B13:C13"/>
    <mergeCell ref="B14:C14"/>
    <mergeCell ref="B15:C15"/>
    <mergeCell ref="B16:C16"/>
    <mergeCell ref="B28:C28"/>
    <mergeCell ref="B29:C29"/>
    <mergeCell ref="H26:I26"/>
    <mergeCell ref="J26:K26"/>
    <mergeCell ref="B25:C27"/>
    <mergeCell ref="B42:C42"/>
    <mergeCell ref="B50:E50"/>
    <mergeCell ref="N39:O39"/>
    <mergeCell ref="B17:C17"/>
    <mergeCell ref="H39:I39"/>
    <mergeCell ref="L39:M39"/>
    <mergeCell ref="J39:K39"/>
    <mergeCell ref="D39:E39"/>
    <mergeCell ref="F39:G39"/>
    <mergeCell ref="B30:C30"/>
    <mergeCell ref="B43:C43"/>
    <mergeCell ref="B161:C161"/>
    <mergeCell ref="B162:C162"/>
    <mergeCell ref="B51:C52"/>
    <mergeCell ref="B53:C53"/>
    <mergeCell ref="B54:C54"/>
    <mergeCell ref="B55:C55"/>
    <mergeCell ref="B67:C67"/>
    <mergeCell ref="B68:C68"/>
    <mergeCell ref="B65:C65"/>
    <mergeCell ref="B66:C66"/>
    <mergeCell ref="B69:C69"/>
    <mergeCell ref="B127:C128"/>
    <mergeCell ref="B77:C77"/>
    <mergeCell ref="B80:C80"/>
    <mergeCell ref="B101:C101"/>
    <mergeCell ref="B102:C102"/>
    <mergeCell ref="B129:C129"/>
    <mergeCell ref="B130:C130"/>
    <mergeCell ref="B131:C131"/>
    <mergeCell ref="B115:C115"/>
    <mergeCell ref="B103:B104"/>
    <mergeCell ref="B111:C112"/>
    <mergeCell ref="B134:B135"/>
    <mergeCell ref="B144:C144"/>
    <mergeCell ref="B179:C179"/>
    <mergeCell ref="D173:E173"/>
    <mergeCell ref="F173:G173"/>
    <mergeCell ref="H173:I173"/>
    <mergeCell ref="B175:C175"/>
    <mergeCell ref="B176:C176"/>
    <mergeCell ref="B177:C177"/>
    <mergeCell ref="B178:C178"/>
    <mergeCell ref="B163:C163"/>
    <mergeCell ref="B164:C164"/>
    <mergeCell ref="D172:M172"/>
    <mergeCell ref="J173:K173"/>
    <mergeCell ref="L173:M173"/>
    <mergeCell ref="B172:C174"/>
    <mergeCell ref="B165:C165"/>
    <mergeCell ref="B160:C160"/>
    <mergeCell ref="L158:M158"/>
    <mergeCell ref="J158:K158"/>
    <mergeCell ref="H158:I158"/>
    <mergeCell ref="F158:G158"/>
    <mergeCell ref="D158:E158"/>
    <mergeCell ref="D157:M157"/>
    <mergeCell ref="B147:C147"/>
    <mergeCell ref="B148:C148"/>
    <mergeCell ref="B157:C159"/>
    <mergeCell ref="B149:B150"/>
    <mergeCell ref="P39:Q39"/>
    <mergeCell ref="D38:Q38"/>
    <mergeCell ref="D25:Q25"/>
    <mergeCell ref="D26:E26"/>
    <mergeCell ref="F26:G26"/>
    <mergeCell ref="B63:C64"/>
    <mergeCell ref="D63:E63"/>
    <mergeCell ref="G62:J62"/>
    <mergeCell ref="B145:C145"/>
    <mergeCell ref="G65:H65"/>
    <mergeCell ref="G66:H66"/>
    <mergeCell ref="G67:H67"/>
    <mergeCell ref="G68:H68"/>
    <mergeCell ref="G69:H69"/>
    <mergeCell ref="B98:C99"/>
    <mergeCell ref="D98:E98"/>
    <mergeCell ref="F98:F99"/>
    <mergeCell ref="G63:H64"/>
    <mergeCell ref="I63:J63"/>
    <mergeCell ref="B118:C118"/>
    <mergeCell ref="D127:E127"/>
    <mergeCell ref="B142:C143"/>
    <mergeCell ref="D142:E142"/>
    <mergeCell ref="F142:F143"/>
    <mergeCell ref="A5:N5"/>
    <mergeCell ref="B146:C146"/>
    <mergeCell ref="B132:C132"/>
    <mergeCell ref="B133:C133"/>
    <mergeCell ref="B116:C116"/>
    <mergeCell ref="B117:C117"/>
    <mergeCell ref="F111:F112"/>
    <mergeCell ref="B90:C90"/>
    <mergeCell ref="B91:C91"/>
    <mergeCell ref="B113:C113"/>
    <mergeCell ref="B114:C114"/>
    <mergeCell ref="F127:F128"/>
    <mergeCell ref="B119:B120"/>
    <mergeCell ref="D111:E111"/>
    <mergeCell ref="B38:C40"/>
    <mergeCell ref="B41:C41"/>
    <mergeCell ref="B78:C78"/>
    <mergeCell ref="B89:C89"/>
    <mergeCell ref="B76:J76"/>
    <mergeCell ref="B79:C79"/>
    <mergeCell ref="B87:J87"/>
    <mergeCell ref="B88:C88"/>
    <mergeCell ref="B62:E62"/>
    <mergeCell ref="A6:N6"/>
  </mergeCells>
  <hyperlinks>
    <hyperlink ref="B184" location="Contenido!A1" display="Contenido" xr:uid="{00000000-0004-0000-0100-000000000000}"/>
    <hyperlink ref="K10" location="Contenido!A1" display="Contenido" xr:uid="{00000000-0004-0000-0100-000001000000}"/>
  </hyperlinks>
  <pageMargins left="0.7" right="0.7" top="0.75" bottom="0.75" header="0.3" footer="0.3"/>
  <pageSetup orientation="portrait" r:id="rId1"/>
  <ignoredErrors>
    <ignoredError sqref="E30:P30 E43:P43 E165:K165 E180:K18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3"/>
  <sheetViews>
    <sheetView topLeftCell="A82" zoomScale="70" zoomScaleNormal="70" workbookViewId="0">
      <selection activeCell="G17" sqref="G17:G18"/>
    </sheetView>
  </sheetViews>
  <sheetFormatPr baseColWidth="10" defaultColWidth="11.44140625" defaultRowHeight="15.6" x14ac:dyDescent="0.3"/>
  <cols>
    <col min="1" max="1" width="11.44140625" style="3"/>
    <col min="2" max="2" width="12.88671875" style="3" customWidth="1"/>
    <col min="3" max="3" width="14.109375" style="3" bestFit="1" customWidth="1"/>
    <col min="4" max="6" width="18" style="3" bestFit="1" customWidth="1"/>
    <col min="7" max="7" width="11.33203125" style="3" bestFit="1" customWidth="1"/>
    <col min="8" max="8" width="16.109375" style="3" customWidth="1"/>
    <col min="9" max="12" width="15.44140625" style="3" bestFit="1" customWidth="1"/>
    <col min="13" max="13" width="11.33203125" style="3" bestFit="1" customWidth="1"/>
    <col min="14" max="14" width="12.88671875" style="3" customWidth="1"/>
    <col min="15" max="15" width="11.33203125" style="3" bestFit="1" customWidth="1"/>
    <col min="16" max="16" width="16.5546875" style="3" bestFit="1" customWidth="1"/>
    <col min="17" max="17" width="13.44140625" style="3" bestFit="1" customWidth="1"/>
    <col min="18" max="18" width="14" style="3" bestFit="1" customWidth="1"/>
    <col min="19" max="16384" width="11.44140625" style="3"/>
  </cols>
  <sheetData>
    <row r="1" spans="1:19" ht="68.099999999999994" customHeight="1" x14ac:dyDescent="0.3"/>
    <row r="3" spans="1:19" x14ac:dyDescent="0.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9" x14ac:dyDescent="0.3">
      <c r="A4" s="155" t="s">
        <v>6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x14ac:dyDescent="0.3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19" x14ac:dyDescent="0.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19" x14ac:dyDescent="0.3">
      <c r="A7" s="155" t="s">
        <v>7</v>
      </c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39"/>
      <c r="P7" s="39"/>
      <c r="Q7" s="39"/>
      <c r="R7" s="39"/>
      <c r="S7" s="39"/>
    </row>
    <row r="8" spans="1:19" x14ac:dyDescent="0.3">
      <c r="A8" s="155" t="s">
        <v>4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39"/>
      <c r="P8" s="39"/>
      <c r="Q8" s="39"/>
      <c r="R8" s="39"/>
      <c r="S8" s="39"/>
    </row>
    <row r="9" spans="1:19" x14ac:dyDescent="0.3">
      <c r="A9" s="155" t="s">
        <v>8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39"/>
      <c r="P9" s="39"/>
      <c r="Q9" s="39"/>
      <c r="R9" s="39"/>
      <c r="S9" s="39"/>
    </row>
    <row r="10" spans="1:19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</row>
    <row r="12" spans="1:19" x14ac:dyDescent="0.3">
      <c r="A12" s="39" t="s">
        <v>153</v>
      </c>
      <c r="B12" s="39"/>
      <c r="C12" s="39"/>
      <c r="D12" s="39"/>
      <c r="E12" s="39"/>
      <c r="F12" s="39"/>
      <c r="G12" s="39"/>
      <c r="H12" s="39"/>
      <c r="I12" s="39"/>
      <c r="J12" s="39"/>
      <c r="K12" s="110" t="s">
        <v>140</v>
      </c>
      <c r="L12" s="39"/>
      <c r="M12" s="39"/>
      <c r="N12" s="39"/>
      <c r="O12" s="39"/>
      <c r="P12" s="39"/>
      <c r="Q12" s="39"/>
      <c r="R12" s="39"/>
      <c r="S12" s="39"/>
    </row>
    <row r="14" spans="1:19" ht="15" customHeight="1" x14ac:dyDescent="0.3">
      <c r="B14" s="209" t="s">
        <v>21</v>
      </c>
      <c r="C14" s="209"/>
      <c r="D14" s="158" t="s">
        <v>48</v>
      </c>
      <c r="E14" s="158"/>
    </row>
    <row r="15" spans="1:19" x14ac:dyDescent="0.3">
      <c r="B15" s="209"/>
      <c r="C15" s="209"/>
      <c r="D15" s="111" t="s">
        <v>22</v>
      </c>
      <c r="E15" s="111" t="s">
        <v>23</v>
      </c>
    </row>
    <row r="16" spans="1:19" ht="15" customHeight="1" x14ac:dyDescent="0.3">
      <c r="B16" s="159" t="s">
        <v>24</v>
      </c>
      <c r="C16" s="159"/>
      <c r="D16" s="112">
        <v>2485</v>
      </c>
      <c r="E16" s="113">
        <f>21.9445425644649/100</f>
        <v>0.219445425644649</v>
      </c>
    </row>
    <row r="17" spans="1:13" x14ac:dyDescent="0.3">
      <c r="B17" s="159" t="s">
        <v>49</v>
      </c>
      <c r="C17" s="159"/>
      <c r="D17" s="112">
        <v>1557</v>
      </c>
      <c r="E17" s="113">
        <f>13.7495584599082/100</f>
        <v>0.13749558459908201</v>
      </c>
    </row>
    <row r="18" spans="1:13" x14ac:dyDescent="0.3">
      <c r="B18" s="159" t="s">
        <v>26</v>
      </c>
      <c r="C18" s="159"/>
      <c r="D18" s="112">
        <v>4038</v>
      </c>
      <c r="E18" s="113">
        <f>35.6587778170258/100</f>
        <v>0.356587778170258</v>
      </c>
    </row>
    <row r="19" spans="1:13" x14ac:dyDescent="0.3">
      <c r="B19" s="159" t="s">
        <v>50</v>
      </c>
      <c r="C19" s="159"/>
      <c r="D19" s="112">
        <v>3244</v>
      </c>
      <c r="E19" s="113">
        <f>28.6471211586012/100</f>
        <v>0.28647121158601196</v>
      </c>
    </row>
    <row r="20" spans="1:13" ht="15.75" customHeight="1" x14ac:dyDescent="0.3">
      <c r="B20" s="159" t="s">
        <v>11</v>
      </c>
      <c r="C20" s="159"/>
      <c r="D20" s="112">
        <v>11324</v>
      </c>
      <c r="E20" s="113">
        <f>SUM(E16:E19)</f>
        <v>1.0000000000000009</v>
      </c>
    </row>
    <row r="21" spans="1:13" x14ac:dyDescent="0.3">
      <c r="A21" s="3" t="s">
        <v>171</v>
      </c>
      <c r="F21" s="211"/>
      <c r="G21" s="211"/>
      <c r="H21" s="11"/>
    </row>
    <row r="22" spans="1:13" x14ac:dyDescent="0.3">
      <c r="A22" s="3" t="s">
        <v>172</v>
      </c>
      <c r="F22" s="47"/>
      <c r="G22" s="47"/>
      <c r="H22" s="11"/>
    </row>
    <row r="23" spans="1:13" x14ac:dyDescent="0.3">
      <c r="F23" s="47"/>
      <c r="G23" s="47"/>
      <c r="H23" s="11"/>
    </row>
    <row r="24" spans="1:13" x14ac:dyDescent="0.3">
      <c r="F24" s="47"/>
      <c r="G24" s="47"/>
      <c r="H24" s="11"/>
    </row>
    <row r="25" spans="1:13" x14ac:dyDescent="0.3">
      <c r="A25" s="39" t="s">
        <v>164</v>
      </c>
      <c r="F25" s="47"/>
      <c r="G25" s="47"/>
      <c r="H25" s="11"/>
    </row>
    <row r="26" spans="1:13" x14ac:dyDescent="0.3">
      <c r="F26" s="47"/>
      <c r="G26" s="47"/>
      <c r="H26" s="11"/>
    </row>
    <row r="27" spans="1:13" x14ac:dyDescent="0.3">
      <c r="B27" s="158" t="s">
        <v>145</v>
      </c>
      <c r="C27" s="158"/>
      <c r="D27" s="178" t="s">
        <v>56</v>
      </c>
      <c r="E27" s="178"/>
      <c r="F27" s="178"/>
      <c r="G27" s="178"/>
      <c r="H27" s="178"/>
      <c r="I27" s="178"/>
      <c r="J27" s="178"/>
      <c r="K27" s="178"/>
      <c r="L27" s="178"/>
      <c r="M27" s="178"/>
    </row>
    <row r="28" spans="1:13" x14ac:dyDescent="0.3">
      <c r="B28" s="158"/>
      <c r="C28" s="158"/>
      <c r="D28" s="209" t="s">
        <v>24</v>
      </c>
      <c r="E28" s="209"/>
      <c r="F28" s="209" t="s">
        <v>25</v>
      </c>
      <c r="G28" s="209"/>
      <c r="H28" s="209" t="s">
        <v>26</v>
      </c>
      <c r="I28" s="209"/>
      <c r="J28" s="209" t="s">
        <v>27</v>
      </c>
      <c r="K28" s="209"/>
      <c r="L28" s="209" t="s">
        <v>11</v>
      </c>
      <c r="M28" s="209"/>
    </row>
    <row r="29" spans="1:13" x14ac:dyDescent="0.3">
      <c r="B29" s="158"/>
      <c r="C29" s="158"/>
      <c r="D29" s="111" t="s">
        <v>33</v>
      </c>
      <c r="E29" s="111" t="s">
        <v>34</v>
      </c>
      <c r="F29" s="111" t="s">
        <v>33</v>
      </c>
      <c r="G29" s="111" t="s">
        <v>34</v>
      </c>
      <c r="H29" s="111" t="s">
        <v>33</v>
      </c>
      <c r="I29" s="111" t="s">
        <v>34</v>
      </c>
      <c r="J29" s="111" t="s">
        <v>33</v>
      </c>
      <c r="K29" s="111" t="s">
        <v>34</v>
      </c>
      <c r="L29" s="111" t="s">
        <v>33</v>
      </c>
      <c r="M29" s="111" t="s">
        <v>34</v>
      </c>
    </row>
    <row r="30" spans="1:13" x14ac:dyDescent="0.3">
      <c r="B30" s="159" t="s">
        <v>51</v>
      </c>
      <c r="C30" s="159"/>
      <c r="D30" s="114">
        <v>371</v>
      </c>
      <c r="E30" s="113">
        <f>D30/$L30</f>
        <v>0.29304897314375988</v>
      </c>
      <c r="F30" s="115">
        <v>142</v>
      </c>
      <c r="G30" s="113">
        <f>F30/$L30</f>
        <v>0.11216429699842022</v>
      </c>
      <c r="H30" s="114">
        <v>436</v>
      </c>
      <c r="I30" s="113">
        <f>H30/$L30</f>
        <v>0.34439178515007901</v>
      </c>
      <c r="J30" s="114">
        <v>317</v>
      </c>
      <c r="K30" s="113">
        <f>J30/$L30</f>
        <v>0.25039494470774093</v>
      </c>
      <c r="L30" s="114">
        <f>SUM(D30,F30,H30,J30)</f>
        <v>1266</v>
      </c>
      <c r="M30" s="113">
        <v>1</v>
      </c>
    </row>
    <row r="31" spans="1:13" ht="15.75" customHeight="1" x14ac:dyDescent="0.3">
      <c r="B31" s="159" t="s">
        <v>52</v>
      </c>
      <c r="C31" s="159"/>
      <c r="D31" s="114">
        <v>1536</v>
      </c>
      <c r="E31" s="113">
        <f t="shared" ref="E31:E35" si="0">D31/$L31</f>
        <v>0.24862415021042408</v>
      </c>
      <c r="F31" s="115">
        <v>859</v>
      </c>
      <c r="G31" s="113">
        <f t="shared" ref="G31:G35" si="1">F31/$L31</f>
        <v>0.13904176108773067</v>
      </c>
      <c r="H31" s="114">
        <v>2281</v>
      </c>
      <c r="I31" s="113">
        <f t="shared" ref="I31:I35" si="2">H31/$L31</f>
        <v>0.3692133376497248</v>
      </c>
      <c r="J31" s="114">
        <v>1502</v>
      </c>
      <c r="K31" s="113">
        <f t="shared" ref="K31:K35" si="3">J31/$L31</f>
        <v>0.24312075105212042</v>
      </c>
      <c r="L31" s="114">
        <f t="shared" ref="L31:L35" si="4">SUM(D31,F31,H31,J31)</f>
        <v>6178</v>
      </c>
      <c r="M31" s="113">
        <v>1</v>
      </c>
    </row>
    <row r="32" spans="1:13" ht="15.75" customHeight="1" x14ac:dyDescent="0.3">
      <c r="B32" s="159" t="s">
        <v>53</v>
      </c>
      <c r="C32" s="159"/>
      <c r="D32" s="114">
        <v>348</v>
      </c>
      <c r="E32" s="113">
        <f t="shared" si="0"/>
        <v>0.19572553430821146</v>
      </c>
      <c r="F32" s="115">
        <v>248</v>
      </c>
      <c r="G32" s="113">
        <f t="shared" si="1"/>
        <v>0.13948256467941508</v>
      </c>
      <c r="H32" s="114">
        <v>626</v>
      </c>
      <c r="I32" s="113">
        <f t="shared" si="2"/>
        <v>0.35208098987626546</v>
      </c>
      <c r="J32" s="114">
        <v>556</v>
      </c>
      <c r="K32" s="113">
        <f t="shared" si="3"/>
        <v>0.31271091113610799</v>
      </c>
      <c r="L32" s="114">
        <f t="shared" si="4"/>
        <v>1778</v>
      </c>
      <c r="M32" s="113">
        <v>1</v>
      </c>
    </row>
    <row r="33" spans="1:19" x14ac:dyDescent="0.3">
      <c r="B33" s="159" t="s">
        <v>54</v>
      </c>
      <c r="C33" s="159"/>
      <c r="D33" s="114">
        <v>218</v>
      </c>
      <c r="E33" s="113">
        <f t="shared" si="0"/>
        <v>0.11277806518365235</v>
      </c>
      <c r="F33" s="115">
        <v>287</v>
      </c>
      <c r="G33" s="113">
        <f t="shared" si="1"/>
        <v>0.14847387480600102</v>
      </c>
      <c r="H33" s="114">
        <v>630</v>
      </c>
      <c r="I33" s="113">
        <f t="shared" si="2"/>
        <v>0.32591826176927058</v>
      </c>
      <c r="J33" s="114">
        <v>798</v>
      </c>
      <c r="K33" s="113">
        <f t="shared" si="3"/>
        <v>0.41282979824107607</v>
      </c>
      <c r="L33" s="114">
        <f t="shared" si="4"/>
        <v>1933</v>
      </c>
      <c r="M33" s="113">
        <v>1</v>
      </c>
    </row>
    <row r="34" spans="1:19" x14ac:dyDescent="0.3">
      <c r="B34" s="159" t="s">
        <v>55</v>
      </c>
      <c r="C34" s="159"/>
      <c r="D34" s="114">
        <v>4</v>
      </c>
      <c r="E34" s="113">
        <f t="shared" si="0"/>
        <v>4.3010752688172046E-2</v>
      </c>
      <c r="F34" s="115">
        <v>15</v>
      </c>
      <c r="G34" s="113">
        <f t="shared" si="1"/>
        <v>0.16129032258064516</v>
      </c>
      <c r="H34" s="114">
        <v>38</v>
      </c>
      <c r="I34" s="113">
        <f t="shared" si="2"/>
        <v>0.40860215053763443</v>
      </c>
      <c r="J34" s="114">
        <v>36</v>
      </c>
      <c r="K34" s="113">
        <f t="shared" si="3"/>
        <v>0.38709677419354838</v>
      </c>
      <c r="L34" s="114">
        <f t="shared" si="4"/>
        <v>93</v>
      </c>
      <c r="M34" s="113">
        <v>1</v>
      </c>
    </row>
    <row r="35" spans="1:19" x14ac:dyDescent="0.3">
      <c r="B35" s="159" t="s">
        <v>11</v>
      </c>
      <c r="C35" s="159"/>
      <c r="D35" s="114">
        <f>SUM(D30:D34)</f>
        <v>2477</v>
      </c>
      <c r="E35" s="113">
        <f t="shared" si="0"/>
        <v>0.22021692745376956</v>
      </c>
      <c r="F35" s="114">
        <f t="shared" ref="F35:J35" si="5">SUM(F30:F34)</f>
        <v>1551</v>
      </c>
      <c r="G35" s="113">
        <f t="shared" si="1"/>
        <v>0.13789118065433856</v>
      </c>
      <c r="H35" s="114">
        <f t="shared" si="5"/>
        <v>4011</v>
      </c>
      <c r="I35" s="113">
        <f t="shared" si="2"/>
        <v>0.35659672830725464</v>
      </c>
      <c r="J35" s="114">
        <f t="shared" si="5"/>
        <v>3209</v>
      </c>
      <c r="K35" s="113">
        <f t="shared" si="3"/>
        <v>0.28529516358463725</v>
      </c>
      <c r="L35" s="114">
        <f t="shared" si="4"/>
        <v>11248</v>
      </c>
      <c r="M35" s="113">
        <v>1</v>
      </c>
    </row>
    <row r="36" spans="1:19" x14ac:dyDescent="0.3">
      <c r="A36" s="3" t="s">
        <v>171</v>
      </c>
    </row>
    <row r="37" spans="1:19" ht="15" customHeight="1" x14ac:dyDescent="0.3">
      <c r="A37" s="3" t="s">
        <v>172</v>
      </c>
    </row>
    <row r="38" spans="1:19" ht="15" customHeight="1" x14ac:dyDescent="0.3"/>
    <row r="39" spans="1:19" ht="15" customHeight="1" x14ac:dyDescent="0.3"/>
    <row r="40" spans="1:19" x14ac:dyDescent="0.3">
      <c r="A40" s="39" t="s">
        <v>154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</row>
    <row r="42" spans="1:19" ht="33" customHeight="1" x14ac:dyDescent="0.3">
      <c r="B42" s="209" t="s">
        <v>168</v>
      </c>
      <c r="C42" s="178" t="s">
        <v>59</v>
      </c>
      <c r="D42" s="178"/>
    </row>
    <row r="43" spans="1:19" x14ac:dyDescent="0.3">
      <c r="B43" s="209"/>
      <c r="C43" s="111" t="s">
        <v>33</v>
      </c>
      <c r="D43" s="111" t="s">
        <v>34</v>
      </c>
    </row>
    <row r="44" spans="1:19" x14ac:dyDescent="0.3">
      <c r="B44" s="116" t="s">
        <v>57</v>
      </c>
      <c r="C44" s="112">
        <v>2322</v>
      </c>
      <c r="D44" s="113">
        <v>0.2051</v>
      </c>
    </row>
    <row r="45" spans="1:19" x14ac:dyDescent="0.3">
      <c r="B45" s="116" t="s">
        <v>58</v>
      </c>
      <c r="C45" s="112">
        <v>9002</v>
      </c>
      <c r="D45" s="113">
        <v>0.79494878134934699</v>
      </c>
    </row>
    <row r="46" spans="1:19" x14ac:dyDescent="0.3">
      <c r="B46" s="116" t="s">
        <v>11</v>
      </c>
      <c r="C46" s="112">
        <v>11324</v>
      </c>
      <c r="D46" s="113">
        <v>1</v>
      </c>
    </row>
    <row r="47" spans="1:19" x14ac:dyDescent="0.3">
      <c r="A47" s="3" t="s">
        <v>171</v>
      </c>
    </row>
    <row r="48" spans="1:19" x14ac:dyDescent="0.3">
      <c r="A48" s="3" t="s">
        <v>172</v>
      </c>
    </row>
    <row r="51" spans="1:19" x14ac:dyDescent="0.3">
      <c r="A51" s="39" t="s">
        <v>201</v>
      </c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3" spans="1:19" x14ac:dyDescent="0.3">
      <c r="B53" s="209" t="s">
        <v>200</v>
      </c>
      <c r="C53" s="209"/>
      <c r="D53" s="158" t="s">
        <v>64</v>
      </c>
      <c r="E53" s="158"/>
    </row>
    <row r="54" spans="1:19" x14ac:dyDescent="0.3">
      <c r="B54" s="209"/>
      <c r="C54" s="209"/>
      <c r="D54" s="111" t="s">
        <v>33</v>
      </c>
      <c r="E54" s="111" t="s">
        <v>34</v>
      </c>
    </row>
    <row r="55" spans="1:19" x14ac:dyDescent="0.3">
      <c r="B55" s="204" t="s">
        <v>60</v>
      </c>
      <c r="C55" s="204"/>
      <c r="D55" s="112">
        <v>5759</v>
      </c>
      <c r="E55" s="117">
        <f>50.8565877781703/100</f>
        <v>0.50856587778170304</v>
      </c>
    </row>
    <row r="56" spans="1:19" x14ac:dyDescent="0.3">
      <c r="B56" s="204" t="s">
        <v>61</v>
      </c>
      <c r="C56" s="204"/>
      <c r="D56" s="112">
        <v>2762</v>
      </c>
      <c r="E56" s="117">
        <f>24.3906746732603/100</f>
        <v>0.24390674673260299</v>
      </c>
    </row>
    <row r="57" spans="1:19" x14ac:dyDescent="0.3">
      <c r="B57" s="204" t="s">
        <v>62</v>
      </c>
      <c r="C57" s="204"/>
      <c r="D57" s="112">
        <v>2384</v>
      </c>
      <c r="E57" s="117">
        <f>21.0526315789474/100</f>
        <v>0.21052631578947398</v>
      </c>
    </row>
    <row r="58" spans="1:19" x14ac:dyDescent="0.3">
      <c r="B58" s="204" t="s">
        <v>63</v>
      </c>
      <c r="C58" s="204"/>
      <c r="D58" s="112">
        <v>419</v>
      </c>
      <c r="E58" s="117">
        <f>3.70010596962204/100</f>
        <v>3.7001059696220404E-2</v>
      </c>
    </row>
    <row r="59" spans="1:19" x14ac:dyDescent="0.3">
      <c r="B59" s="204" t="s">
        <v>11</v>
      </c>
      <c r="C59" s="204"/>
      <c r="D59" s="112">
        <v>11324</v>
      </c>
      <c r="E59" s="133">
        <f>SUM(E55:E58)</f>
        <v>1.0000000000000004</v>
      </c>
    </row>
    <row r="60" spans="1:19" x14ac:dyDescent="0.3">
      <c r="A60" s="3" t="s">
        <v>171</v>
      </c>
    </row>
    <row r="61" spans="1:19" x14ac:dyDescent="0.3">
      <c r="A61" s="3" t="s">
        <v>172</v>
      </c>
    </row>
    <row r="64" spans="1:19" x14ac:dyDescent="0.3">
      <c r="A64" s="39" t="s">
        <v>182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</row>
    <row r="66" spans="1:19" x14ac:dyDescent="0.3">
      <c r="B66" s="209" t="s">
        <v>68</v>
      </c>
      <c r="C66" s="209"/>
      <c r="D66" s="158" t="s">
        <v>64</v>
      </c>
      <c r="E66" s="158"/>
    </row>
    <row r="67" spans="1:19" x14ac:dyDescent="0.3">
      <c r="B67" s="209"/>
      <c r="C67" s="209"/>
      <c r="D67" s="111" t="s">
        <v>33</v>
      </c>
      <c r="E67" s="111" t="s">
        <v>34</v>
      </c>
    </row>
    <row r="68" spans="1:19" x14ac:dyDescent="0.3">
      <c r="B68" s="204" t="s">
        <v>65</v>
      </c>
      <c r="C68" s="204"/>
      <c r="D68" s="112">
        <v>9757</v>
      </c>
      <c r="E68" s="117">
        <f>86.1621335217238/100</f>
        <v>0.86162133521723805</v>
      </c>
    </row>
    <row r="69" spans="1:19" ht="32.25" customHeight="1" x14ac:dyDescent="0.3">
      <c r="B69" s="204" t="s">
        <v>66</v>
      </c>
      <c r="C69" s="204"/>
      <c r="D69" s="112">
        <v>830</v>
      </c>
      <c r="E69" s="117">
        <f>7.32956552454963/100</f>
        <v>7.3295655245496305E-2</v>
      </c>
    </row>
    <row r="70" spans="1:19" x14ac:dyDescent="0.3">
      <c r="B70" s="204" t="s">
        <v>67</v>
      </c>
      <c r="C70" s="204"/>
      <c r="D70" s="112">
        <v>737</v>
      </c>
      <c r="E70" s="117">
        <f>6.5083009537266/100</f>
        <v>6.5083009537266007E-2</v>
      </c>
    </row>
    <row r="71" spans="1:19" x14ac:dyDescent="0.3">
      <c r="B71" s="204" t="s">
        <v>11</v>
      </c>
      <c r="C71" s="204"/>
      <c r="D71" s="112">
        <v>11324</v>
      </c>
      <c r="E71" s="118">
        <f>SUM(E68:E70)</f>
        <v>1.0000000000000004</v>
      </c>
    </row>
    <row r="72" spans="1:19" x14ac:dyDescent="0.3">
      <c r="A72" s="3" t="s">
        <v>171</v>
      </c>
    </row>
    <row r="73" spans="1:19" x14ac:dyDescent="0.3">
      <c r="A73" s="3" t="s">
        <v>172</v>
      </c>
    </row>
    <row r="76" spans="1:19" x14ac:dyDescent="0.3">
      <c r="A76" s="39" t="s">
        <v>169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</row>
    <row r="77" spans="1:19" x14ac:dyDescent="0.3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</row>
    <row r="78" spans="1:19" x14ac:dyDescent="0.3">
      <c r="B78" s="209" t="s">
        <v>80</v>
      </c>
      <c r="C78" s="209"/>
      <c r="D78" s="158" t="s">
        <v>64</v>
      </c>
      <c r="E78" s="158"/>
    </row>
    <row r="79" spans="1:19" x14ac:dyDescent="0.3">
      <c r="B79" s="209"/>
      <c r="C79" s="209"/>
      <c r="D79" s="111" t="s">
        <v>33</v>
      </c>
      <c r="E79" s="111" t="s">
        <v>34</v>
      </c>
    </row>
    <row r="80" spans="1:19" x14ac:dyDescent="0.3">
      <c r="B80" s="159" t="s">
        <v>69</v>
      </c>
      <c r="C80" s="159"/>
      <c r="D80" s="112">
        <v>6050</v>
      </c>
      <c r="E80" s="113">
        <f>D80/D84</f>
        <v>0.53426351112681036</v>
      </c>
    </row>
    <row r="81" spans="1:13" x14ac:dyDescent="0.3">
      <c r="B81" s="159" t="s">
        <v>70</v>
      </c>
      <c r="C81" s="159"/>
      <c r="D81" s="112">
        <v>3280</v>
      </c>
      <c r="E81" s="113">
        <f>D81/D84</f>
        <v>0.28965030024726246</v>
      </c>
    </row>
    <row r="82" spans="1:13" x14ac:dyDescent="0.3">
      <c r="B82" s="159" t="s">
        <v>71</v>
      </c>
      <c r="C82" s="159"/>
      <c r="D82" s="112">
        <v>1255</v>
      </c>
      <c r="E82" s="113">
        <f>D82/D84</f>
        <v>0.11082656305192512</v>
      </c>
    </row>
    <row r="83" spans="1:13" x14ac:dyDescent="0.3">
      <c r="B83" s="159" t="s">
        <v>72</v>
      </c>
      <c r="C83" s="159"/>
      <c r="D83" s="112">
        <v>739</v>
      </c>
      <c r="E83" s="113">
        <f>D83/D84</f>
        <v>6.5259625574002125E-2</v>
      </c>
    </row>
    <row r="84" spans="1:13" x14ac:dyDescent="0.3">
      <c r="B84" s="159" t="s">
        <v>11</v>
      </c>
      <c r="C84" s="159"/>
      <c r="D84" s="112">
        <v>11324</v>
      </c>
      <c r="E84" s="113">
        <f>SUM(E80:E83)</f>
        <v>1</v>
      </c>
    </row>
    <row r="85" spans="1:13" x14ac:dyDescent="0.3">
      <c r="A85" s="3" t="s">
        <v>171</v>
      </c>
    </row>
    <row r="86" spans="1:13" x14ac:dyDescent="0.3">
      <c r="A86" s="3" t="s">
        <v>172</v>
      </c>
    </row>
    <row r="89" spans="1:13" x14ac:dyDescent="0.3">
      <c r="A89" s="39" t="s">
        <v>165</v>
      </c>
    </row>
    <row r="90" spans="1:13" x14ac:dyDescent="0.3">
      <c r="A90" s="39"/>
    </row>
    <row r="91" spans="1:13" ht="32.25" customHeight="1" x14ac:dyDescent="0.3">
      <c r="B91" s="205" t="s">
        <v>145</v>
      </c>
      <c r="C91" s="206"/>
      <c r="D91" s="178" t="s">
        <v>72</v>
      </c>
      <c r="E91" s="178"/>
      <c r="F91" s="178" t="s">
        <v>70</v>
      </c>
      <c r="G91" s="178"/>
      <c r="H91" s="178" t="s">
        <v>69</v>
      </c>
      <c r="I91" s="178"/>
      <c r="J91" s="178" t="s">
        <v>71</v>
      </c>
      <c r="K91" s="178"/>
      <c r="L91" s="178" t="s">
        <v>11</v>
      </c>
      <c r="M91" s="178"/>
    </row>
    <row r="92" spans="1:13" s="12" customFormat="1" ht="32.25" customHeight="1" x14ac:dyDescent="0.3">
      <c r="B92" s="207"/>
      <c r="C92" s="208"/>
      <c r="D92" s="111" t="s">
        <v>33</v>
      </c>
      <c r="E92" s="111" t="s">
        <v>34</v>
      </c>
      <c r="F92" s="111" t="s">
        <v>33</v>
      </c>
      <c r="G92" s="111" t="s">
        <v>34</v>
      </c>
      <c r="H92" s="111" t="s">
        <v>33</v>
      </c>
      <c r="I92" s="111" t="s">
        <v>34</v>
      </c>
      <c r="J92" s="111" t="s">
        <v>33</v>
      </c>
      <c r="K92" s="111" t="s">
        <v>34</v>
      </c>
      <c r="L92" s="111" t="s">
        <v>33</v>
      </c>
      <c r="M92" s="111" t="s">
        <v>34</v>
      </c>
    </row>
    <row r="93" spans="1:13" s="12" customFormat="1" x14ac:dyDescent="0.3">
      <c r="B93" s="202" t="s">
        <v>51</v>
      </c>
      <c r="C93" s="202"/>
      <c r="D93" s="114">
        <v>135</v>
      </c>
      <c r="E93" s="113">
        <f>D93/$L93</f>
        <v>0.1066350710900474</v>
      </c>
      <c r="F93" s="115">
        <v>456</v>
      </c>
      <c r="G93" s="113">
        <f>F93/L93</f>
        <v>0.36018957345971564</v>
      </c>
      <c r="H93" s="114">
        <v>496</v>
      </c>
      <c r="I93" s="113">
        <f>H93/L93</f>
        <v>0.39178515007898895</v>
      </c>
      <c r="J93" s="114">
        <v>179</v>
      </c>
      <c r="K93" s="113">
        <f>J93/L93</f>
        <v>0.14139020537124802</v>
      </c>
      <c r="L93" s="114">
        <f>SUM(D93,F93,H93,J93)</f>
        <v>1266</v>
      </c>
      <c r="M93" s="113">
        <v>1</v>
      </c>
    </row>
    <row r="94" spans="1:13" s="12" customFormat="1" x14ac:dyDescent="0.3">
      <c r="B94" s="202" t="s">
        <v>52</v>
      </c>
      <c r="C94" s="202"/>
      <c r="D94" s="114">
        <v>473</v>
      </c>
      <c r="E94" s="113">
        <f t="shared" ref="E94:E98" si="6">D94/$L94</f>
        <v>7.6561994172871475E-2</v>
      </c>
      <c r="F94" s="115">
        <v>2085</v>
      </c>
      <c r="G94" s="113">
        <f t="shared" ref="G94:G97" si="7">F94/L94</f>
        <v>0.33748786014891552</v>
      </c>
      <c r="H94" s="114">
        <v>2794</v>
      </c>
      <c r="I94" s="113">
        <f t="shared" ref="I94:I97" si="8">H94/L94</f>
        <v>0.45224991906765943</v>
      </c>
      <c r="J94" s="114">
        <v>826</v>
      </c>
      <c r="K94" s="113">
        <f t="shared" ref="K94:K97" si="9">J94/L94</f>
        <v>0.13370022661055359</v>
      </c>
      <c r="L94" s="114">
        <f t="shared" ref="L94:L98" si="10">SUM(D94,F94,H94,J94)</f>
        <v>6178</v>
      </c>
      <c r="M94" s="113">
        <v>1</v>
      </c>
    </row>
    <row r="95" spans="1:13" s="12" customFormat="1" x14ac:dyDescent="0.3">
      <c r="B95" s="202" t="s">
        <v>53</v>
      </c>
      <c r="C95" s="202"/>
      <c r="D95" s="114">
        <v>78</v>
      </c>
      <c r="E95" s="113">
        <f t="shared" si="6"/>
        <v>4.3869516310461196E-2</v>
      </c>
      <c r="F95" s="115">
        <v>490</v>
      </c>
      <c r="G95" s="113">
        <f t="shared" si="7"/>
        <v>0.27559055118110237</v>
      </c>
      <c r="H95" s="114">
        <v>1054</v>
      </c>
      <c r="I95" s="113">
        <f t="shared" si="8"/>
        <v>0.59280089988751405</v>
      </c>
      <c r="J95" s="114">
        <v>156</v>
      </c>
      <c r="K95" s="113">
        <f t="shared" si="9"/>
        <v>8.7739032620922391E-2</v>
      </c>
      <c r="L95" s="114">
        <f t="shared" si="10"/>
        <v>1778</v>
      </c>
      <c r="M95" s="113">
        <v>1</v>
      </c>
    </row>
    <row r="96" spans="1:13" s="12" customFormat="1" x14ac:dyDescent="0.3">
      <c r="B96" s="202" t="s">
        <v>54</v>
      </c>
      <c r="C96" s="202"/>
      <c r="D96" s="114">
        <v>45</v>
      </c>
      <c r="E96" s="113">
        <f t="shared" si="6"/>
        <v>2.3279875840662184E-2</v>
      </c>
      <c r="F96" s="115">
        <v>230</v>
      </c>
      <c r="G96" s="113">
        <f t="shared" si="7"/>
        <v>0.11898603207449561</v>
      </c>
      <c r="H96" s="114">
        <v>1572</v>
      </c>
      <c r="I96" s="113">
        <f t="shared" si="8"/>
        <v>0.81324366270046555</v>
      </c>
      <c r="J96" s="114">
        <v>86</v>
      </c>
      <c r="K96" s="113">
        <f t="shared" si="9"/>
        <v>4.4490429384376619E-2</v>
      </c>
      <c r="L96" s="114">
        <f t="shared" si="10"/>
        <v>1933</v>
      </c>
      <c r="M96" s="113">
        <v>1</v>
      </c>
    </row>
    <row r="97" spans="1:13" s="12" customFormat="1" x14ac:dyDescent="0.3">
      <c r="B97" s="202" t="s">
        <v>55</v>
      </c>
      <c r="C97" s="202"/>
      <c r="D97" s="114">
        <v>1</v>
      </c>
      <c r="E97" s="113">
        <f t="shared" si="6"/>
        <v>1.0752688172043012E-2</v>
      </c>
      <c r="F97" s="115">
        <v>7</v>
      </c>
      <c r="G97" s="113">
        <f t="shared" si="7"/>
        <v>7.5268817204301078E-2</v>
      </c>
      <c r="H97" s="114">
        <v>78</v>
      </c>
      <c r="I97" s="113">
        <f t="shared" si="8"/>
        <v>0.83870967741935487</v>
      </c>
      <c r="J97" s="114">
        <v>7</v>
      </c>
      <c r="K97" s="113">
        <f t="shared" si="9"/>
        <v>7.5268817204301078E-2</v>
      </c>
      <c r="L97" s="114">
        <f t="shared" si="10"/>
        <v>93</v>
      </c>
      <c r="M97" s="113">
        <v>1</v>
      </c>
    </row>
    <row r="98" spans="1:13" s="12" customFormat="1" x14ac:dyDescent="0.3">
      <c r="B98" s="210" t="s">
        <v>11</v>
      </c>
      <c r="C98" s="210"/>
      <c r="D98" s="114">
        <f>SUM(D93:D97)</f>
        <v>732</v>
      </c>
      <c r="E98" s="113">
        <f t="shared" si="6"/>
        <v>6.5078236130867703E-2</v>
      </c>
      <c r="F98" s="114">
        <f t="shared" ref="F98" si="11">SUM(F93:F97)</f>
        <v>3268</v>
      </c>
      <c r="G98" s="113">
        <f t="shared" ref="G98" si="12">F98/$L98</f>
        <v>0.29054054054054052</v>
      </c>
      <c r="H98" s="114">
        <f t="shared" ref="H98" si="13">SUM(H93:H97)</f>
        <v>5994</v>
      </c>
      <c r="I98" s="113">
        <f t="shared" ref="I98" si="14">H98/$L98</f>
        <v>0.53289473684210531</v>
      </c>
      <c r="J98" s="114">
        <f t="shared" ref="J98" si="15">SUM(J93:J97)</f>
        <v>1254</v>
      </c>
      <c r="K98" s="113">
        <f t="shared" ref="K98" si="16">J98/$L98</f>
        <v>0.11148648648648649</v>
      </c>
      <c r="L98" s="114">
        <f t="shared" si="10"/>
        <v>11248</v>
      </c>
      <c r="M98" s="113">
        <v>1</v>
      </c>
    </row>
    <row r="99" spans="1:13" ht="18" customHeight="1" x14ac:dyDescent="0.3">
      <c r="A99" s="3" t="s">
        <v>171</v>
      </c>
    </row>
    <row r="100" spans="1:13" x14ac:dyDescent="0.3">
      <c r="A100" s="3" t="s">
        <v>172</v>
      </c>
    </row>
    <row r="103" spans="1:13" x14ac:dyDescent="0.3">
      <c r="B103" s="53" t="s">
        <v>140</v>
      </c>
    </row>
  </sheetData>
  <mergeCells count="59">
    <mergeCell ref="B20:C20"/>
    <mergeCell ref="A4:S4"/>
    <mergeCell ref="F21:G21"/>
    <mergeCell ref="D14:E14"/>
    <mergeCell ref="B14:C15"/>
    <mergeCell ref="B16:C16"/>
    <mergeCell ref="B17:C17"/>
    <mergeCell ref="B18:C18"/>
    <mergeCell ref="B19:C19"/>
    <mergeCell ref="A7:N7"/>
    <mergeCell ref="A8:N8"/>
    <mergeCell ref="A9:N9"/>
    <mergeCell ref="B30:C30"/>
    <mergeCell ref="B31:C31"/>
    <mergeCell ref="J28:K28"/>
    <mergeCell ref="H28:I28"/>
    <mergeCell ref="D28:E28"/>
    <mergeCell ref="F28:G28"/>
    <mergeCell ref="B27:C29"/>
    <mergeCell ref="D27:M27"/>
    <mergeCell ref="L28:M28"/>
    <mergeCell ref="B35:C35"/>
    <mergeCell ref="C42:D42"/>
    <mergeCell ref="B42:B43"/>
    <mergeCell ref="B32:C32"/>
    <mergeCell ref="B33:C33"/>
    <mergeCell ref="B34:C34"/>
    <mergeCell ref="D53:E53"/>
    <mergeCell ref="B53:C54"/>
    <mergeCell ref="B68:C68"/>
    <mergeCell ref="B69:C69"/>
    <mergeCell ref="B55:C55"/>
    <mergeCell ref="B56:C56"/>
    <mergeCell ref="B57:C57"/>
    <mergeCell ref="B58:C58"/>
    <mergeCell ref="B59:C59"/>
    <mergeCell ref="B66:C67"/>
    <mergeCell ref="D66:E66"/>
    <mergeCell ref="B98:C98"/>
    <mergeCell ref="B93:C93"/>
    <mergeCell ref="B81:C81"/>
    <mergeCell ref="B82:C82"/>
    <mergeCell ref="B83:C83"/>
    <mergeCell ref="B84:C84"/>
    <mergeCell ref="B97:C97"/>
    <mergeCell ref="B95:C95"/>
    <mergeCell ref="L91:M91"/>
    <mergeCell ref="B96:C96"/>
    <mergeCell ref="D91:E91"/>
    <mergeCell ref="B70:C70"/>
    <mergeCell ref="B71:C71"/>
    <mergeCell ref="B91:C92"/>
    <mergeCell ref="B94:C94"/>
    <mergeCell ref="D78:E78"/>
    <mergeCell ref="B78:C79"/>
    <mergeCell ref="H91:I91"/>
    <mergeCell ref="J91:K91"/>
    <mergeCell ref="F91:G91"/>
    <mergeCell ref="B80:C80"/>
  </mergeCells>
  <hyperlinks>
    <hyperlink ref="K12" location="Contenido!A1" display="Contenido" xr:uid="{00000000-0004-0000-0200-000000000000}"/>
    <hyperlink ref="B103" location="Contenido!A1" display="Contenido" xr:uid="{00000000-0004-0000-0200-000001000000}"/>
  </hyperlinks>
  <pageMargins left="0.7" right="0.7" top="0.75" bottom="0.75" header="0.3" footer="0.3"/>
  <pageSetup paperSize="9" orientation="portrait" r:id="rId1"/>
  <ignoredErrors>
    <ignoredError sqref="E35:K35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57"/>
  <sheetViews>
    <sheetView tabSelected="1" topLeftCell="A130" zoomScale="85" zoomScaleNormal="85" workbookViewId="0">
      <selection activeCell="E155" sqref="E155"/>
    </sheetView>
  </sheetViews>
  <sheetFormatPr baseColWidth="10" defaultColWidth="11.44140625" defaultRowHeight="15.6" x14ac:dyDescent="0.3"/>
  <cols>
    <col min="1" max="1" width="11.44140625" style="3"/>
    <col min="2" max="2" width="12.44140625" style="3" customWidth="1"/>
    <col min="3" max="3" width="12" style="3" customWidth="1"/>
    <col min="4" max="4" width="13.5546875" style="3" bestFit="1" customWidth="1"/>
    <col min="5" max="5" width="10" style="3" bestFit="1" customWidth="1"/>
    <col min="6" max="6" width="11.44140625" style="3"/>
    <col min="7" max="7" width="12.33203125" style="3" customWidth="1"/>
    <col min="8" max="16384" width="11.44140625" style="3"/>
  </cols>
  <sheetData>
    <row r="1" spans="1:19" ht="78.75" customHeight="1" x14ac:dyDescent="0.3"/>
    <row r="5" spans="1:19" x14ac:dyDescent="0.3">
      <c r="A5" s="155" t="s">
        <v>6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39"/>
      <c r="P5" s="39"/>
      <c r="Q5" s="39"/>
      <c r="R5" s="39"/>
      <c r="S5" s="39"/>
    </row>
    <row r="6" spans="1:19" x14ac:dyDescent="0.3">
      <c r="A6" s="155" t="s">
        <v>7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39"/>
      <c r="P6" s="39"/>
      <c r="Q6" s="39"/>
      <c r="R6" s="39"/>
      <c r="S6" s="39"/>
    </row>
    <row r="7" spans="1:19" x14ac:dyDescent="0.3">
      <c r="A7" s="155" t="s">
        <v>4</v>
      </c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39"/>
      <c r="P7" s="39"/>
      <c r="Q7" s="39"/>
      <c r="R7" s="39"/>
      <c r="S7" s="39"/>
    </row>
    <row r="8" spans="1:19" x14ac:dyDescent="0.3">
      <c r="A8" s="155" t="s">
        <v>8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39"/>
      <c r="P8" s="39"/>
      <c r="Q8" s="39"/>
      <c r="R8" s="39"/>
      <c r="S8" s="39"/>
    </row>
    <row r="9" spans="1:19" x14ac:dyDescent="0.3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</row>
    <row r="11" spans="1:19" x14ac:dyDescent="0.3">
      <c r="A11" s="39" t="s">
        <v>155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110" t="s">
        <v>140</v>
      </c>
      <c r="N11" s="39"/>
      <c r="O11" s="39"/>
      <c r="P11" s="39"/>
      <c r="Q11" s="39"/>
      <c r="R11" s="39"/>
      <c r="S11" s="39"/>
    </row>
    <row r="13" spans="1:19" x14ac:dyDescent="0.3">
      <c r="B13" s="178" t="s">
        <v>143</v>
      </c>
      <c r="C13" s="178"/>
      <c r="D13" s="158" t="s">
        <v>64</v>
      </c>
      <c r="E13" s="158"/>
    </row>
    <row r="14" spans="1:19" x14ac:dyDescent="0.3">
      <c r="B14" s="179"/>
      <c r="C14" s="179"/>
      <c r="D14" s="67" t="s">
        <v>33</v>
      </c>
      <c r="E14" s="67" t="s">
        <v>34</v>
      </c>
    </row>
    <row r="15" spans="1:19" x14ac:dyDescent="0.3">
      <c r="B15" s="159" t="s">
        <v>74</v>
      </c>
      <c r="C15" s="159"/>
      <c r="D15" s="135">
        <v>5374</v>
      </c>
      <c r="E15" s="136">
        <v>0.47460000000000002</v>
      </c>
    </row>
    <row r="16" spans="1:19" x14ac:dyDescent="0.3">
      <c r="B16" s="159" t="s">
        <v>75</v>
      </c>
      <c r="C16" s="159"/>
      <c r="D16" s="135">
        <v>3866</v>
      </c>
      <c r="E16" s="136">
        <v>0.34139999999999998</v>
      </c>
    </row>
    <row r="17" spans="1:19" x14ac:dyDescent="0.3">
      <c r="B17" s="159" t="s">
        <v>76</v>
      </c>
      <c r="C17" s="159"/>
      <c r="D17" s="135">
        <v>1602</v>
      </c>
      <c r="E17" s="136">
        <v>0.14149999999999999</v>
      </c>
    </row>
    <row r="18" spans="1:19" x14ac:dyDescent="0.3">
      <c r="B18" s="159" t="s">
        <v>127</v>
      </c>
      <c r="C18" s="159"/>
      <c r="D18" s="137">
        <v>482</v>
      </c>
      <c r="E18" s="136">
        <v>4.2599999999999999E-2</v>
      </c>
    </row>
    <row r="19" spans="1:19" x14ac:dyDescent="0.3">
      <c r="B19" s="159" t="s">
        <v>11</v>
      </c>
      <c r="C19" s="159"/>
      <c r="D19" s="135">
        <v>11324</v>
      </c>
      <c r="E19" s="136">
        <v>1</v>
      </c>
    </row>
    <row r="20" spans="1:19" x14ac:dyDescent="0.3">
      <c r="A20" s="3" t="s">
        <v>171</v>
      </c>
    </row>
    <row r="21" spans="1:19" x14ac:dyDescent="0.3">
      <c r="A21" s="3" t="s">
        <v>172</v>
      </c>
    </row>
    <row r="24" spans="1:19" x14ac:dyDescent="0.3">
      <c r="A24" s="39" t="s">
        <v>183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6" spans="1:19" x14ac:dyDescent="0.3">
      <c r="B26" s="178" t="s">
        <v>144</v>
      </c>
      <c r="C26" s="178"/>
      <c r="D26" s="158" t="s">
        <v>64</v>
      </c>
      <c r="E26" s="158"/>
    </row>
    <row r="27" spans="1:19" x14ac:dyDescent="0.3">
      <c r="B27" s="179"/>
      <c r="C27" s="179"/>
      <c r="D27" s="67" t="s">
        <v>33</v>
      </c>
      <c r="E27" s="67" t="s">
        <v>34</v>
      </c>
    </row>
    <row r="28" spans="1:19" x14ac:dyDescent="0.3">
      <c r="B28" s="159" t="s">
        <v>77</v>
      </c>
      <c r="C28" s="159"/>
      <c r="D28" s="135">
        <v>8927</v>
      </c>
      <c r="E28" s="136">
        <v>0.7883</v>
      </c>
    </row>
    <row r="29" spans="1:19" x14ac:dyDescent="0.3">
      <c r="B29" s="159" t="s">
        <v>78</v>
      </c>
      <c r="C29" s="159"/>
      <c r="D29" s="135">
        <v>1241</v>
      </c>
      <c r="E29" s="136">
        <v>0.1096</v>
      </c>
    </row>
    <row r="30" spans="1:19" x14ac:dyDescent="0.3">
      <c r="B30" s="159" t="s">
        <v>79</v>
      </c>
      <c r="C30" s="159"/>
      <c r="D30" s="135">
        <v>1156</v>
      </c>
      <c r="E30" s="136">
        <v>0.1021</v>
      </c>
    </row>
    <row r="31" spans="1:19" x14ac:dyDescent="0.3">
      <c r="B31" s="159" t="s">
        <v>11</v>
      </c>
      <c r="C31" s="159"/>
      <c r="D31" s="135">
        <v>11324</v>
      </c>
      <c r="E31" s="136">
        <v>1</v>
      </c>
    </row>
    <row r="32" spans="1:19" x14ac:dyDescent="0.3">
      <c r="A32" s="3" t="s">
        <v>171</v>
      </c>
    </row>
    <row r="33" spans="1:11" x14ac:dyDescent="0.3">
      <c r="A33" s="3" t="s">
        <v>172</v>
      </c>
    </row>
    <row r="36" spans="1:11" x14ac:dyDescent="0.3">
      <c r="A36" s="39" t="s">
        <v>184</v>
      </c>
    </row>
    <row r="38" spans="1:11" x14ac:dyDescent="0.3">
      <c r="B38" s="178" t="s">
        <v>145</v>
      </c>
      <c r="C38" s="178"/>
      <c r="D38" s="158"/>
      <c r="E38" s="158"/>
      <c r="F38" s="158"/>
      <c r="G38" s="158"/>
      <c r="H38" s="158"/>
      <c r="I38" s="158"/>
      <c r="J38" s="158"/>
      <c r="K38" s="158"/>
    </row>
    <row r="39" spans="1:11" x14ac:dyDescent="0.3">
      <c r="B39" s="178"/>
      <c r="C39" s="178"/>
      <c r="D39" s="158" t="s">
        <v>79</v>
      </c>
      <c r="E39" s="158"/>
      <c r="F39" s="158" t="s">
        <v>78</v>
      </c>
      <c r="G39" s="158"/>
      <c r="H39" s="158" t="s">
        <v>77</v>
      </c>
      <c r="I39" s="158"/>
      <c r="J39" s="158" t="s">
        <v>11</v>
      </c>
      <c r="K39" s="158"/>
    </row>
    <row r="40" spans="1:11" x14ac:dyDescent="0.3">
      <c r="B40" s="179"/>
      <c r="C40" s="179"/>
      <c r="D40" s="67" t="s">
        <v>33</v>
      </c>
      <c r="E40" s="67" t="s">
        <v>34</v>
      </c>
      <c r="F40" s="67" t="s">
        <v>33</v>
      </c>
      <c r="G40" s="67" t="s">
        <v>34</v>
      </c>
      <c r="H40" s="67" t="s">
        <v>33</v>
      </c>
      <c r="I40" s="67" t="s">
        <v>34</v>
      </c>
      <c r="J40" s="67" t="s">
        <v>33</v>
      </c>
      <c r="K40" s="67" t="s">
        <v>34</v>
      </c>
    </row>
    <row r="41" spans="1:11" s="13" customFormat="1" x14ac:dyDescent="0.3">
      <c r="B41" s="202" t="s">
        <v>51</v>
      </c>
      <c r="C41" s="202"/>
      <c r="D41" s="115">
        <v>18</v>
      </c>
      <c r="E41" s="113">
        <v>1.4218009478672985E-2</v>
      </c>
      <c r="F41" s="114">
        <v>63</v>
      </c>
      <c r="G41" s="113">
        <v>4.9763033175355451E-2</v>
      </c>
      <c r="H41" s="114">
        <v>1185</v>
      </c>
      <c r="I41" s="113">
        <v>0.93601895734597151</v>
      </c>
      <c r="J41" s="114">
        <v>1266</v>
      </c>
      <c r="K41" s="113">
        <v>1</v>
      </c>
    </row>
    <row r="42" spans="1:11" s="13" customFormat="1" x14ac:dyDescent="0.3">
      <c r="B42" s="202" t="s">
        <v>52</v>
      </c>
      <c r="C42" s="202"/>
      <c r="D42" s="115">
        <v>149</v>
      </c>
      <c r="E42" s="113">
        <v>2.4117837487860148E-2</v>
      </c>
      <c r="F42" s="114">
        <v>459</v>
      </c>
      <c r="G42" s="113">
        <v>7.4295888637099392E-2</v>
      </c>
      <c r="H42" s="114">
        <v>5570</v>
      </c>
      <c r="I42" s="113">
        <v>0.90158627387504042</v>
      </c>
      <c r="J42" s="114">
        <v>6178</v>
      </c>
      <c r="K42" s="113">
        <v>1</v>
      </c>
    </row>
    <row r="43" spans="1:11" s="13" customFormat="1" x14ac:dyDescent="0.3">
      <c r="B43" s="202" t="s">
        <v>53</v>
      </c>
      <c r="C43" s="202"/>
      <c r="D43" s="115">
        <v>173</v>
      </c>
      <c r="E43" s="113">
        <v>9.730033745781777E-2</v>
      </c>
      <c r="F43" s="114">
        <v>248</v>
      </c>
      <c r="G43" s="113">
        <v>0.13948256467941508</v>
      </c>
      <c r="H43" s="114">
        <v>1357</v>
      </c>
      <c r="I43" s="113">
        <v>0.76321709786276715</v>
      </c>
      <c r="J43" s="114">
        <v>1778</v>
      </c>
      <c r="K43" s="113">
        <v>1</v>
      </c>
    </row>
    <row r="44" spans="1:11" s="13" customFormat="1" x14ac:dyDescent="0.3">
      <c r="B44" s="202" t="s">
        <v>54</v>
      </c>
      <c r="C44" s="202"/>
      <c r="D44" s="115">
        <v>743</v>
      </c>
      <c r="E44" s="113">
        <v>0.38437661665804451</v>
      </c>
      <c r="F44" s="114">
        <v>438</v>
      </c>
      <c r="G44" s="113">
        <v>0.22659079151577857</v>
      </c>
      <c r="H44" s="114">
        <v>752</v>
      </c>
      <c r="I44" s="113">
        <v>0.38903259182617694</v>
      </c>
      <c r="J44" s="114">
        <v>1933</v>
      </c>
      <c r="K44" s="113">
        <v>1</v>
      </c>
    </row>
    <row r="45" spans="1:11" s="13" customFormat="1" x14ac:dyDescent="0.3">
      <c r="B45" s="202" t="s">
        <v>55</v>
      </c>
      <c r="C45" s="202"/>
      <c r="D45" s="115">
        <v>49</v>
      </c>
      <c r="E45" s="113">
        <v>0.5268817204301075</v>
      </c>
      <c r="F45" s="114">
        <v>21</v>
      </c>
      <c r="G45" s="113">
        <v>0.22580645161290322</v>
      </c>
      <c r="H45" s="114">
        <v>23</v>
      </c>
      <c r="I45" s="113">
        <v>0.24731182795698925</v>
      </c>
      <c r="J45" s="114">
        <v>93</v>
      </c>
      <c r="K45" s="113">
        <v>1</v>
      </c>
    </row>
    <row r="46" spans="1:11" s="13" customFormat="1" x14ac:dyDescent="0.3">
      <c r="B46" s="202" t="s">
        <v>11</v>
      </c>
      <c r="C46" s="202"/>
      <c r="D46" s="114">
        <v>1132</v>
      </c>
      <c r="E46" s="113">
        <v>0.10064011379800854</v>
      </c>
      <c r="F46" s="114">
        <v>1229</v>
      </c>
      <c r="G46" s="113">
        <v>0.10926386913229018</v>
      </c>
      <c r="H46" s="114">
        <v>8887</v>
      </c>
      <c r="I46" s="113">
        <v>0.79009601706970123</v>
      </c>
      <c r="J46" s="114">
        <v>11248</v>
      </c>
      <c r="K46" s="113">
        <v>1</v>
      </c>
    </row>
    <row r="47" spans="1:11" s="13" customFormat="1" x14ac:dyDescent="0.3">
      <c r="A47" s="3" t="s">
        <v>171</v>
      </c>
      <c r="B47" s="119"/>
      <c r="C47" s="119"/>
      <c r="D47" s="120"/>
      <c r="E47" s="121"/>
      <c r="F47" s="120"/>
      <c r="G47" s="121"/>
      <c r="H47" s="120"/>
      <c r="I47" s="121"/>
      <c r="J47" s="120"/>
      <c r="K47" s="121"/>
    </row>
    <row r="48" spans="1:11" s="13" customFormat="1" x14ac:dyDescent="0.3">
      <c r="A48" s="3" t="s">
        <v>172</v>
      </c>
      <c r="B48" s="119"/>
      <c r="C48" s="119"/>
      <c r="D48" s="120"/>
      <c r="E48" s="121"/>
      <c r="F48" s="120"/>
      <c r="G48" s="121"/>
      <c r="H48" s="120"/>
      <c r="I48" s="121"/>
      <c r="J48" s="120"/>
      <c r="K48" s="121"/>
    </row>
    <row r="49" spans="1:19" s="13" customFormat="1" x14ac:dyDescent="0.3">
      <c r="B49" s="119"/>
      <c r="C49" s="119"/>
      <c r="D49" s="120"/>
      <c r="E49" s="121"/>
      <c r="F49" s="120"/>
      <c r="G49" s="121"/>
      <c r="H49" s="120"/>
      <c r="I49" s="121"/>
      <c r="J49" s="120"/>
      <c r="K49" s="121"/>
    </row>
    <row r="50" spans="1:19" s="13" customFormat="1" x14ac:dyDescent="0.3">
      <c r="B50" s="119"/>
      <c r="C50" s="119"/>
      <c r="D50" s="120"/>
      <c r="E50" s="121"/>
      <c r="F50" s="120"/>
      <c r="G50" s="121"/>
      <c r="H50" s="120"/>
      <c r="I50" s="121"/>
      <c r="J50" s="120"/>
      <c r="K50" s="121"/>
    </row>
    <row r="51" spans="1:19" x14ac:dyDescent="0.3">
      <c r="A51" s="39" t="s">
        <v>185</v>
      </c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3" spans="1:19" x14ac:dyDescent="0.3">
      <c r="B53" s="174"/>
      <c r="C53" s="158" t="s">
        <v>64</v>
      </c>
      <c r="D53" s="158"/>
    </row>
    <row r="54" spans="1:19" x14ac:dyDescent="0.3">
      <c r="B54" s="216"/>
      <c r="C54" s="67" t="s">
        <v>33</v>
      </c>
      <c r="D54" s="67" t="s">
        <v>34</v>
      </c>
    </row>
    <row r="55" spans="1:19" x14ac:dyDescent="0.3">
      <c r="B55" s="116" t="s">
        <v>15</v>
      </c>
      <c r="C55" s="134">
        <v>3224</v>
      </c>
      <c r="D55" s="138">
        <v>28.470505121865063</v>
      </c>
    </row>
    <row r="56" spans="1:19" x14ac:dyDescent="0.3">
      <c r="B56" s="116" t="s">
        <v>16</v>
      </c>
      <c r="C56" s="134">
        <v>8100</v>
      </c>
      <c r="D56" s="138">
        <v>71.52949487813494</v>
      </c>
    </row>
    <row r="57" spans="1:19" x14ac:dyDescent="0.3">
      <c r="B57" s="116" t="s">
        <v>11</v>
      </c>
      <c r="C57" s="134">
        <v>11324</v>
      </c>
      <c r="D57" s="139">
        <v>100</v>
      </c>
    </row>
    <row r="58" spans="1:19" x14ac:dyDescent="0.3">
      <c r="A58" s="3" t="s">
        <v>171</v>
      </c>
      <c r="B58" s="75"/>
      <c r="C58" s="75"/>
      <c r="D58" s="75"/>
    </row>
    <row r="59" spans="1:19" x14ac:dyDescent="0.3">
      <c r="A59" s="3" t="s">
        <v>172</v>
      </c>
    </row>
    <row r="63" spans="1:19" x14ac:dyDescent="0.3">
      <c r="A63" s="39" t="s">
        <v>189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</row>
    <row r="65" spans="1:19" x14ac:dyDescent="0.3">
      <c r="B65" s="214"/>
      <c r="C65" s="158" t="s">
        <v>64</v>
      </c>
      <c r="D65" s="158"/>
    </row>
    <row r="66" spans="1:19" x14ac:dyDescent="0.3">
      <c r="B66" s="215"/>
      <c r="C66" s="67" t="s">
        <v>33</v>
      </c>
      <c r="D66" s="67" t="s">
        <v>34</v>
      </c>
    </row>
    <row r="67" spans="1:19" x14ac:dyDescent="0.3">
      <c r="B67" s="116" t="s">
        <v>15</v>
      </c>
      <c r="C67" s="114">
        <v>7599</v>
      </c>
      <c r="D67" s="113">
        <f>67.1052631578947/100</f>
        <v>0.67105263157894701</v>
      </c>
    </row>
    <row r="68" spans="1:19" x14ac:dyDescent="0.3">
      <c r="B68" s="116" t="s">
        <v>16</v>
      </c>
      <c r="C68" s="114">
        <v>3725</v>
      </c>
      <c r="D68" s="113">
        <f>32.8947368421053/100</f>
        <v>0.32894736842105304</v>
      </c>
    </row>
    <row r="69" spans="1:19" x14ac:dyDescent="0.3">
      <c r="B69" s="116" t="s">
        <v>11</v>
      </c>
      <c r="C69" s="114">
        <v>11324</v>
      </c>
      <c r="D69" s="138">
        <v>100</v>
      </c>
    </row>
    <row r="70" spans="1:19" x14ac:dyDescent="0.3">
      <c r="A70" s="3" t="s">
        <v>171</v>
      </c>
    </row>
    <row r="71" spans="1:19" x14ac:dyDescent="0.3">
      <c r="A71" s="3" t="s">
        <v>172</v>
      </c>
    </row>
    <row r="74" spans="1:19" x14ac:dyDescent="0.3">
      <c r="A74" s="39" t="s">
        <v>190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</row>
    <row r="76" spans="1:19" x14ac:dyDescent="0.3">
      <c r="B76" s="158" t="s">
        <v>84</v>
      </c>
      <c r="C76" s="158"/>
      <c r="D76" s="158" t="s">
        <v>64</v>
      </c>
      <c r="E76" s="158"/>
    </row>
    <row r="77" spans="1:19" x14ac:dyDescent="0.3">
      <c r="B77" s="174"/>
      <c r="C77" s="174"/>
      <c r="D77" s="67" t="s">
        <v>33</v>
      </c>
      <c r="E77" s="67" t="s">
        <v>34</v>
      </c>
    </row>
    <row r="78" spans="1:19" x14ac:dyDescent="0.3">
      <c r="B78" s="159" t="s">
        <v>81</v>
      </c>
      <c r="C78" s="159"/>
      <c r="D78" s="135">
        <v>5807</v>
      </c>
      <c r="E78" s="136">
        <v>0.76419999999999999</v>
      </c>
    </row>
    <row r="79" spans="1:19" x14ac:dyDescent="0.3">
      <c r="B79" s="159" t="s">
        <v>82</v>
      </c>
      <c r="C79" s="159"/>
      <c r="D79" s="135">
        <v>1211</v>
      </c>
      <c r="E79" s="136">
        <v>0.15939999999999999</v>
      </c>
    </row>
    <row r="80" spans="1:19" x14ac:dyDescent="0.3">
      <c r="B80" s="159" t="s">
        <v>83</v>
      </c>
      <c r="C80" s="159"/>
      <c r="D80" s="137">
        <v>581</v>
      </c>
      <c r="E80" s="136">
        <v>7.6499999999999999E-2</v>
      </c>
    </row>
    <row r="81" spans="1:13" x14ac:dyDescent="0.3">
      <c r="B81" s="159" t="s">
        <v>11</v>
      </c>
      <c r="C81" s="159"/>
      <c r="D81" s="135">
        <v>7599</v>
      </c>
      <c r="E81" s="136">
        <v>1</v>
      </c>
    </row>
    <row r="82" spans="1:13" x14ac:dyDescent="0.3">
      <c r="A82" s="3" t="s">
        <v>171</v>
      </c>
      <c r="B82" s="147"/>
      <c r="C82" s="147"/>
      <c r="D82" s="8"/>
      <c r="E82" s="9"/>
    </row>
    <row r="83" spans="1:13" x14ac:dyDescent="0.3">
      <c r="A83" s="3" t="s">
        <v>172</v>
      </c>
      <c r="B83" s="48"/>
      <c r="C83" s="48"/>
      <c r="D83" s="8"/>
      <c r="E83" s="9"/>
    </row>
    <row r="84" spans="1:13" x14ac:dyDescent="0.3">
      <c r="B84" s="48"/>
      <c r="C84" s="48"/>
      <c r="D84" s="8"/>
      <c r="E84" s="9"/>
    </row>
    <row r="85" spans="1:13" x14ac:dyDescent="0.3">
      <c r="B85" s="48"/>
      <c r="C85" s="48"/>
      <c r="D85" s="8"/>
      <c r="E85" s="9"/>
    </row>
    <row r="86" spans="1:13" ht="15.6" customHeight="1" x14ac:dyDescent="0.3">
      <c r="A86" s="122" t="s">
        <v>191</v>
      </c>
      <c r="B86" s="48"/>
      <c r="C86" s="48"/>
      <c r="D86" s="8"/>
      <c r="E86" s="9"/>
    </row>
    <row r="87" spans="1:13" x14ac:dyDescent="0.3">
      <c r="B87" s="48"/>
      <c r="C87" s="48"/>
      <c r="D87" s="8"/>
      <c r="E87" s="9"/>
    </row>
    <row r="88" spans="1:13" x14ac:dyDescent="0.3">
      <c r="B88" s="178" t="s">
        <v>85</v>
      </c>
      <c r="C88" s="178"/>
      <c r="D88" s="158" t="s">
        <v>64</v>
      </c>
      <c r="E88" s="158"/>
      <c r="F88" s="158"/>
      <c r="G88" s="158"/>
      <c r="H88" s="158"/>
      <c r="I88" s="158"/>
      <c r="J88" s="158"/>
      <c r="K88" s="158"/>
      <c r="L88" s="158"/>
      <c r="M88" s="158"/>
    </row>
    <row r="89" spans="1:13" x14ac:dyDescent="0.3">
      <c r="B89" s="178"/>
      <c r="C89" s="178"/>
      <c r="D89" s="158" t="s">
        <v>86</v>
      </c>
      <c r="E89" s="158"/>
      <c r="F89" s="158" t="s">
        <v>89</v>
      </c>
      <c r="G89" s="158"/>
      <c r="H89" s="158" t="s">
        <v>88</v>
      </c>
      <c r="I89" s="158"/>
      <c r="J89" s="158" t="s">
        <v>87</v>
      </c>
      <c r="K89" s="158"/>
      <c r="L89" s="158" t="s">
        <v>17</v>
      </c>
      <c r="M89" s="158"/>
    </row>
    <row r="90" spans="1:13" x14ac:dyDescent="0.3">
      <c r="B90" s="179"/>
      <c r="C90" s="179"/>
      <c r="D90" s="67" t="s">
        <v>33</v>
      </c>
      <c r="E90" s="67" t="s">
        <v>34</v>
      </c>
      <c r="F90" s="67" t="s">
        <v>33</v>
      </c>
      <c r="G90" s="67" t="s">
        <v>34</v>
      </c>
      <c r="H90" s="67" t="s">
        <v>33</v>
      </c>
      <c r="I90" s="67" t="s">
        <v>34</v>
      </c>
      <c r="J90" s="67" t="s">
        <v>33</v>
      </c>
      <c r="K90" s="67" t="s">
        <v>34</v>
      </c>
      <c r="L90" s="67" t="s">
        <v>33</v>
      </c>
      <c r="M90" s="67" t="s">
        <v>34</v>
      </c>
    </row>
    <row r="91" spans="1:13" x14ac:dyDescent="0.3">
      <c r="B91" s="202" t="s">
        <v>51</v>
      </c>
      <c r="C91" s="202"/>
      <c r="D91" s="140">
        <v>152</v>
      </c>
      <c r="E91" s="141">
        <f>D91/L91</f>
        <v>0.12006319115323855</v>
      </c>
      <c r="F91" s="140">
        <v>711</v>
      </c>
      <c r="G91" s="141">
        <f>F91/L91</f>
        <v>0.56161137440758291</v>
      </c>
      <c r="H91" s="140">
        <v>360</v>
      </c>
      <c r="I91" s="141">
        <f>H91/L91</f>
        <v>0.28436018957345971</v>
      </c>
      <c r="J91" s="140">
        <v>43</v>
      </c>
      <c r="K91" s="141">
        <f>J91/L91</f>
        <v>3.3965244865718801E-2</v>
      </c>
      <c r="L91" s="140">
        <f>SUM(D91,F91,H91,J91)</f>
        <v>1266</v>
      </c>
      <c r="M91" s="141">
        <v>1</v>
      </c>
    </row>
    <row r="92" spans="1:13" x14ac:dyDescent="0.3">
      <c r="B92" s="202" t="s">
        <v>52</v>
      </c>
      <c r="C92" s="202"/>
      <c r="D92" s="140">
        <v>653</v>
      </c>
      <c r="E92" s="141">
        <f t="shared" ref="E92:E95" si="0">D92/L92</f>
        <v>0.10569763677565555</v>
      </c>
      <c r="F92" s="140">
        <v>3414</v>
      </c>
      <c r="G92" s="141">
        <f t="shared" ref="G92:G95" si="1">F92/L92</f>
        <v>0.5526060213661379</v>
      </c>
      <c r="H92" s="140">
        <v>1802</v>
      </c>
      <c r="I92" s="141">
        <f t="shared" ref="I92:I95" si="2">H92/L92</f>
        <v>0.2916801553900939</v>
      </c>
      <c r="J92" s="140">
        <v>309</v>
      </c>
      <c r="K92" s="141">
        <f t="shared" ref="K92:K95" si="3">J92/L92</f>
        <v>5.0016186468112657E-2</v>
      </c>
      <c r="L92" s="140">
        <f t="shared" ref="L92:L95" si="4">SUM(D92,F92,H92,J92)</f>
        <v>6178</v>
      </c>
      <c r="M92" s="141">
        <v>1</v>
      </c>
    </row>
    <row r="93" spans="1:13" x14ac:dyDescent="0.3">
      <c r="B93" s="202" t="s">
        <v>53</v>
      </c>
      <c r="C93" s="202"/>
      <c r="D93" s="140">
        <v>194</v>
      </c>
      <c r="E93" s="141">
        <f t="shared" si="0"/>
        <v>0.10911136107986502</v>
      </c>
      <c r="F93" s="140">
        <v>811</v>
      </c>
      <c r="G93" s="141">
        <f t="shared" si="1"/>
        <v>0.45613048368953879</v>
      </c>
      <c r="H93" s="140">
        <v>530</v>
      </c>
      <c r="I93" s="141">
        <f t="shared" si="2"/>
        <v>0.29808773903262092</v>
      </c>
      <c r="J93" s="140">
        <v>243</v>
      </c>
      <c r="K93" s="141">
        <f t="shared" si="3"/>
        <v>0.13667041619797526</v>
      </c>
      <c r="L93" s="140">
        <f t="shared" si="4"/>
        <v>1778</v>
      </c>
      <c r="M93" s="141">
        <v>1</v>
      </c>
    </row>
    <row r="94" spans="1:13" x14ac:dyDescent="0.3">
      <c r="B94" s="202" t="s">
        <v>54</v>
      </c>
      <c r="C94" s="202"/>
      <c r="D94" s="140">
        <v>135</v>
      </c>
      <c r="E94" s="141">
        <f t="shared" si="0"/>
        <v>6.9839627521986553E-2</v>
      </c>
      <c r="F94" s="140">
        <v>488</v>
      </c>
      <c r="G94" s="141">
        <f t="shared" si="1"/>
        <v>0.25245732022762546</v>
      </c>
      <c r="H94" s="140">
        <v>376</v>
      </c>
      <c r="I94" s="141">
        <f t="shared" si="2"/>
        <v>0.19451629591308847</v>
      </c>
      <c r="J94" s="140">
        <v>934</v>
      </c>
      <c r="K94" s="141">
        <f t="shared" si="3"/>
        <v>0.48318675633729952</v>
      </c>
      <c r="L94" s="140">
        <f t="shared" si="4"/>
        <v>1933</v>
      </c>
      <c r="M94" s="141">
        <v>1</v>
      </c>
    </row>
    <row r="95" spans="1:13" x14ac:dyDescent="0.3">
      <c r="B95" s="202" t="s">
        <v>55</v>
      </c>
      <c r="C95" s="202"/>
      <c r="D95" s="140">
        <v>6</v>
      </c>
      <c r="E95" s="141">
        <f t="shared" si="0"/>
        <v>6.4516129032258063E-2</v>
      </c>
      <c r="F95" s="140">
        <v>18</v>
      </c>
      <c r="G95" s="141">
        <f t="shared" si="1"/>
        <v>0.19354838709677419</v>
      </c>
      <c r="H95" s="140">
        <v>17</v>
      </c>
      <c r="I95" s="141">
        <f t="shared" si="2"/>
        <v>0.18279569892473119</v>
      </c>
      <c r="J95" s="140">
        <v>52</v>
      </c>
      <c r="K95" s="141">
        <f t="shared" si="3"/>
        <v>0.55913978494623651</v>
      </c>
      <c r="L95" s="140">
        <f t="shared" si="4"/>
        <v>93</v>
      </c>
      <c r="M95" s="141">
        <v>1</v>
      </c>
    </row>
    <row r="96" spans="1:13" x14ac:dyDescent="0.3">
      <c r="B96" s="202" t="s">
        <v>11</v>
      </c>
      <c r="C96" s="202"/>
      <c r="D96" s="140">
        <f>SUM(D91:D95)</f>
        <v>1140</v>
      </c>
      <c r="E96" s="141">
        <f>D96/$L$96</f>
        <v>0.10135135135135136</v>
      </c>
      <c r="F96" s="140">
        <f>SUM(F91:F95)</f>
        <v>5442</v>
      </c>
      <c r="G96" s="141">
        <f>F96/$L$96</f>
        <v>0.48381934566145091</v>
      </c>
      <c r="H96" s="140">
        <f>SUM(H91:H95)</f>
        <v>3085</v>
      </c>
      <c r="I96" s="141">
        <f>H96/$L$96</f>
        <v>0.27427098150782359</v>
      </c>
      <c r="J96" s="140">
        <f>SUM(J91:J95)</f>
        <v>1581</v>
      </c>
      <c r="K96" s="141">
        <f>J96/$L$96</f>
        <v>0.14055832147937411</v>
      </c>
      <c r="L96" s="140">
        <f>SUM(L91:L95)</f>
        <v>11248</v>
      </c>
      <c r="M96" s="141">
        <f>L96/$L$96</f>
        <v>1</v>
      </c>
    </row>
    <row r="97" spans="1:19" x14ac:dyDescent="0.3">
      <c r="A97" s="3" t="s">
        <v>171</v>
      </c>
    </row>
    <row r="98" spans="1:19" x14ac:dyDescent="0.3">
      <c r="A98" s="3" t="s">
        <v>172</v>
      </c>
      <c r="B98" s="48"/>
      <c r="C98" s="48"/>
      <c r="D98" s="8"/>
      <c r="E98" s="9"/>
    </row>
    <row r="101" spans="1:19" x14ac:dyDescent="0.3">
      <c r="A101" s="213" t="s">
        <v>192</v>
      </c>
      <c r="B101" s="213"/>
      <c r="C101" s="213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</row>
    <row r="103" spans="1:19" x14ac:dyDescent="0.3">
      <c r="B103" s="158"/>
      <c r="C103" s="158" t="s">
        <v>64</v>
      </c>
      <c r="D103" s="158"/>
    </row>
    <row r="104" spans="1:19" x14ac:dyDescent="0.3">
      <c r="B104" s="174"/>
      <c r="C104" s="67" t="s">
        <v>33</v>
      </c>
      <c r="D104" s="67" t="s">
        <v>34</v>
      </c>
    </row>
    <row r="105" spans="1:19" x14ac:dyDescent="0.3">
      <c r="B105" s="142" t="s">
        <v>86</v>
      </c>
      <c r="C105" s="135">
        <v>1145</v>
      </c>
      <c r="D105" s="136">
        <v>0.1011</v>
      </c>
    </row>
    <row r="106" spans="1:19" x14ac:dyDescent="0.3">
      <c r="B106" s="142" t="s">
        <v>87</v>
      </c>
      <c r="C106" s="135">
        <v>1620</v>
      </c>
      <c r="D106" s="136">
        <v>0.1431</v>
      </c>
    </row>
    <row r="107" spans="1:19" x14ac:dyDescent="0.3">
      <c r="B107" s="142" t="s">
        <v>88</v>
      </c>
      <c r="C107" s="135">
        <v>3105</v>
      </c>
      <c r="D107" s="136">
        <v>0.2742</v>
      </c>
    </row>
    <row r="108" spans="1:19" x14ac:dyDescent="0.3">
      <c r="B108" s="142" t="s">
        <v>89</v>
      </c>
      <c r="C108" s="135">
        <v>5454</v>
      </c>
      <c r="D108" s="136">
        <v>0.48159999999999997</v>
      </c>
    </row>
    <row r="109" spans="1:19" x14ac:dyDescent="0.3">
      <c r="B109" s="116" t="s">
        <v>11</v>
      </c>
      <c r="C109" s="135">
        <v>11324</v>
      </c>
      <c r="D109" s="148">
        <v>100</v>
      </c>
    </row>
    <row r="110" spans="1:19" x14ac:dyDescent="0.3">
      <c r="A110" s="3" t="s">
        <v>171</v>
      </c>
    </row>
    <row r="111" spans="1:19" x14ac:dyDescent="0.3">
      <c r="A111" s="3" t="s">
        <v>172</v>
      </c>
    </row>
    <row r="114" spans="1:6" x14ac:dyDescent="0.3">
      <c r="A114" s="39" t="s">
        <v>193</v>
      </c>
    </row>
    <row r="116" spans="1:6" x14ac:dyDescent="0.3">
      <c r="A116" s="4"/>
      <c r="B116" s="158" t="s">
        <v>121</v>
      </c>
      <c r="C116" s="158"/>
      <c r="D116" s="158" t="s">
        <v>64</v>
      </c>
      <c r="E116" s="158"/>
      <c r="F116" s="4"/>
    </row>
    <row r="117" spans="1:6" x14ac:dyDescent="0.3">
      <c r="A117" s="4"/>
      <c r="B117" s="174"/>
      <c r="C117" s="174"/>
      <c r="D117" s="67" t="s">
        <v>33</v>
      </c>
      <c r="E117" s="67" t="s">
        <v>34</v>
      </c>
      <c r="F117" s="4"/>
    </row>
    <row r="118" spans="1:6" x14ac:dyDescent="0.3">
      <c r="A118" s="4"/>
      <c r="B118" s="159" t="s">
        <v>90</v>
      </c>
      <c r="C118" s="159"/>
      <c r="D118" s="114">
        <v>677</v>
      </c>
      <c r="E118" s="113">
        <f>(D118/D120)</f>
        <v>0.59126637554585149</v>
      </c>
      <c r="F118" s="4"/>
    </row>
    <row r="119" spans="1:6" x14ac:dyDescent="0.3">
      <c r="A119" s="4"/>
      <c r="B119" s="159" t="s">
        <v>91</v>
      </c>
      <c r="C119" s="159"/>
      <c r="D119" s="114">
        <v>468</v>
      </c>
      <c r="E119" s="113">
        <f>(D119/D120)</f>
        <v>0.40873362445414846</v>
      </c>
      <c r="F119" s="4"/>
    </row>
    <row r="120" spans="1:6" x14ac:dyDescent="0.3">
      <c r="A120" s="4"/>
      <c r="B120" s="159" t="s">
        <v>11</v>
      </c>
      <c r="C120" s="159"/>
      <c r="D120" s="114">
        <v>1145</v>
      </c>
      <c r="E120" s="113">
        <v>1</v>
      </c>
      <c r="F120" s="4"/>
    </row>
    <row r="121" spans="1:6" x14ac:dyDescent="0.3">
      <c r="A121" s="3" t="s">
        <v>171</v>
      </c>
      <c r="B121" s="4"/>
      <c r="C121" s="4"/>
      <c r="D121" s="4"/>
      <c r="E121" s="4"/>
      <c r="F121" s="4"/>
    </row>
    <row r="122" spans="1:6" x14ac:dyDescent="0.3">
      <c r="A122" s="3" t="s">
        <v>172</v>
      </c>
      <c r="B122" s="4"/>
      <c r="C122" s="4"/>
      <c r="D122" s="4"/>
      <c r="E122" s="4"/>
      <c r="F122" s="4"/>
    </row>
    <row r="123" spans="1:6" x14ac:dyDescent="0.3">
      <c r="B123" s="4"/>
      <c r="C123" s="4"/>
      <c r="D123" s="4"/>
      <c r="E123" s="4"/>
      <c r="F123" s="4"/>
    </row>
    <row r="124" spans="1:6" x14ac:dyDescent="0.3">
      <c r="B124" s="4"/>
      <c r="C124" s="4"/>
      <c r="D124" s="4"/>
      <c r="E124" s="4"/>
      <c r="F124" s="4"/>
    </row>
    <row r="125" spans="1:6" x14ac:dyDescent="0.3">
      <c r="A125" s="39" t="s">
        <v>194</v>
      </c>
      <c r="B125" s="4"/>
      <c r="C125" s="4"/>
      <c r="D125" s="4"/>
      <c r="E125" s="4"/>
      <c r="F125" s="4"/>
    </row>
    <row r="126" spans="1:6" x14ac:dyDescent="0.3">
      <c r="B126" s="4"/>
      <c r="C126" s="4"/>
      <c r="D126" s="4"/>
      <c r="E126" s="4"/>
      <c r="F126" s="4"/>
    </row>
    <row r="127" spans="1:6" x14ac:dyDescent="0.3">
      <c r="A127" s="4"/>
      <c r="B127" s="158" t="s">
        <v>122</v>
      </c>
      <c r="C127" s="158"/>
      <c r="D127" s="158" t="s">
        <v>64</v>
      </c>
      <c r="E127" s="158"/>
      <c r="F127" s="4"/>
    </row>
    <row r="128" spans="1:6" x14ac:dyDescent="0.3">
      <c r="A128" s="4"/>
      <c r="B128" s="158"/>
      <c r="C128" s="158"/>
      <c r="D128" s="111" t="s">
        <v>33</v>
      </c>
      <c r="E128" s="111" t="s">
        <v>34</v>
      </c>
      <c r="F128" s="4"/>
    </row>
    <row r="129" spans="1:6" x14ac:dyDescent="0.3">
      <c r="A129" s="4"/>
      <c r="B129" s="212" t="s">
        <v>92</v>
      </c>
      <c r="C129" s="212"/>
      <c r="D129" s="130">
        <v>5286</v>
      </c>
      <c r="E129" s="143">
        <f>(D129/D131)</f>
        <v>0.96919691969196919</v>
      </c>
      <c r="F129" s="4"/>
    </row>
    <row r="130" spans="1:6" x14ac:dyDescent="0.3">
      <c r="A130" s="4"/>
      <c r="B130" s="159" t="s">
        <v>93</v>
      </c>
      <c r="C130" s="159"/>
      <c r="D130" s="114">
        <v>168</v>
      </c>
      <c r="E130" s="113">
        <f>(D130/D131)</f>
        <v>3.0803080308030802E-2</v>
      </c>
      <c r="F130" s="4"/>
    </row>
    <row r="131" spans="1:6" x14ac:dyDescent="0.3">
      <c r="A131" s="4"/>
      <c r="B131" s="159" t="s">
        <v>11</v>
      </c>
      <c r="C131" s="159"/>
      <c r="D131" s="114">
        <v>5454</v>
      </c>
      <c r="E131" s="113">
        <f>SUM(E129:E130)</f>
        <v>1</v>
      </c>
      <c r="F131" s="4"/>
    </row>
    <row r="132" spans="1:6" x14ac:dyDescent="0.3">
      <c r="A132" s="3" t="s">
        <v>171</v>
      </c>
      <c r="B132" s="4"/>
      <c r="C132" s="4"/>
      <c r="D132" s="42"/>
      <c r="E132" s="42"/>
      <c r="F132" s="4"/>
    </row>
    <row r="133" spans="1:6" x14ac:dyDescent="0.3">
      <c r="A133" s="3" t="s">
        <v>172</v>
      </c>
      <c r="B133" s="4"/>
      <c r="C133" s="4"/>
      <c r="D133" s="4"/>
      <c r="E133" s="4"/>
      <c r="F133" s="4"/>
    </row>
    <row r="134" spans="1:6" x14ac:dyDescent="0.3">
      <c r="B134" s="4"/>
      <c r="C134" s="4"/>
      <c r="D134" s="4"/>
      <c r="E134" s="4"/>
      <c r="F134" s="4"/>
    </row>
    <row r="135" spans="1:6" x14ac:dyDescent="0.3">
      <c r="B135" s="4"/>
      <c r="C135" s="4"/>
      <c r="D135" s="4"/>
      <c r="E135" s="4"/>
      <c r="F135" s="4"/>
    </row>
    <row r="136" spans="1:6" x14ac:dyDescent="0.3">
      <c r="A136" s="39" t="s">
        <v>195</v>
      </c>
      <c r="B136" s="4"/>
      <c r="C136" s="4"/>
      <c r="D136" s="4"/>
      <c r="E136" s="4"/>
      <c r="F136" s="4"/>
    </row>
    <row r="137" spans="1:6" x14ac:dyDescent="0.3">
      <c r="B137" s="4"/>
      <c r="C137" s="4"/>
      <c r="D137" s="4"/>
      <c r="E137" s="4"/>
      <c r="F137" s="4"/>
    </row>
    <row r="138" spans="1:6" x14ac:dyDescent="0.3">
      <c r="A138" s="4"/>
      <c r="B138" s="158" t="s">
        <v>123</v>
      </c>
      <c r="C138" s="158"/>
      <c r="D138" s="158" t="s">
        <v>64</v>
      </c>
      <c r="E138" s="158"/>
      <c r="F138" s="4"/>
    </row>
    <row r="139" spans="1:6" x14ac:dyDescent="0.3">
      <c r="A139" s="4"/>
      <c r="B139" s="174"/>
      <c r="C139" s="174"/>
      <c r="D139" s="67" t="s">
        <v>33</v>
      </c>
      <c r="E139" s="67" t="s">
        <v>34</v>
      </c>
      <c r="F139" s="4"/>
    </row>
    <row r="140" spans="1:6" x14ac:dyDescent="0.3">
      <c r="A140" s="4"/>
      <c r="B140" s="159" t="s">
        <v>94</v>
      </c>
      <c r="C140" s="159"/>
      <c r="D140" s="114">
        <v>1157</v>
      </c>
      <c r="E140" s="144">
        <f>(D140/D143)</f>
        <v>0.37262479871175525</v>
      </c>
      <c r="F140" s="4"/>
    </row>
    <row r="141" spans="1:6" x14ac:dyDescent="0.3">
      <c r="A141" s="4"/>
      <c r="B141" s="159" t="s">
        <v>95</v>
      </c>
      <c r="C141" s="159"/>
      <c r="D141" s="114">
        <v>1287</v>
      </c>
      <c r="E141" s="144">
        <f>(D141/D143)</f>
        <v>0.41449275362318838</v>
      </c>
      <c r="F141" s="4"/>
    </row>
    <row r="142" spans="1:6" x14ac:dyDescent="0.3">
      <c r="A142" s="4"/>
      <c r="B142" s="159" t="s">
        <v>124</v>
      </c>
      <c r="C142" s="159"/>
      <c r="D142" s="114">
        <v>661</v>
      </c>
      <c r="E142" s="144">
        <f>(D142/D143)</f>
        <v>0.21288244766505637</v>
      </c>
      <c r="F142" s="4"/>
    </row>
    <row r="143" spans="1:6" ht="15.75" customHeight="1" x14ac:dyDescent="0.3">
      <c r="A143" s="4"/>
      <c r="B143" s="159" t="s">
        <v>11</v>
      </c>
      <c r="C143" s="159"/>
      <c r="D143" s="114">
        <v>3105</v>
      </c>
      <c r="E143" s="113">
        <f>SUM(E140:E142)</f>
        <v>1</v>
      </c>
      <c r="F143" s="4"/>
    </row>
    <row r="144" spans="1:6" x14ac:dyDescent="0.3">
      <c r="A144" s="3" t="s">
        <v>171</v>
      </c>
      <c r="B144" s="4"/>
      <c r="C144" s="4"/>
      <c r="D144" s="4"/>
      <c r="E144" s="4"/>
      <c r="F144" s="4"/>
    </row>
    <row r="145" spans="1:8" x14ac:dyDescent="0.3">
      <c r="A145" s="3" t="s">
        <v>172</v>
      </c>
      <c r="B145" s="4"/>
      <c r="C145" s="4"/>
      <c r="D145" s="4"/>
      <c r="E145" s="4"/>
      <c r="F145" s="4"/>
    </row>
    <row r="146" spans="1:8" x14ac:dyDescent="0.3">
      <c r="B146" s="4"/>
      <c r="C146" s="4"/>
      <c r="D146" s="4"/>
      <c r="E146" s="4"/>
      <c r="F146" s="4"/>
    </row>
    <row r="147" spans="1:8" x14ac:dyDescent="0.3">
      <c r="A147" s="39" t="s">
        <v>196</v>
      </c>
      <c r="B147" s="4"/>
      <c r="C147" s="4"/>
      <c r="D147" s="4"/>
      <c r="E147" s="4"/>
      <c r="F147" s="4"/>
    </row>
    <row r="148" spans="1:8" x14ac:dyDescent="0.3">
      <c r="B148" s="4"/>
      <c r="C148" s="4"/>
      <c r="D148" s="4"/>
      <c r="E148" s="4"/>
      <c r="F148" s="4"/>
    </row>
    <row r="149" spans="1:8" x14ac:dyDescent="0.3">
      <c r="B149" s="4"/>
      <c r="C149" s="4"/>
      <c r="D149" s="4"/>
      <c r="E149" s="4"/>
      <c r="F149" s="4"/>
    </row>
    <row r="150" spans="1:8" x14ac:dyDescent="0.3">
      <c r="A150" s="4"/>
      <c r="B150" s="158" t="s">
        <v>125</v>
      </c>
      <c r="C150" s="158"/>
      <c r="D150" s="158" t="s">
        <v>64</v>
      </c>
      <c r="E150" s="158"/>
      <c r="F150" s="4"/>
    </row>
    <row r="151" spans="1:8" x14ac:dyDescent="0.3">
      <c r="A151" s="4"/>
      <c r="B151" s="174"/>
      <c r="C151" s="174"/>
      <c r="D151" s="67" t="s">
        <v>33</v>
      </c>
      <c r="E151" s="67" t="s">
        <v>34</v>
      </c>
      <c r="F151" s="4"/>
    </row>
    <row r="152" spans="1:8" x14ac:dyDescent="0.3">
      <c r="A152" s="4"/>
      <c r="B152" s="159" t="s">
        <v>126</v>
      </c>
      <c r="C152" s="159"/>
      <c r="D152" s="114">
        <v>381</v>
      </c>
      <c r="E152" s="113">
        <f>D152/D155</f>
        <v>0.23518518518518519</v>
      </c>
      <c r="F152" s="4"/>
      <c r="H152" s="53" t="s">
        <v>140</v>
      </c>
    </row>
    <row r="153" spans="1:8" x14ac:dyDescent="0.3">
      <c r="A153" s="4"/>
      <c r="B153" s="159" t="s">
        <v>96</v>
      </c>
      <c r="C153" s="159"/>
      <c r="D153" s="114">
        <v>554</v>
      </c>
      <c r="E153" s="113">
        <f>D153/D155</f>
        <v>0.34197530864197528</v>
      </c>
      <c r="F153" s="4"/>
    </row>
    <row r="154" spans="1:8" x14ac:dyDescent="0.3">
      <c r="A154" s="4"/>
      <c r="B154" s="159" t="s">
        <v>97</v>
      </c>
      <c r="C154" s="159"/>
      <c r="D154" s="114">
        <v>685</v>
      </c>
      <c r="E154" s="113">
        <f>D154/D155</f>
        <v>0.4228395061728395</v>
      </c>
      <c r="F154" s="4"/>
    </row>
    <row r="155" spans="1:8" x14ac:dyDescent="0.3">
      <c r="A155" s="4"/>
      <c r="B155" s="159" t="s">
        <v>11</v>
      </c>
      <c r="C155" s="159"/>
      <c r="D155" s="114">
        <v>1620</v>
      </c>
      <c r="E155" s="113">
        <f>E152+E153+E154</f>
        <v>1</v>
      </c>
      <c r="F155" s="4"/>
    </row>
    <row r="156" spans="1:8" x14ac:dyDescent="0.3">
      <c r="A156" s="3" t="s">
        <v>171</v>
      </c>
      <c r="B156" s="4"/>
      <c r="C156" s="4"/>
      <c r="D156" s="4"/>
      <c r="E156" s="4"/>
      <c r="F156" s="4"/>
    </row>
    <row r="157" spans="1:8" x14ac:dyDescent="0.3">
      <c r="A157" s="3" t="s">
        <v>172</v>
      </c>
    </row>
  </sheetData>
  <mergeCells count="77">
    <mergeCell ref="B18:C18"/>
    <mergeCell ref="F39:G39"/>
    <mergeCell ref="H39:I39"/>
    <mergeCell ref="J39:K39"/>
    <mergeCell ref="D38:K38"/>
    <mergeCell ref="B38:C40"/>
    <mergeCell ref="B19:C19"/>
    <mergeCell ref="D39:E39"/>
    <mergeCell ref="D13:E13"/>
    <mergeCell ref="B13:C14"/>
    <mergeCell ref="B15:C15"/>
    <mergeCell ref="B16:C16"/>
    <mergeCell ref="B17:C17"/>
    <mergeCell ref="B31:C31"/>
    <mergeCell ref="B26:C27"/>
    <mergeCell ref="D26:E26"/>
    <mergeCell ref="B28:C28"/>
    <mergeCell ref="B29:C29"/>
    <mergeCell ref="B30:C30"/>
    <mergeCell ref="B41:C41"/>
    <mergeCell ref="C65:D65"/>
    <mergeCell ref="D76:E76"/>
    <mergeCell ref="B76:C77"/>
    <mergeCell ref="B65:B66"/>
    <mergeCell ref="C53:D53"/>
    <mergeCell ref="B46:C46"/>
    <mergeCell ref="B53:B54"/>
    <mergeCell ref="B42:C42"/>
    <mergeCell ref="B43:C43"/>
    <mergeCell ref="B44:C44"/>
    <mergeCell ref="B45:C45"/>
    <mergeCell ref="B78:C78"/>
    <mergeCell ref="B79:C79"/>
    <mergeCell ref="B80:C80"/>
    <mergeCell ref="B81:C81"/>
    <mergeCell ref="A101:S101"/>
    <mergeCell ref="B91:C91"/>
    <mergeCell ref="B92:C92"/>
    <mergeCell ref="B88:C90"/>
    <mergeCell ref="D88:M88"/>
    <mergeCell ref="D89:E89"/>
    <mergeCell ref="F89:G89"/>
    <mergeCell ref="H89:I89"/>
    <mergeCell ref="J89:K89"/>
    <mergeCell ref="L89:M89"/>
    <mergeCell ref="B93:C93"/>
    <mergeCell ref="B94:C94"/>
    <mergeCell ref="B95:C95"/>
    <mergeCell ref="C103:D103"/>
    <mergeCell ref="B103:B104"/>
    <mergeCell ref="B119:C119"/>
    <mergeCell ref="B120:C120"/>
    <mergeCell ref="B96:C96"/>
    <mergeCell ref="B129:C129"/>
    <mergeCell ref="B152:C152"/>
    <mergeCell ref="B153:C153"/>
    <mergeCell ref="B154:C154"/>
    <mergeCell ref="B118:C118"/>
    <mergeCell ref="B140:C140"/>
    <mergeCell ref="B130:C130"/>
    <mergeCell ref="B131:C131"/>
    <mergeCell ref="A5:N5"/>
    <mergeCell ref="A6:N6"/>
    <mergeCell ref="A7:N7"/>
    <mergeCell ref="A8:N8"/>
    <mergeCell ref="B155:C155"/>
    <mergeCell ref="D116:E116"/>
    <mergeCell ref="B116:C117"/>
    <mergeCell ref="B127:C128"/>
    <mergeCell ref="D127:E127"/>
    <mergeCell ref="B138:C139"/>
    <mergeCell ref="D138:E138"/>
    <mergeCell ref="B150:C151"/>
    <mergeCell ref="D150:E150"/>
    <mergeCell ref="B141:C141"/>
    <mergeCell ref="B142:C142"/>
    <mergeCell ref="B143:C143"/>
  </mergeCells>
  <hyperlinks>
    <hyperlink ref="M11" location="Contenido!A1" display="Contenido" xr:uid="{00000000-0004-0000-0300-000000000000}"/>
    <hyperlink ref="H152" location="Contenido!A1" display="Contenido" xr:uid="{00000000-0004-0000-0300-000001000000}"/>
  </hyperlinks>
  <pageMargins left="0.7" right="0.7" top="0.75" bottom="0.75" header="0.3" footer="0.3"/>
  <pageSetup paperSize="9" orientation="portrait" r:id="rId1"/>
  <ignoredErrors>
    <ignoredError sqref="E96:K96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3"/>
  <sheetViews>
    <sheetView topLeftCell="A4" zoomScale="85" zoomScaleNormal="85" workbookViewId="0">
      <selection activeCell="A4" sqref="A4:K4"/>
    </sheetView>
  </sheetViews>
  <sheetFormatPr baseColWidth="10" defaultColWidth="11.44140625" defaultRowHeight="15.6" x14ac:dyDescent="0.3"/>
  <cols>
    <col min="1" max="1" width="11.44140625" style="3"/>
    <col min="2" max="2" width="14.33203125" style="3" customWidth="1"/>
    <col min="3" max="10" width="18.109375" style="3" customWidth="1"/>
    <col min="11" max="11" width="11.44140625" style="3"/>
    <col min="12" max="12" width="13" style="3" customWidth="1"/>
    <col min="13" max="13" width="11.44140625" style="3"/>
    <col min="14" max="14" width="12" style="3" bestFit="1" customWidth="1"/>
    <col min="15" max="15" width="12.109375" style="3" bestFit="1" customWidth="1"/>
    <col min="16" max="16" width="11.44140625" style="3"/>
    <col min="17" max="17" width="12.44140625" style="3" bestFit="1" customWidth="1"/>
    <col min="18" max="16384" width="11.44140625" style="3"/>
  </cols>
  <sheetData>
    <row r="1" spans="1:19" ht="79.5" customHeight="1" x14ac:dyDescent="0.3"/>
    <row r="4" spans="1:19" x14ac:dyDescent="0.3">
      <c r="A4" s="155" t="s">
        <v>6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39"/>
      <c r="M4" s="39"/>
      <c r="N4" s="39"/>
      <c r="O4" s="39"/>
      <c r="P4" s="39"/>
      <c r="Q4" s="39"/>
      <c r="R4" s="39"/>
    </row>
    <row r="5" spans="1:19" x14ac:dyDescent="0.3">
      <c r="A5" s="155" t="s">
        <v>7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39"/>
      <c r="M5" s="39"/>
      <c r="N5" s="39"/>
      <c r="O5" s="39"/>
      <c r="P5" s="39"/>
      <c r="Q5" s="39"/>
      <c r="R5" s="39"/>
    </row>
    <row r="6" spans="1:19" x14ac:dyDescent="0.3">
      <c r="A6" s="155" t="s">
        <v>4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39"/>
      <c r="M6" s="39"/>
      <c r="N6" s="39"/>
      <c r="O6" s="39"/>
      <c r="P6" s="39"/>
      <c r="Q6" s="39"/>
      <c r="R6" s="39"/>
    </row>
    <row r="7" spans="1:19" x14ac:dyDescent="0.3">
      <c r="A7" s="155" t="s">
        <v>8</v>
      </c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39"/>
      <c r="M7" s="39"/>
      <c r="N7" s="39"/>
      <c r="O7" s="39"/>
      <c r="P7" s="39"/>
      <c r="Q7" s="39"/>
      <c r="R7" s="39"/>
    </row>
    <row r="10" spans="1:19" x14ac:dyDescent="0.3">
      <c r="A10" s="213" t="s">
        <v>197</v>
      </c>
      <c r="B10" s="213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</row>
    <row r="11" spans="1:19" x14ac:dyDescent="0.3">
      <c r="L11" s="123" t="s">
        <v>140</v>
      </c>
      <c r="N11" s="15"/>
      <c r="O11" s="15"/>
      <c r="P11" s="15"/>
      <c r="Q11" s="15"/>
    </row>
    <row r="12" spans="1:19" ht="15" customHeight="1" x14ac:dyDescent="0.3">
      <c r="B12" s="158" t="s">
        <v>168</v>
      </c>
      <c r="C12" s="178" t="s">
        <v>108</v>
      </c>
      <c r="D12" s="178"/>
      <c r="E12" s="178" t="s">
        <v>109</v>
      </c>
      <c r="F12" s="178"/>
      <c r="G12" s="178" t="s">
        <v>40</v>
      </c>
      <c r="H12" s="178"/>
      <c r="I12" s="178" t="s">
        <v>11</v>
      </c>
      <c r="J12" s="178"/>
      <c r="M12" s="16"/>
      <c r="N12" s="17"/>
      <c r="O12" s="18"/>
      <c r="P12" s="18"/>
      <c r="Q12" s="14"/>
    </row>
    <row r="13" spans="1:19" ht="25.5" customHeight="1" x14ac:dyDescent="0.3">
      <c r="B13" s="158"/>
      <c r="C13" s="111" t="s">
        <v>186</v>
      </c>
      <c r="D13" s="111" t="s">
        <v>23</v>
      </c>
      <c r="E13" s="111" t="s">
        <v>186</v>
      </c>
      <c r="F13" s="111" t="s">
        <v>23</v>
      </c>
      <c r="G13" s="111" t="s">
        <v>186</v>
      </c>
      <c r="H13" s="111" t="s">
        <v>23</v>
      </c>
      <c r="I13" s="111" t="s">
        <v>186</v>
      </c>
      <c r="J13" s="111" t="s">
        <v>23</v>
      </c>
      <c r="M13" s="16"/>
      <c r="N13" s="17"/>
      <c r="O13" s="18"/>
      <c r="P13" s="18"/>
      <c r="Q13" s="14"/>
    </row>
    <row r="14" spans="1:19" x14ac:dyDescent="0.3">
      <c r="B14" s="124" t="s">
        <v>15</v>
      </c>
      <c r="C14" s="125">
        <v>522410.67000497034</v>
      </c>
      <c r="D14" s="126">
        <v>0.3441215185292309</v>
      </c>
      <c r="E14" s="125">
        <v>388104.74016354844</v>
      </c>
      <c r="F14" s="126">
        <v>0.33576144049111456</v>
      </c>
      <c r="G14" s="127">
        <v>245790.98640742045</v>
      </c>
      <c r="H14" s="126">
        <v>0.10351251810717958</v>
      </c>
      <c r="I14" s="127">
        <v>1156306.3965759391</v>
      </c>
      <c r="J14" s="126">
        <v>0.22903965602473994</v>
      </c>
      <c r="M14" s="16"/>
      <c r="N14" s="17"/>
      <c r="O14" s="18"/>
      <c r="P14" s="18"/>
      <c r="Q14" s="14"/>
    </row>
    <row r="15" spans="1:19" x14ac:dyDescent="0.3">
      <c r="B15" s="124" t="s">
        <v>16</v>
      </c>
      <c r="C15" s="125">
        <v>995688.72766636393</v>
      </c>
      <c r="D15" s="126">
        <v>0.6558784814707691</v>
      </c>
      <c r="E15" s="125">
        <v>767789.57454951841</v>
      </c>
      <c r="F15" s="126">
        <v>0.66423855950888699</v>
      </c>
      <c r="G15" s="125">
        <v>2128713.961418529</v>
      </c>
      <c r="H15" s="126">
        <v>0.89648748189282312</v>
      </c>
      <c r="I15" s="127">
        <v>3892192.2636344116</v>
      </c>
      <c r="J15" s="126">
        <v>0.77096034397526014</v>
      </c>
      <c r="M15" s="16"/>
      <c r="N15" s="17"/>
      <c r="O15" s="18"/>
      <c r="P15" s="18"/>
      <c r="Q15" s="14"/>
    </row>
    <row r="16" spans="1:19" x14ac:dyDescent="0.3">
      <c r="B16" s="128" t="s">
        <v>11</v>
      </c>
      <c r="C16" s="127">
        <v>1518099.3976713342</v>
      </c>
      <c r="D16" s="126">
        <v>1</v>
      </c>
      <c r="E16" s="127">
        <v>1155894.314713065</v>
      </c>
      <c r="F16" s="126">
        <v>1</v>
      </c>
      <c r="G16" s="127">
        <v>2374504.9478259431</v>
      </c>
      <c r="H16" s="126">
        <v>1</v>
      </c>
      <c r="I16" s="127">
        <v>5048498.6602103505</v>
      </c>
      <c r="J16" s="126">
        <v>1</v>
      </c>
      <c r="M16" s="16"/>
      <c r="N16" s="17"/>
      <c r="O16" s="18"/>
      <c r="P16" s="18"/>
      <c r="Q16" s="14"/>
    </row>
    <row r="17" spans="1:19" x14ac:dyDescent="0.3">
      <c r="A17" s="3" t="s">
        <v>171</v>
      </c>
      <c r="M17" s="16"/>
      <c r="N17" s="17"/>
      <c r="O17" s="18"/>
      <c r="P17" s="18"/>
      <c r="Q17" s="14"/>
    </row>
    <row r="18" spans="1:19" x14ac:dyDescent="0.3">
      <c r="A18" s="3" t="s">
        <v>172</v>
      </c>
    </row>
    <row r="21" spans="1:19" x14ac:dyDescent="0.3">
      <c r="A21" s="213" t="s">
        <v>198</v>
      </c>
      <c r="B21" s="213"/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3"/>
    </row>
    <row r="23" spans="1:19" x14ac:dyDescent="0.3">
      <c r="B23" s="209" t="s">
        <v>100</v>
      </c>
      <c r="C23" s="158" t="s">
        <v>114</v>
      </c>
      <c r="D23" s="158"/>
    </row>
    <row r="24" spans="1:19" x14ac:dyDescent="0.3">
      <c r="B24" s="209"/>
      <c r="C24" s="111" t="s">
        <v>22</v>
      </c>
      <c r="D24" s="111" t="s">
        <v>23</v>
      </c>
    </row>
    <row r="25" spans="1:19" x14ac:dyDescent="0.3">
      <c r="B25" s="129" t="s">
        <v>15</v>
      </c>
      <c r="C25" s="130">
        <v>4723</v>
      </c>
      <c r="D25" s="131">
        <v>0.41707877075238431</v>
      </c>
    </row>
    <row r="26" spans="1:19" x14ac:dyDescent="0.3">
      <c r="B26" s="129" t="s">
        <v>16</v>
      </c>
      <c r="C26" s="130">
        <v>6601</v>
      </c>
      <c r="D26" s="131">
        <v>0.58292122924761569</v>
      </c>
    </row>
    <row r="27" spans="1:19" x14ac:dyDescent="0.3">
      <c r="B27" s="129" t="s">
        <v>11</v>
      </c>
      <c r="C27" s="130">
        <v>11324</v>
      </c>
      <c r="D27" s="131">
        <v>1</v>
      </c>
    </row>
    <row r="28" spans="1:19" x14ac:dyDescent="0.3">
      <c r="A28" s="3" t="s">
        <v>171</v>
      </c>
      <c r="B28" s="43"/>
      <c r="C28" s="44"/>
      <c r="D28" s="45"/>
    </row>
    <row r="29" spans="1:19" x14ac:dyDescent="0.3">
      <c r="A29" s="3" t="s">
        <v>172</v>
      </c>
      <c r="B29" s="43"/>
      <c r="C29" s="44"/>
      <c r="D29" s="45"/>
    </row>
    <row r="30" spans="1:19" x14ac:dyDescent="0.3">
      <c r="B30" s="43"/>
      <c r="C30" s="44"/>
      <c r="D30" s="45"/>
    </row>
    <row r="31" spans="1:19" x14ac:dyDescent="0.3">
      <c r="B31" s="43"/>
      <c r="C31" s="44"/>
      <c r="D31" s="45"/>
    </row>
    <row r="32" spans="1:19" x14ac:dyDescent="0.3">
      <c r="A32" s="39" t="s">
        <v>199</v>
      </c>
      <c r="B32" s="43"/>
      <c r="C32" s="44"/>
      <c r="D32" s="45"/>
    </row>
    <row r="34" spans="1:9" x14ac:dyDescent="0.3">
      <c r="B34" s="209" t="s">
        <v>187</v>
      </c>
      <c r="C34" s="209"/>
      <c r="D34" s="158" t="s">
        <v>15</v>
      </c>
      <c r="E34" s="158"/>
      <c r="F34" s="158" t="s">
        <v>16</v>
      </c>
      <c r="G34" s="158"/>
      <c r="H34" s="158" t="s">
        <v>11</v>
      </c>
      <c r="I34" s="158"/>
    </row>
    <row r="35" spans="1:9" ht="34.5" customHeight="1" x14ac:dyDescent="0.3">
      <c r="B35" s="209"/>
      <c r="C35" s="209"/>
      <c r="D35" s="111" t="s">
        <v>33</v>
      </c>
      <c r="E35" s="111" t="s">
        <v>34</v>
      </c>
      <c r="F35" s="111" t="s">
        <v>33</v>
      </c>
      <c r="G35" s="111" t="s">
        <v>34</v>
      </c>
      <c r="H35" s="111" t="s">
        <v>33</v>
      </c>
      <c r="I35" s="111" t="s">
        <v>34</v>
      </c>
    </row>
    <row r="36" spans="1:9" ht="15" customHeight="1" x14ac:dyDescent="0.3">
      <c r="B36" s="217" t="s">
        <v>107</v>
      </c>
      <c r="C36" s="217"/>
      <c r="D36" s="130">
        <v>2745</v>
      </c>
      <c r="E36" s="132">
        <v>0.58119839085327119</v>
      </c>
      <c r="F36" s="130">
        <v>1978</v>
      </c>
      <c r="G36" s="132">
        <v>0.41880160914672876</v>
      </c>
      <c r="H36" s="130">
        <v>4723</v>
      </c>
      <c r="I36" s="132">
        <v>1</v>
      </c>
    </row>
    <row r="37" spans="1:9" ht="15" customHeight="1" x14ac:dyDescent="0.3">
      <c r="B37" s="217" t="s">
        <v>110</v>
      </c>
      <c r="C37" s="217"/>
      <c r="D37" s="130">
        <v>2397</v>
      </c>
      <c r="E37" s="132">
        <v>0.50751640906203688</v>
      </c>
      <c r="F37" s="130">
        <v>2326</v>
      </c>
      <c r="G37" s="132">
        <v>0.49248359093796318</v>
      </c>
      <c r="H37" s="130">
        <v>4723</v>
      </c>
      <c r="I37" s="132">
        <v>1</v>
      </c>
    </row>
    <row r="38" spans="1:9" x14ac:dyDescent="0.3">
      <c r="B38" s="218" t="s">
        <v>111</v>
      </c>
      <c r="C38" s="218"/>
      <c r="D38" s="130">
        <v>726</v>
      </c>
      <c r="E38" s="132">
        <v>0.15371585856447173</v>
      </c>
      <c r="F38" s="130">
        <v>3997</v>
      </c>
      <c r="G38" s="132">
        <v>0.84628414143552821</v>
      </c>
      <c r="H38" s="130">
        <v>4723</v>
      </c>
      <c r="I38" s="132">
        <v>1</v>
      </c>
    </row>
    <row r="39" spans="1:9" ht="15" customHeight="1" x14ac:dyDescent="0.3">
      <c r="B39" s="217" t="s">
        <v>112</v>
      </c>
      <c r="C39" s="217"/>
      <c r="D39" s="130">
        <v>710</v>
      </c>
      <c r="E39" s="132">
        <v>0.15032818124073682</v>
      </c>
      <c r="F39" s="130">
        <v>4013</v>
      </c>
      <c r="G39" s="132">
        <v>0.84967181875926323</v>
      </c>
      <c r="H39" s="130">
        <v>4723</v>
      </c>
      <c r="I39" s="132">
        <v>1</v>
      </c>
    </row>
    <row r="40" spans="1:9" ht="15" customHeight="1" x14ac:dyDescent="0.3">
      <c r="B40" s="217" t="s">
        <v>113</v>
      </c>
      <c r="C40" s="217"/>
      <c r="D40" s="130">
        <v>559</v>
      </c>
      <c r="E40" s="132">
        <v>0.11835697649798857</v>
      </c>
      <c r="F40" s="130">
        <v>4164</v>
      </c>
      <c r="G40" s="132">
        <v>0.8816430235020114</v>
      </c>
      <c r="H40" s="130">
        <v>4723</v>
      </c>
      <c r="I40" s="132">
        <v>1</v>
      </c>
    </row>
    <row r="41" spans="1:9" ht="15" customHeight="1" x14ac:dyDescent="0.3">
      <c r="B41" s="217" t="s">
        <v>11</v>
      </c>
      <c r="C41" s="217"/>
      <c r="D41" s="130">
        <f>SUM(D36:D40)</f>
        <v>7137</v>
      </c>
      <c r="E41" s="132">
        <f>D41/$H$41</f>
        <v>0.30222316324370102</v>
      </c>
      <c r="F41" s="130">
        <f>SUM(F36:F40)</f>
        <v>16478</v>
      </c>
      <c r="G41" s="132">
        <f>F41/$H$41</f>
        <v>0.69777683675629898</v>
      </c>
      <c r="H41" s="130">
        <f>SUM(H36:H40)</f>
        <v>23615</v>
      </c>
      <c r="I41" s="132">
        <f>H41/$H$41</f>
        <v>1</v>
      </c>
    </row>
    <row r="42" spans="1:9" x14ac:dyDescent="0.3">
      <c r="A42" s="3" t="s">
        <v>171</v>
      </c>
    </row>
    <row r="43" spans="1:9" x14ac:dyDescent="0.3">
      <c r="A43" s="3" t="s">
        <v>172</v>
      </c>
    </row>
  </sheetData>
  <mergeCells count="23">
    <mergeCell ref="B41:C41"/>
    <mergeCell ref="F34:G34"/>
    <mergeCell ref="H34:I34"/>
    <mergeCell ref="C23:D23"/>
    <mergeCell ref="G12:H12"/>
    <mergeCell ref="I12:J12"/>
    <mergeCell ref="A21:S21"/>
    <mergeCell ref="B12:B13"/>
    <mergeCell ref="E12:F12"/>
    <mergeCell ref="C12:D12"/>
    <mergeCell ref="B23:B24"/>
    <mergeCell ref="B39:C39"/>
    <mergeCell ref="B40:C40"/>
    <mergeCell ref="D34:E34"/>
    <mergeCell ref="B34:C35"/>
    <mergeCell ref="B38:C38"/>
    <mergeCell ref="B37:C37"/>
    <mergeCell ref="B36:C36"/>
    <mergeCell ref="A10:S10"/>
    <mergeCell ref="A4:K4"/>
    <mergeCell ref="A5:K5"/>
    <mergeCell ref="A6:K6"/>
    <mergeCell ref="A7:K7"/>
  </mergeCells>
  <hyperlinks>
    <hyperlink ref="L11" location="Contenido!A1" display="Contenido" xr:uid="{00000000-0004-0000-0400-000000000000}"/>
  </hyperlinks>
  <pageMargins left="0.7" right="0.7" top="0.75" bottom="0.75" header="0.3" footer="0.3"/>
  <pageSetup orientation="portrait" r:id="rId1"/>
  <ignoredErrors>
    <ignoredError sqref="E41:G4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Contenido</vt:lpstr>
      <vt:lpstr>Cultivos</vt:lpstr>
      <vt:lpstr>Prácticas de la PP</vt:lpstr>
      <vt:lpstr>Preparación y aplicación</vt:lpstr>
      <vt:lpstr>Agua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Pamela Arias</dc:creator>
  <cp:lastModifiedBy>User</cp:lastModifiedBy>
  <dcterms:created xsi:type="dcterms:W3CDTF">2015-09-23T20:28:30Z</dcterms:created>
  <dcterms:modified xsi:type="dcterms:W3CDTF">2022-09-16T15:49:40Z</dcterms:modified>
</cp:coreProperties>
</file>